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ЭтаКнига" checkCompatibility="1"/>
  <bookViews>
    <workbookView xWindow="0" yWindow="8760" windowWidth="5445" windowHeight="10935" tabRatio="957" activeTab="4"/>
  </bookViews>
  <sheets>
    <sheet name="Деф" sheetId="17" r:id="rId1"/>
    <sheet name="АдмДох" sheetId="47" state="hidden" r:id="rId2"/>
    <sheet name="АдмИст" sheetId="23" state="hidden" r:id="rId3"/>
    <sheet name="Норм" sheetId="56" state="hidden" r:id="rId4"/>
    <sheet name="Дох " sheetId="44" r:id="rId5"/>
    <sheet name="Вед23" sheetId="4" r:id="rId6"/>
    <sheet name="вед 24-25" sheetId="45" r:id="rId7"/>
    <sheet name="Фун23" sheetId="3" r:id="rId8"/>
    <sheet name="Фун 24-25" sheetId="48" r:id="rId9"/>
    <sheet name="ЦСР 23" sheetId="50" r:id="rId10"/>
    <sheet name="ЦСР 24-25" sheetId="49" r:id="rId11"/>
    <sheet name="публ" sheetId="26" r:id="rId12"/>
    <sheet name="Полн" sheetId="24" r:id="rId13"/>
    <sheet name="ФФП" sheetId="6" r:id="rId14"/>
    <sheet name="адм к" sheetId="35" r:id="rId15"/>
    <sheet name="ВУС" sheetId="12" r:id="rId16"/>
    <sheet name="Молод" sheetId="18" r:id="rId17"/>
    <sheet name="дороги с" sheetId="58" r:id="rId18"/>
    <sheet name="сбал" sheetId="53" r:id="rId19"/>
    <sheet name="софин" sheetId="61" r:id="rId20"/>
    <sheet name="Заим" sheetId="20" r:id="rId21"/>
    <sheet name="ак" sheetId="52" state="hidden" r:id="rId22"/>
    <sheet name="дороги кр" sheetId="60" state="hidden" r:id="rId23"/>
    <sheet name="горср 10" sheetId="73" state="hidden" r:id="rId24"/>
    <sheet name="рег вып" sheetId="64" state="hidden" r:id="rId25"/>
    <sheet name="гор ср" sheetId="63" state="hidden" r:id="rId26"/>
    <sheet name="налог п" sheetId="67" state="hidden" r:id="rId27"/>
    <sheet name="уч УДС" sheetId="70" state="hidden" r:id="rId28"/>
    <sheet name="благ" sheetId="68" state="hidden" r:id="rId29"/>
    <sheet name="благ м" sheetId="66" state="hidden" r:id="rId30"/>
    <sheet name="переселен" sheetId="69" state="hidden" r:id="rId31"/>
    <sheet name="пожарка" sheetId="62" state="hidden" r:id="rId32"/>
    <sheet name="БДД" sheetId="65" state="hidden" r:id="rId33"/>
    <sheet name="ППМИ" sheetId="74" state="hidden" r:id="rId34"/>
    <sheet name="переч субс" sheetId="59" state="hidden" r:id="rId35"/>
    <sheet name="пов зп 10" sheetId="72" state="hidden" r:id="rId36"/>
    <sheet name="спр" sheetId="21" r:id="rId37"/>
    <sheet name="Лист1" sheetId="54" state="hidden" r:id="rId38"/>
    <sheet name="Лист2" sheetId="71" r:id="rId39"/>
  </sheets>
  <externalReferences>
    <externalReference r:id="rId40"/>
    <externalReference r:id="rId41"/>
  </externalReferences>
  <definedNames>
    <definedName name="_xlnm._FilterDatabase" localSheetId="1" hidden="1">АдмДох!$A$4:$I$272</definedName>
    <definedName name="_xlnm._FilterDatabase" localSheetId="6" hidden="1">'вед 24-25'!$A$6:$I$1273</definedName>
    <definedName name="_xlnm._FilterDatabase" localSheetId="5" hidden="1">Вед23!$A$7:$H$1319</definedName>
    <definedName name="_xlnm._FilterDatabase" localSheetId="4" hidden="1">'Дох '!$A$7:$M$166</definedName>
    <definedName name="_xlnm._FilterDatabase" localSheetId="37" hidden="1">Лист1!$A$1:$B$211</definedName>
    <definedName name="_xlnm._FilterDatabase" localSheetId="19" hidden="1">софин!$A$6:$F$32</definedName>
    <definedName name="_xlnm._FilterDatabase" localSheetId="36" hidden="1">спр!$A$8:$B$46</definedName>
    <definedName name="_xlnm._FilterDatabase" localSheetId="8" hidden="1">'Фун 24-25'!$A$6:$E$51</definedName>
    <definedName name="_xlnm._FilterDatabase" localSheetId="7" hidden="1">Фун23!$A$6:$D$53</definedName>
    <definedName name="_xlnm._FilterDatabase" localSheetId="9" hidden="1">'ЦСР 23'!$A$6:$E$1283</definedName>
    <definedName name="_xlnm._FilterDatabase" localSheetId="10" hidden="1">'ЦСР 24-25'!$A$6:$F$1150</definedName>
    <definedName name="H1благ">спр!$B$43</definedName>
    <definedName name="H1благмалое">спр!$B$41</definedName>
    <definedName name="H1гор_среда_10">спр!$B$47</definedName>
    <definedName name="H1ДК">спр!$B$39</definedName>
    <definedName name="H1дороги_50">спр!$B$48</definedName>
    <definedName name="H1зппов">спр!$B$44</definedName>
    <definedName name="H1пожар">спр!$B$36</definedName>
    <definedName name="H1потенциал">спр!$B$42</definedName>
    <definedName name="H1УДС">спр!$C$45</definedName>
    <definedName name="H2благ">спр!$C$43</definedName>
    <definedName name="H2благмалое">спр!$C$41</definedName>
    <definedName name="H2гор_среда_10">спр!$C$47</definedName>
    <definedName name="H2ДК">спр!$C$39</definedName>
    <definedName name="H2дороги_50">спр!$C$48</definedName>
    <definedName name="H2зппов">спр!$C$44</definedName>
    <definedName name="H2пожар">спр!$C$36</definedName>
    <definedName name="H2потенциал">спр!$C$42</definedName>
    <definedName name="H2УДС">спр!$B$45</definedName>
    <definedName name="h3гор">[1]спр!$C$38</definedName>
    <definedName name="вцп13">#REF!</definedName>
    <definedName name="вцпПлПер">#REF!</definedName>
    <definedName name="год" localSheetId="1">спр!$B$1</definedName>
    <definedName name="год">спр!$B$1</definedName>
    <definedName name="е213">[1]спр!$B$4</definedName>
    <definedName name="_xlnm.Print_Titles" localSheetId="14">'адм к'!$5:$5</definedName>
    <definedName name="_xlnm.Print_Titles" localSheetId="1">АдмДох!$4:$4</definedName>
    <definedName name="_xlnm.Print_Titles" localSheetId="2">АдмИст!$6:$6</definedName>
    <definedName name="_xlnm.Print_Titles" localSheetId="6">'вед 24-25'!$5:$6</definedName>
    <definedName name="_xlnm.Print_Titles" localSheetId="5">Вед23!$5:$6</definedName>
    <definedName name="_xlnm.Print_Titles" localSheetId="15">ВУС!$5:$5</definedName>
    <definedName name="_xlnm.Print_Titles" localSheetId="0">Деф!$5:$5</definedName>
    <definedName name="_xlnm.Print_Titles" localSheetId="4">'Дох '!$8:$8</definedName>
    <definedName name="_xlnm.Print_Titles" localSheetId="16">Молод!$5:$5</definedName>
    <definedName name="_xlnm.Print_Titles" localSheetId="12">Полн!$5:$6</definedName>
    <definedName name="_xlnm.Print_Titles" localSheetId="7">Фун23!$5:$6</definedName>
    <definedName name="_xlnm.Print_Titles" localSheetId="13">ФФП!$6:$6</definedName>
    <definedName name="_xlnm.Print_Titles" localSheetId="9">'ЦСР 23'!$5:$6</definedName>
    <definedName name="кбк">#REF!</definedName>
    <definedName name="квр13" localSheetId="1">Вед23!$E$8:$E$575</definedName>
    <definedName name="квр13">Вед23!$E$8:$E$2818</definedName>
    <definedName name="кврПлПер" localSheetId="1">'вед 24-25'!$E$8:$E$361</definedName>
    <definedName name="кврПлПер">'вед 24-25'!$E$8:$E$361</definedName>
    <definedName name="Н1адох" localSheetId="1">спр!$B$11</definedName>
    <definedName name="Н1адох">спр!$B$11</definedName>
    <definedName name="Н1аист" localSheetId="1">спр!$B$12</definedName>
    <definedName name="Н1аист">спр!$B$12</definedName>
    <definedName name="Н1акк">спр!$B$31</definedName>
    <definedName name="Н1Бл">#REF!</definedName>
    <definedName name="Н1вед" localSheetId="1">спр!$B$15</definedName>
    <definedName name="Н1вед">спр!$B$15</definedName>
    <definedName name="Н1вед1" localSheetId="1">спр!$B$16</definedName>
    <definedName name="Н1вед1">спр!$B$16</definedName>
    <definedName name="Н1вод">спр!$B$36</definedName>
    <definedName name="Н1вус" localSheetId="1">спр!$B$28</definedName>
    <definedName name="Н1вус">спр!$B$28</definedName>
    <definedName name="Н1вцп" localSheetId="1">спр!#REF!</definedName>
    <definedName name="Н1вцп">спр!#REF!</definedName>
    <definedName name="Н1гор_среда">спр!$B$38</definedName>
    <definedName name="Н1гранты">спр!$B$36</definedName>
    <definedName name="Н1деф" localSheetId="1">спр!$B$10</definedName>
    <definedName name="Н1деф">спр!$B$10</definedName>
    <definedName name="Н1Дор" localSheetId="1">#REF!</definedName>
    <definedName name="Н1Дор">спр!$B$32</definedName>
    <definedName name="Н1доркап">спр!$B$34</definedName>
    <definedName name="Н1Дороги">спр!$B$33</definedName>
    <definedName name="Н1дох" localSheetId="1">спр!$B$14</definedName>
    <definedName name="Н1дох">спр!$B$14</definedName>
    <definedName name="Н1займ" localSheetId="1">спр!#REF!</definedName>
    <definedName name="Н1займ">спр!$B$30</definedName>
    <definedName name="Н1инв" localSheetId="1">#REF!</definedName>
    <definedName name="Н1инв">спр!#REF!</definedName>
    <definedName name="Н1ком" localSheetId="1">спр!#REF!</definedName>
    <definedName name="Н1ком">спр!$B$26</definedName>
    <definedName name="Н1Мдор">#REF!</definedName>
    <definedName name="Н1метвус" localSheetId="1">#REF!</definedName>
    <definedName name="Н1метвус">спр!$B$29</definedName>
    <definedName name="Н1мин">спр!$B$35</definedName>
    <definedName name="Н1мол" localSheetId="1">спр!#REF!</definedName>
    <definedName name="Н1мол">спр!$B$25</definedName>
    <definedName name="Н1нал">#REF!</definedName>
    <definedName name="Н1Норм">спр!$B$13</definedName>
    <definedName name="Н1Перес">спр!$B$32</definedName>
    <definedName name="Н1Пересел">спр!$B$32</definedName>
    <definedName name="Н1пож" localSheetId="1">#REF!</definedName>
    <definedName name="Н1пож">спр!$B$33</definedName>
    <definedName name="Н1пожар">спр!$B$36</definedName>
    <definedName name="Н1пол" localSheetId="1">спр!#REF!</definedName>
    <definedName name="Н1пол">спр!$B$22</definedName>
    <definedName name="Н1поощ">спр!$B$34</definedName>
    <definedName name="Н1Пот" localSheetId="1">спр!#REF!</definedName>
    <definedName name="Н1Пот">спр!#REF!</definedName>
    <definedName name="Н1Публ" localSheetId="1">спр!$B$21</definedName>
    <definedName name="Н1Публ">спр!$B$21</definedName>
    <definedName name="Н1рег_вып">спр!$B$40</definedName>
    <definedName name="Н1рцп" localSheetId="1">#REF!</definedName>
    <definedName name="Н1рцп">спр!#REF!</definedName>
    <definedName name="Н1сбал" localSheetId="1">спр!#REF!</definedName>
    <definedName name="Н1сбал">спр!$B$23</definedName>
    <definedName name="Н1софин">спр!$B$35</definedName>
    <definedName name="Н1фун" localSheetId="1">спр!#REF!</definedName>
    <definedName name="Н1фун">спр!$B$17</definedName>
    <definedName name="Н1фун1">спр!$B$18</definedName>
    <definedName name="Н1ффп" localSheetId="1">спр!$B$24</definedName>
    <definedName name="Н1ффп">спр!$B$24</definedName>
    <definedName name="Н1цср">спр!$B$19</definedName>
    <definedName name="Н1цср1">спр!$B$20</definedName>
    <definedName name="Н1эф">#REF!</definedName>
    <definedName name="Н2адох">спр!$C$11</definedName>
    <definedName name="Н2аист">спр!$C$12</definedName>
    <definedName name="Н2акк">спр!$C$31</definedName>
    <definedName name="Н2Бл">#REF!</definedName>
    <definedName name="Н2вед">спр!$C$15</definedName>
    <definedName name="Н2вед1">спр!$C$16</definedName>
    <definedName name="Н2вод">спр!$C$36</definedName>
    <definedName name="Н2вус">спр!$C$28</definedName>
    <definedName name="Н2вцп">#REF!</definedName>
    <definedName name="Н2гор_среда">спр!$C$38</definedName>
    <definedName name="Н2гранты">спр!$C$36</definedName>
    <definedName name="Н2деф">спр!$C$10</definedName>
    <definedName name="Н2дор">спр!$C$32</definedName>
    <definedName name="Н2доркап">спр!$C$34</definedName>
    <definedName name="Н2Дороги">спр!$C$33</definedName>
    <definedName name="Н2дох">спр!$C$14</definedName>
    <definedName name="Н2займ">спр!$C$30</definedName>
    <definedName name="Н2инв">#REF!</definedName>
    <definedName name="Н2ком">спр!$C$26</definedName>
    <definedName name="Н2Мдор">#REF!</definedName>
    <definedName name="Н2метвус">спр!$C$29</definedName>
    <definedName name="Н2мин">спр!$C$35</definedName>
    <definedName name="Н2мол">спр!$C$25</definedName>
    <definedName name="Н2нал">#REF!</definedName>
    <definedName name="Н2Норм">спр!$C$13</definedName>
    <definedName name="Н2Перес">спр!$C$32</definedName>
    <definedName name="Н2Пересел">спр!$C$32</definedName>
    <definedName name="Н2пож">спр!$C$33</definedName>
    <definedName name="Н2пожар">спр!$C$35</definedName>
    <definedName name="Н2пол">спр!$C$22</definedName>
    <definedName name="Н2поощ">спр!$C$34</definedName>
    <definedName name="Н2публ">спр!$C$21</definedName>
    <definedName name="Н2рег_вып">спр!$C$40</definedName>
    <definedName name="Н2рцп">#REF!</definedName>
    <definedName name="Н2сбал">спр!$C$23</definedName>
    <definedName name="Н2софин">спр!$C$35</definedName>
    <definedName name="Н2фун">спр!$C$17</definedName>
    <definedName name="Н2фун1">спр!$C$18</definedName>
    <definedName name="Н2ффп">спр!$C$24</definedName>
    <definedName name="Н2цср">спр!$C$19</definedName>
    <definedName name="Н2цср1">спр!$C$20</definedName>
    <definedName name="Н2эф">#REF!</definedName>
    <definedName name="Надох" localSheetId="1">#REF!</definedName>
    <definedName name="Надох">спр!$B$11</definedName>
    <definedName name="_xlnm.Print_Area" localSheetId="14">'адм к'!$A:$E</definedName>
    <definedName name="_xlnm.Print_Area" localSheetId="1">АдмДох!$A:$D</definedName>
    <definedName name="_xlnm.Print_Area" localSheetId="2">АдмИст!$A:$D</definedName>
    <definedName name="_xlnm.Print_Area" localSheetId="21">ак!$A$1:$D$12</definedName>
    <definedName name="_xlnm.Print_Area" localSheetId="6">'вед 24-25'!$A:$G</definedName>
    <definedName name="_xlnm.Print_Area" localSheetId="5">Вед23!$A:$F</definedName>
    <definedName name="_xlnm.Print_Area" localSheetId="15">ВУС!$A$2:$D$23</definedName>
    <definedName name="_xlnm.Print_Area" localSheetId="25">'гор ср'!$A$1:$B$9</definedName>
    <definedName name="_xlnm.Print_Area" localSheetId="23">'горср 10'!$A$1:$B$7</definedName>
    <definedName name="_xlnm.Print_Area" localSheetId="0">Деф!$A:$E</definedName>
    <definedName name="_xlnm.Print_Area" localSheetId="17">'дороги с'!$A$1:$E$25</definedName>
    <definedName name="_xlnm.Print_Area" localSheetId="20">Заим!$A:$D</definedName>
    <definedName name="_xlnm.Print_Area" localSheetId="16">Молод!$A:$D</definedName>
    <definedName name="_xlnm.Print_Area" localSheetId="31">пожарка!$A$1:$D$25</definedName>
    <definedName name="_xlnm.Print_Area" localSheetId="12">Полн!$A:$F</definedName>
    <definedName name="_xlnm.Print_Area" localSheetId="11">публ!$A:$F</definedName>
    <definedName name="_xlnm.Print_Area" localSheetId="18">сбал!$A$1:$D$24</definedName>
    <definedName name="_xlnm.Print_Area" localSheetId="7">Фун23!$A:$D</definedName>
    <definedName name="_xlnm.Print_Area" localSheetId="13">ФФП!$A:$D</definedName>
    <definedName name="ПлПер" localSheetId="1">спр!$B$2</definedName>
    <definedName name="ПлПер">спр!$B$2</definedName>
    <definedName name="Р1дата" localSheetId="1">спр!$B$3</definedName>
    <definedName name="Р1дата">спр!$B$3</definedName>
    <definedName name="Р1номер" localSheetId="1">спр!$B$4</definedName>
    <definedName name="Р1номер">спр!$B$4</definedName>
    <definedName name="Р2дата">спр!$B$5</definedName>
    <definedName name="Р2номер">спр!$B$6</definedName>
    <definedName name="РзПз" localSheetId="1">Вед23!$G$8:$G$7726</definedName>
    <definedName name="РзПз">Вед23!$G$8:$G$7929</definedName>
    <definedName name="РзПз1">[2]Вед22!$G$8:$G$8518</definedName>
    <definedName name="РзПзПлПер" localSheetId="1">'вед 24-25'!$H$8:$H$459</definedName>
    <definedName name="РзПзПлПер">'вед 24-25'!$H$8:$H$4596</definedName>
    <definedName name="спрВЦП">#REF!</definedName>
    <definedName name="сум" localSheetId="1">#REF!</definedName>
    <definedName name="сум">#REF!</definedName>
    <definedName name="СумВед" localSheetId="1">Вед23!$F$8:$F$3206</definedName>
    <definedName name="СумВед">Вед23!$F$8:$F$4418</definedName>
    <definedName name="СумВед14" localSheetId="1">'вед 24-25'!$F$8:$F$361</definedName>
    <definedName name="СумВед14">'вед 24-25'!$F$8:$F$361</definedName>
    <definedName name="СумВед15" localSheetId="1">'вед 24-25'!$G$8:$G$361</definedName>
    <definedName name="СумВед15">'вед 24-25'!$G$8:$G$361</definedName>
    <definedName name="СумВед22">'[2]вед 23-24'!$F$8:$F$3610</definedName>
    <definedName name="сумма13">#REF!</definedName>
    <definedName name="цср">Лист1!$A$2:$B$211</definedName>
    <definedName name="цср1">Лист1!$A$2:$B$2840</definedName>
  </definedNames>
  <calcPr calcId="125725"/>
</workbook>
</file>

<file path=xl/calcChain.xml><?xml version="1.0" encoding="utf-8"?>
<calcChain xmlns="http://schemas.openxmlformats.org/spreadsheetml/2006/main">
  <c r="F45" i="24"/>
  <c r="E45"/>
  <c r="D45"/>
  <c r="C45"/>
  <c r="E6" i="26"/>
  <c r="F6"/>
  <c r="D6"/>
  <c r="F7" i="49"/>
  <c r="E7"/>
  <c r="E7" i="48"/>
  <c r="D7"/>
  <c r="G7" i="45"/>
  <c r="F7"/>
  <c r="E5" i="50" l="1"/>
  <c r="D5" i="3"/>
  <c r="F5" i="4"/>
  <c r="I229" i="44"/>
  <c r="I54"/>
  <c r="J148"/>
  <c r="K148"/>
  <c r="I148"/>
  <c r="J143"/>
  <c r="K143"/>
  <c r="I143"/>
  <c r="J138"/>
  <c r="K138"/>
  <c r="I138"/>
  <c r="J133"/>
  <c r="K133"/>
  <c r="I133"/>
  <c r="J117"/>
  <c r="J116" s="1"/>
  <c r="K117"/>
  <c r="K116" s="1"/>
  <c r="I117"/>
  <c r="I116" s="1"/>
  <c r="J129"/>
  <c r="K129"/>
  <c r="I129"/>
  <c r="J126"/>
  <c r="K126"/>
  <c r="I126"/>
  <c r="J123"/>
  <c r="K123"/>
  <c r="I123"/>
  <c r="J120"/>
  <c r="K120"/>
  <c r="I120"/>
  <c r="J114"/>
  <c r="K114"/>
  <c r="I114"/>
  <c r="J110"/>
  <c r="K110"/>
  <c r="I110"/>
  <c r="J106"/>
  <c r="K106"/>
  <c r="I106"/>
  <c r="J102"/>
  <c r="K102"/>
  <c r="I102"/>
  <c r="J68"/>
  <c r="K68"/>
  <c r="I68"/>
  <c r="J60"/>
  <c r="K60"/>
  <c r="I60"/>
  <c r="I22"/>
  <c r="J22"/>
  <c r="K22"/>
  <c r="I24"/>
  <c r="J24"/>
  <c r="K24"/>
  <c r="I253" l="1"/>
  <c r="E6" i="61" l="1"/>
  <c r="F6"/>
  <c r="D6"/>
  <c r="I256" i="44" l="1"/>
  <c r="I255" s="1"/>
  <c r="I254" s="1"/>
  <c r="I251"/>
  <c r="I90"/>
  <c r="B24" i="72" l="1"/>
  <c r="B23"/>
  <c r="B22"/>
  <c r="B21"/>
  <c r="B20"/>
  <c r="B19"/>
  <c r="B18"/>
  <c r="B17"/>
  <c r="B16"/>
  <c r="B15"/>
  <c r="B14"/>
  <c r="B13"/>
  <c r="B12"/>
  <c r="B11"/>
  <c r="B10"/>
  <c r="B9"/>
  <c r="B8"/>
  <c r="B7"/>
  <c r="I234" i="44"/>
  <c r="I221"/>
  <c r="A3" i="52" l="1"/>
  <c r="K18" i="21"/>
  <c r="L18"/>
  <c r="J18"/>
  <c r="L34"/>
  <c r="K34"/>
  <c r="J34"/>
  <c r="J220" i="44"/>
  <c r="K220"/>
  <c r="J274"/>
  <c r="J273" s="1"/>
  <c r="K274"/>
  <c r="K273" s="1"/>
  <c r="J270"/>
  <c r="K270"/>
  <c r="K268" s="1"/>
  <c r="J268"/>
  <c r="J263"/>
  <c r="K263"/>
  <c r="J260"/>
  <c r="K260"/>
  <c r="C7" i="58"/>
  <c r="J259" i="44" l="1"/>
  <c r="J258" s="1"/>
  <c r="K259"/>
  <c r="K258" s="1"/>
  <c r="B6" i="74" l="1"/>
  <c r="I260" i="44"/>
  <c r="I250" l="1"/>
  <c r="I220"/>
  <c r="J234"/>
  <c r="K234"/>
  <c r="I274" l="1"/>
  <c r="I273" s="1"/>
  <c r="I270"/>
  <c r="I268" s="1"/>
  <c r="I267" s="1"/>
  <c r="I263"/>
  <c r="I259" l="1"/>
  <c r="I258" s="1"/>
  <c r="J231"/>
  <c r="K231"/>
  <c r="I231"/>
  <c r="J167"/>
  <c r="K167"/>
  <c r="J169"/>
  <c r="K169"/>
  <c r="I169"/>
  <c r="A3" i="53"/>
  <c r="J229" i="44" l="1"/>
  <c r="K229"/>
  <c r="J171"/>
  <c r="K171"/>
  <c r="I171"/>
  <c r="J160"/>
  <c r="J159" s="1"/>
  <c r="K160"/>
  <c r="K159" s="1"/>
  <c r="I160"/>
  <c r="I159" s="1"/>
  <c r="J233"/>
  <c r="K233"/>
  <c r="I233"/>
  <c r="K175" l="1"/>
  <c r="J175"/>
  <c r="I175"/>
  <c r="K185"/>
  <c r="J185"/>
  <c r="I185"/>
  <c r="H1258" i="45"/>
  <c r="H1259"/>
  <c r="H1260"/>
  <c r="H1261"/>
  <c r="H1262"/>
  <c r="H1263"/>
  <c r="H1264"/>
  <c r="H1265"/>
  <c r="H1266"/>
  <c r="H1267"/>
  <c r="H1268"/>
  <c r="H1269"/>
  <c r="H1270"/>
  <c r="H1271"/>
  <c r="H1272"/>
  <c r="I174" i="44" l="1"/>
  <c r="I173" s="1"/>
  <c r="I94"/>
  <c r="I93" s="1"/>
  <c r="J249"/>
  <c r="J248" s="1"/>
  <c r="K250"/>
  <c r="K249" s="1"/>
  <c r="K248" s="1"/>
  <c r="I249"/>
  <c r="I248" s="1"/>
  <c r="K227"/>
  <c r="K226" s="1"/>
  <c r="J227"/>
  <c r="J226" s="1"/>
  <c r="I227"/>
  <c r="I226" s="1"/>
  <c r="K224"/>
  <c r="J224"/>
  <c r="I224"/>
  <c r="K222"/>
  <c r="J222"/>
  <c r="I222"/>
  <c r="K218"/>
  <c r="J218"/>
  <c r="I218"/>
  <c r="K195"/>
  <c r="K194" s="1"/>
  <c r="J195"/>
  <c r="J194" s="1"/>
  <c r="I195"/>
  <c r="I194" s="1"/>
  <c r="K174"/>
  <c r="K173" s="1"/>
  <c r="J174"/>
  <c r="J173" s="1"/>
  <c r="K165"/>
  <c r="J165"/>
  <c r="I165"/>
  <c r="J163"/>
  <c r="I163"/>
  <c r="K157"/>
  <c r="J157"/>
  <c r="I157"/>
  <c r="K155"/>
  <c r="K154" s="1"/>
  <c r="J155"/>
  <c r="J154" s="1"/>
  <c r="I155"/>
  <c r="I154" s="1"/>
  <c r="K147"/>
  <c r="J147"/>
  <c r="I147"/>
  <c r="K142"/>
  <c r="J142"/>
  <c r="I142"/>
  <c r="K140"/>
  <c r="J140"/>
  <c r="I140"/>
  <c r="K137"/>
  <c r="J137"/>
  <c r="I137"/>
  <c r="K132"/>
  <c r="K100" s="1"/>
  <c r="J132"/>
  <c r="J100" s="1"/>
  <c r="I132"/>
  <c r="I100" s="1"/>
  <c r="K128"/>
  <c r="J128"/>
  <c r="I128"/>
  <c r="K125"/>
  <c r="J125"/>
  <c r="I125"/>
  <c r="K122"/>
  <c r="J122"/>
  <c r="I122"/>
  <c r="K119"/>
  <c r="J119"/>
  <c r="I119"/>
  <c r="K113"/>
  <c r="J113"/>
  <c r="I113"/>
  <c r="K109"/>
  <c r="J109"/>
  <c r="I109"/>
  <c r="K105"/>
  <c r="J105"/>
  <c r="I105"/>
  <c r="K101"/>
  <c r="J101"/>
  <c r="I101"/>
  <c r="K97"/>
  <c r="K96" s="1"/>
  <c r="J97"/>
  <c r="J96" s="1"/>
  <c r="I97"/>
  <c r="I96" s="1"/>
  <c r="K94"/>
  <c r="K93" s="1"/>
  <c r="J94"/>
  <c r="J93" s="1"/>
  <c r="K88"/>
  <c r="K87" s="1"/>
  <c r="K86" s="1"/>
  <c r="J88"/>
  <c r="J87" s="1"/>
  <c r="J86" s="1"/>
  <c r="I88"/>
  <c r="I87" s="1"/>
  <c r="I86" s="1"/>
  <c r="K82"/>
  <c r="K81" s="1"/>
  <c r="K80" s="1"/>
  <c r="J82"/>
  <c r="I82"/>
  <c r="I81" s="1"/>
  <c r="I80" s="1"/>
  <c r="K76"/>
  <c r="K73" s="1"/>
  <c r="K72" s="1"/>
  <c r="J76"/>
  <c r="J73" s="1"/>
  <c r="J72" s="1"/>
  <c r="I76"/>
  <c r="I73" s="1"/>
  <c r="I72" s="1"/>
  <c r="K70"/>
  <c r="K67" s="1"/>
  <c r="J70"/>
  <c r="J67" s="1"/>
  <c r="I70"/>
  <c r="I67" s="1"/>
  <c r="K65"/>
  <c r="K64" s="1"/>
  <c r="J65"/>
  <c r="J64" s="1"/>
  <c r="I65"/>
  <c r="I64" s="1"/>
  <c r="K62"/>
  <c r="J62"/>
  <c r="I62"/>
  <c r="K58"/>
  <c r="J58"/>
  <c r="I58"/>
  <c r="K56"/>
  <c r="J56"/>
  <c r="I56"/>
  <c r="K51"/>
  <c r="K50" s="1"/>
  <c r="J51"/>
  <c r="J50" s="1"/>
  <c r="I51"/>
  <c r="I50" s="1"/>
  <c r="K48"/>
  <c r="J48"/>
  <c r="I48"/>
  <c r="K46"/>
  <c r="J46"/>
  <c r="I46"/>
  <c r="K43"/>
  <c r="J43"/>
  <c r="I43"/>
  <c r="K40"/>
  <c r="J40"/>
  <c r="I40"/>
  <c r="K38"/>
  <c r="J38"/>
  <c r="I38"/>
  <c r="K36"/>
  <c r="J36"/>
  <c r="I36"/>
  <c r="K34"/>
  <c r="J34"/>
  <c r="I34"/>
  <c r="K32"/>
  <c r="J32"/>
  <c r="I32"/>
  <c r="K28"/>
  <c r="J28"/>
  <c r="I28"/>
  <c r="K26"/>
  <c r="J26"/>
  <c r="I26"/>
  <c r="K14"/>
  <c r="J14"/>
  <c r="I14"/>
  <c r="K12"/>
  <c r="J12"/>
  <c r="J11" s="1"/>
  <c r="I12"/>
  <c r="I11" s="1"/>
  <c r="K11"/>
  <c r="J153" l="1"/>
  <c r="I45"/>
  <c r="J31"/>
  <c r="I193"/>
  <c r="I42"/>
  <c r="I31"/>
  <c r="J136"/>
  <c r="K21"/>
  <c r="K20" s="1"/>
  <c r="K31"/>
  <c r="K30" s="1"/>
  <c r="K55"/>
  <c r="K54" s="1"/>
  <c r="I153"/>
  <c r="I55"/>
  <c r="J10"/>
  <c r="I30"/>
  <c r="J45"/>
  <c r="J42" s="1"/>
  <c r="K45"/>
  <c r="K42" s="1"/>
  <c r="J79"/>
  <c r="J92"/>
  <c r="I136"/>
  <c r="K162"/>
  <c r="K10"/>
  <c r="I10"/>
  <c r="K79"/>
  <c r="I79"/>
  <c r="K136"/>
  <c r="K99" s="1"/>
  <c r="J162"/>
  <c r="I21"/>
  <c r="I20" s="1"/>
  <c r="J21"/>
  <c r="J20" s="1"/>
  <c r="J55"/>
  <c r="J54" s="1"/>
  <c r="K92"/>
  <c r="I99"/>
  <c r="K153"/>
  <c r="I162"/>
  <c r="J193"/>
  <c r="K193"/>
  <c r="I92"/>
  <c r="J30"/>
  <c r="J81"/>
  <c r="J80" s="1"/>
  <c r="J99" l="1"/>
  <c r="J9" s="1"/>
  <c r="I9"/>
  <c r="I152"/>
  <c r="I151" s="1"/>
  <c r="K152"/>
  <c r="K151" s="1"/>
  <c r="K9"/>
  <c r="J152"/>
  <c r="J151" s="1"/>
  <c r="A3" i="26"/>
  <c r="I279" i="44" l="1"/>
  <c r="J279"/>
  <c r="K279"/>
  <c r="C8" i="17"/>
  <c r="D8"/>
  <c r="E8"/>
  <c r="C10"/>
  <c r="C20" s="1"/>
  <c r="D10"/>
  <c r="D20" s="1"/>
  <c r="E10"/>
  <c r="E20"/>
  <c r="D45" i="6"/>
  <c r="C45"/>
  <c r="D26"/>
  <c r="C26"/>
  <c r="C7"/>
  <c r="D7"/>
  <c r="B8"/>
  <c r="B9"/>
  <c r="B10"/>
  <c r="B11"/>
  <c r="B12"/>
  <c r="B13"/>
  <c r="B14"/>
  <c r="B15"/>
  <c r="B16"/>
  <c r="B17"/>
  <c r="B18"/>
  <c r="B19"/>
  <c r="B20"/>
  <c r="B21"/>
  <c r="B22"/>
  <c r="B23"/>
  <c r="B24"/>
  <c r="B63" i="24"/>
  <c r="B62"/>
  <c r="B61"/>
  <c r="B60"/>
  <c r="B59"/>
  <c r="B58"/>
  <c r="B57"/>
  <c r="B56"/>
  <c r="B55"/>
  <c r="B54"/>
  <c r="B53"/>
  <c r="B52"/>
  <c r="B51"/>
  <c r="B50"/>
  <c r="B49"/>
  <c r="B48"/>
  <c r="B46"/>
  <c r="B44"/>
  <c r="B43"/>
  <c r="B42"/>
  <c r="B41"/>
  <c r="B40"/>
  <c r="B39"/>
  <c r="B38"/>
  <c r="B37"/>
  <c r="B36"/>
  <c r="B35"/>
  <c r="B34"/>
  <c r="B33"/>
  <c r="B32"/>
  <c r="B31"/>
  <c r="F26"/>
  <c r="B30"/>
  <c r="B29"/>
  <c r="B28"/>
  <c r="B27"/>
  <c r="D26"/>
  <c r="C26"/>
  <c r="B25"/>
  <c r="B24"/>
  <c r="B23"/>
  <c r="B22"/>
  <c r="B21"/>
  <c r="B20"/>
  <c r="B19"/>
  <c r="B18"/>
  <c r="B17"/>
  <c r="B16"/>
  <c r="B15"/>
  <c r="B14"/>
  <c r="B13"/>
  <c r="B12"/>
  <c r="B11"/>
  <c r="B10"/>
  <c r="E7"/>
  <c r="B8"/>
  <c r="F7"/>
  <c r="D7"/>
  <c r="C7"/>
  <c r="D16" i="17" l="1"/>
  <c r="B45" i="24"/>
  <c r="D7" i="17"/>
  <c r="E16"/>
  <c r="C7"/>
  <c r="C16"/>
  <c r="E7"/>
  <c r="B9" i="24"/>
  <c r="B7" s="1"/>
  <c r="B47"/>
  <c r="E26"/>
  <c r="B26" s="1"/>
  <c r="A2" i="74" l="1"/>
  <c r="A1"/>
  <c r="A2" i="73"/>
  <c r="A1"/>
  <c r="B6" l="1"/>
  <c r="C6" i="69" l="1"/>
  <c r="D6"/>
  <c r="G26" i="59" l="1"/>
  <c r="B6" i="68"/>
  <c r="A3" i="6" l="1"/>
  <c r="B6" i="64" l="1"/>
  <c r="A2" l="1"/>
  <c r="A1"/>
  <c r="D6" i="72"/>
  <c r="C6"/>
  <c r="B6"/>
  <c r="D6" i="65"/>
  <c r="C6" l="1"/>
  <c r="B6"/>
  <c r="A2"/>
  <c r="A1"/>
  <c r="B6" i="63"/>
  <c r="A2"/>
  <c r="A1"/>
  <c r="B3" i="61" l="1"/>
  <c r="B2"/>
  <c r="B1"/>
  <c r="D7" i="62" l="1"/>
  <c r="C7"/>
  <c r="B7"/>
  <c r="A2" l="1"/>
  <c r="A1" l="1"/>
  <c r="D6" i="60"/>
  <c r="C6"/>
  <c r="B6"/>
  <c r="A2"/>
  <c r="A1"/>
  <c r="E7" i="58"/>
  <c r="D7"/>
  <c r="B7" l="1"/>
  <c r="A2"/>
  <c r="A1"/>
  <c r="A2" i="59" l="1"/>
  <c r="E26" l="1"/>
  <c r="F26"/>
  <c r="A1"/>
  <c r="D9" i="20"/>
  <c r="C9"/>
  <c r="B9"/>
  <c r="D6"/>
  <c r="C6" l="1"/>
  <c r="B6"/>
  <c r="A3"/>
  <c r="A2"/>
  <c r="A1"/>
  <c r="D7" i="52" l="1"/>
  <c r="C7"/>
  <c r="B7"/>
  <c r="A2"/>
  <c r="A1"/>
  <c r="D6" i="12" l="1"/>
  <c r="C6"/>
  <c r="B6"/>
  <c r="A2"/>
  <c r="A1" l="1"/>
  <c r="E6" i="35" l="1"/>
  <c r="D6"/>
  <c r="C6"/>
  <c r="A2"/>
  <c r="A1"/>
  <c r="D6" i="18"/>
  <c r="C6"/>
  <c r="B6"/>
  <c r="A2"/>
  <c r="A1"/>
  <c r="B63" i="6"/>
  <c r="B62"/>
  <c r="B61"/>
  <c r="B60"/>
  <c r="B59"/>
  <c r="B58"/>
  <c r="B57"/>
  <c r="B56"/>
  <c r="B55"/>
  <c r="B54"/>
  <c r="B53"/>
  <c r="B52"/>
  <c r="B51"/>
  <c r="B50"/>
  <c r="B49"/>
  <c r="B48"/>
  <c r="B47"/>
  <c r="B46"/>
  <c r="B44"/>
  <c r="B43"/>
  <c r="B42"/>
  <c r="B41"/>
  <c r="B40"/>
  <c r="B39"/>
  <c r="B38"/>
  <c r="B37"/>
  <c r="B36"/>
  <c r="B35"/>
  <c r="B34"/>
  <c r="B33"/>
  <c r="B32"/>
  <c r="B31"/>
  <c r="B30"/>
  <c r="B29"/>
  <c r="B28"/>
  <c r="B27"/>
  <c r="B25"/>
  <c r="B7" s="1"/>
  <c r="B45" l="1"/>
  <c r="B26"/>
  <c r="A2" l="1"/>
  <c r="A1"/>
  <c r="D6" i="53" l="1"/>
  <c r="C6"/>
  <c r="B6" l="1"/>
  <c r="A2" l="1"/>
  <c r="A1"/>
  <c r="A3" i="24" l="1"/>
  <c r="A2"/>
  <c r="A1"/>
  <c r="D6" i="66" l="1"/>
  <c r="C6"/>
  <c r="B6"/>
  <c r="A2"/>
  <c r="A1"/>
  <c r="D6" i="70" l="1"/>
  <c r="C6"/>
  <c r="B6"/>
  <c r="A2"/>
  <c r="A1"/>
  <c r="D6" i="67"/>
  <c r="C6"/>
  <c r="B6"/>
  <c r="A2"/>
  <c r="A1"/>
  <c r="D6" i="68"/>
  <c r="C6"/>
  <c r="A2"/>
  <c r="A1"/>
  <c r="B6" i="69"/>
  <c r="A2"/>
  <c r="A1"/>
  <c r="M8" i="26"/>
  <c r="L8"/>
  <c r="K8" l="1"/>
  <c r="J8"/>
  <c r="I8"/>
  <c r="F8" l="1"/>
  <c r="E8"/>
  <c r="D8"/>
  <c r="M7"/>
  <c r="L7"/>
  <c r="K7"/>
  <c r="J7"/>
  <c r="I7"/>
  <c r="M6"/>
  <c r="L6"/>
  <c r="K6"/>
  <c r="D10" l="1"/>
  <c r="J6"/>
  <c r="I6"/>
  <c r="F10"/>
  <c r="A2"/>
  <c r="A1"/>
  <c r="A2" i="49"/>
  <c r="A1"/>
  <c r="A3" i="50"/>
  <c r="A2"/>
  <c r="A1"/>
  <c r="A3" i="48"/>
  <c r="A2"/>
  <c r="A1"/>
  <c r="A3" i="3"/>
  <c r="A2"/>
  <c r="A1"/>
  <c r="H1257" i="45"/>
  <c r="H1256"/>
  <c r="H1255"/>
  <c r="H1254"/>
  <c r="H1253"/>
  <c r="H1252"/>
  <c r="H1251"/>
  <c r="H1250"/>
  <c r="H1249"/>
  <c r="H1248"/>
  <c r="H1247"/>
  <c r="H1246"/>
  <c r="H1245"/>
  <c r="H1244"/>
  <c r="H1243"/>
  <c r="H1242"/>
  <c r="H1241"/>
  <c r="H1240"/>
  <c r="H1239"/>
  <c r="H1238"/>
  <c r="H1237"/>
  <c r="H1236"/>
  <c r="H1235"/>
  <c r="H1234"/>
  <c r="H1233"/>
  <c r="H1232"/>
  <c r="H1231"/>
  <c r="H1230"/>
  <c r="H1229"/>
  <c r="H1228"/>
  <c r="H1227"/>
  <c r="H1226"/>
  <c r="H1225"/>
  <c r="H1224"/>
  <c r="H1223"/>
  <c r="H1222"/>
  <c r="H1221"/>
  <c r="H1220"/>
  <c r="H1219"/>
  <c r="H1218"/>
  <c r="H1217"/>
  <c r="H1216"/>
  <c r="H1215"/>
  <c r="H1214"/>
  <c r="H1213"/>
  <c r="H1212"/>
  <c r="H1211"/>
  <c r="H1210"/>
  <c r="H1209"/>
  <c r="H1208"/>
  <c r="H1207"/>
  <c r="H1206"/>
  <c r="H1205"/>
  <c r="H1204"/>
  <c r="H1203"/>
  <c r="H1202"/>
  <c r="H1201"/>
  <c r="H1200"/>
  <c r="H1199"/>
  <c r="H1198"/>
  <c r="H1197"/>
  <c r="H1196"/>
  <c r="H1195"/>
  <c r="H1194"/>
  <c r="H1193"/>
  <c r="H1192"/>
  <c r="H1191"/>
  <c r="H1190"/>
  <c r="H1189"/>
  <c r="H1188"/>
  <c r="H1187"/>
  <c r="H1186"/>
  <c r="H1185"/>
  <c r="H1184"/>
  <c r="H1183"/>
  <c r="H1182"/>
  <c r="H1181"/>
  <c r="H1180"/>
  <c r="H1179"/>
  <c r="H1178"/>
  <c r="H1177"/>
  <c r="H1176"/>
  <c r="H1175"/>
  <c r="H1174"/>
  <c r="H1173"/>
  <c r="H1172"/>
  <c r="H1171"/>
  <c r="H1170"/>
  <c r="H1169"/>
  <c r="H1168"/>
  <c r="H1167"/>
  <c r="H1166"/>
  <c r="H1165"/>
  <c r="H1164"/>
  <c r="H1163"/>
  <c r="H1162"/>
  <c r="H1161"/>
  <c r="H1160"/>
  <c r="H1159"/>
  <c r="H1158"/>
  <c r="H1157"/>
  <c r="H1156"/>
  <c r="H1155"/>
  <c r="H1154"/>
  <c r="H1153"/>
  <c r="H1152"/>
  <c r="H1151"/>
  <c r="H1150"/>
  <c r="H1149"/>
  <c r="H1148"/>
  <c r="H1147"/>
  <c r="H1146"/>
  <c r="H1145"/>
  <c r="H1144"/>
  <c r="H1143"/>
  <c r="H1142"/>
  <c r="H1141"/>
  <c r="H1140"/>
  <c r="H1139"/>
  <c r="H1138"/>
  <c r="H1137"/>
  <c r="H1136"/>
  <c r="H1135"/>
  <c r="H1134"/>
  <c r="H1133"/>
  <c r="H1132"/>
  <c r="H1131"/>
  <c r="H1130"/>
  <c r="H1129"/>
  <c r="H1128"/>
  <c r="H1127"/>
  <c r="H1126"/>
  <c r="H1125"/>
  <c r="H1124"/>
  <c r="H1123"/>
  <c r="H1122"/>
  <c r="H1121"/>
  <c r="H1120"/>
  <c r="H1119"/>
  <c r="H1118"/>
  <c r="H1117"/>
  <c r="H1116"/>
  <c r="H1115"/>
  <c r="H1114"/>
  <c r="H1113"/>
  <c r="H1112"/>
  <c r="H1111"/>
  <c r="H1110"/>
  <c r="H1109"/>
  <c r="H1108"/>
  <c r="H1107"/>
  <c r="E10" i="26" l="1"/>
  <c r="H7" s="1"/>
  <c r="H8"/>
  <c r="H6"/>
  <c r="H1106" i="45"/>
  <c r="H1105"/>
  <c r="H1104"/>
  <c r="H1103"/>
  <c r="H1102"/>
  <c r="H1101"/>
  <c r="H1100"/>
  <c r="H1099"/>
  <c r="H1098"/>
  <c r="H1097"/>
  <c r="H1096"/>
  <c r="H1095"/>
  <c r="H1094"/>
  <c r="H1093"/>
  <c r="H1092"/>
  <c r="H1091"/>
  <c r="H1090"/>
  <c r="H1089"/>
  <c r="H1088"/>
  <c r="H1087"/>
  <c r="H1086"/>
  <c r="H1085"/>
  <c r="H1084"/>
  <c r="H1083"/>
  <c r="H1082"/>
  <c r="H1081"/>
  <c r="H1080"/>
  <c r="H1079"/>
  <c r="H1078"/>
  <c r="H1077"/>
  <c r="H1076"/>
  <c r="H1075"/>
  <c r="H1074"/>
  <c r="H1073"/>
  <c r="H1072"/>
  <c r="H1071"/>
  <c r="H1070"/>
  <c r="H1069"/>
  <c r="H1068"/>
  <c r="H1067"/>
  <c r="H1066"/>
  <c r="H1065"/>
  <c r="H1064"/>
  <c r="H1063"/>
  <c r="H1062"/>
  <c r="H1061"/>
  <c r="H1060"/>
  <c r="H1059"/>
  <c r="H1058"/>
  <c r="H1057"/>
  <c r="H1056"/>
  <c r="H1055"/>
  <c r="H1054"/>
  <c r="H1053"/>
  <c r="H1052"/>
  <c r="H1051"/>
  <c r="H1050"/>
  <c r="H1049"/>
  <c r="H1048"/>
  <c r="H1047"/>
  <c r="H1046"/>
  <c r="H1045"/>
  <c r="H1044"/>
  <c r="H1043"/>
  <c r="H1042"/>
  <c r="H1041"/>
  <c r="H1040"/>
  <c r="H1039"/>
  <c r="H1038"/>
  <c r="H1037"/>
  <c r="H1036"/>
  <c r="H1035"/>
  <c r="H1034"/>
  <c r="H1033"/>
  <c r="H1032"/>
  <c r="H1031"/>
  <c r="H1030"/>
  <c r="H1029"/>
  <c r="H1028"/>
  <c r="H1027"/>
  <c r="H1026"/>
  <c r="H1025"/>
  <c r="H1024"/>
  <c r="H1023"/>
  <c r="H1022"/>
  <c r="H1021"/>
  <c r="H1020"/>
  <c r="H1019"/>
  <c r="H1018"/>
  <c r="H1017"/>
  <c r="H1016"/>
  <c r="H1015"/>
  <c r="H1014"/>
  <c r="H1013"/>
  <c r="H1012"/>
  <c r="H1011"/>
  <c r="H1010"/>
  <c r="H1009"/>
  <c r="H1008"/>
  <c r="H1007"/>
  <c r="H1006"/>
  <c r="H1005"/>
  <c r="H1004"/>
  <c r="H1003"/>
  <c r="H1002"/>
  <c r="H1001"/>
  <c r="H1000"/>
  <c r="H999"/>
  <c r="H998"/>
  <c r="H997"/>
  <c r="H996"/>
  <c r="H995"/>
  <c r="H994"/>
  <c r="H993"/>
  <c r="H992"/>
  <c r="H991"/>
  <c r="H990"/>
  <c r="H989"/>
  <c r="H988"/>
  <c r="H987"/>
  <c r="H986"/>
  <c r="H985"/>
  <c r="H984"/>
  <c r="H983"/>
  <c r="H982"/>
  <c r="H981"/>
  <c r="H980"/>
  <c r="H979"/>
  <c r="H978"/>
  <c r="H977"/>
  <c r="H976"/>
  <c r="H975"/>
  <c r="H974"/>
  <c r="H973"/>
  <c r="H972"/>
  <c r="H971"/>
  <c r="H970"/>
  <c r="H969"/>
  <c r="H968"/>
  <c r="H967"/>
  <c r="H966"/>
  <c r="H965"/>
  <c r="H964"/>
  <c r="H963"/>
  <c r="H962"/>
  <c r="H961"/>
  <c r="H960"/>
  <c r="H959"/>
  <c r="H958"/>
  <c r="H957"/>
  <c r="H956"/>
  <c r="H955"/>
  <c r="H954"/>
  <c r="H953"/>
  <c r="H952"/>
  <c r="H951"/>
  <c r="H950"/>
  <c r="H949"/>
  <c r="H948"/>
  <c r="H947"/>
  <c r="H946"/>
  <c r="H945"/>
  <c r="H944"/>
  <c r="H943"/>
  <c r="H942"/>
  <c r="H941"/>
  <c r="H940"/>
  <c r="H939"/>
  <c r="H938"/>
  <c r="H937"/>
  <c r="H936"/>
  <c r="H935"/>
  <c r="H934"/>
  <c r="H933"/>
  <c r="H932"/>
  <c r="H931"/>
  <c r="H930"/>
  <c r="H929"/>
  <c r="H928"/>
  <c r="H927"/>
  <c r="H926"/>
  <c r="H925"/>
  <c r="H924"/>
  <c r="H923"/>
  <c r="H922"/>
  <c r="H921"/>
  <c r="H920"/>
  <c r="H919"/>
  <c r="H918"/>
  <c r="H917"/>
  <c r="H916"/>
  <c r="H915"/>
  <c r="H914"/>
  <c r="H913"/>
  <c r="H912"/>
  <c r="H911"/>
  <c r="H910"/>
  <c r="H909"/>
  <c r="H908"/>
  <c r="H907"/>
  <c r="H906"/>
  <c r="H905"/>
  <c r="H904"/>
  <c r="H903"/>
  <c r="H902"/>
  <c r="H901"/>
  <c r="H900"/>
  <c r="H899"/>
  <c r="H898"/>
  <c r="H897"/>
  <c r="H896"/>
  <c r="H895"/>
  <c r="H894"/>
  <c r="H893"/>
  <c r="H892"/>
  <c r="H891"/>
  <c r="H890"/>
  <c r="H889"/>
  <c r="H888"/>
  <c r="H887"/>
  <c r="H886"/>
  <c r="H885"/>
  <c r="H884"/>
  <c r="H883"/>
  <c r="H882"/>
  <c r="H881"/>
  <c r="H880"/>
  <c r="H879"/>
  <c r="H878"/>
  <c r="H877"/>
  <c r="H876"/>
  <c r="H875"/>
  <c r="H874"/>
  <c r="H873"/>
  <c r="H872"/>
  <c r="H871"/>
  <c r="H870"/>
  <c r="H869"/>
  <c r="H868"/>
  <c r="H867"/>
  <c r="H866"/>
  <c r="H865"/>
  <c r="H864"/>
  <c r="H863"/>
  <c r="H862"/>
  <c r="H861"/>
  <c r="H860"/>
  <c r="H859"/>
  <c r="H858"/>
  <c r="H857"/>
  <c r="H856"/>
  <c r="H855"/>
  <c r="H854"/>
  <c r="H853"/>
  <c r="H852"/>
  <c r="H851"/>
  <c r="H850"/>
  <c r="H849"/>
  <c r="H848"/>
  <c r="H847"/>
  <c r="H846"/>
  <c r="H845"/>
  <c r="H844"/>
  <c r="H843"/>
  <c r="H842"/>
  <c r="H841"/>
  <c r="H840"/>
  <c r="H839"/>
  <c r="H838"/>
  <c r="H837"/>
  <c r="H836"/>
  <c r="H835"/>
  <c r="H834"/>
  <c r="H833"/>
  <c r="H832"/>
  <c r="H831"/>
  <c r="H830"/>
  <c r="H829"/>
  <c r="H828"/>
  <c r="H827"/>
  <c r="H826"/>
  <c r="H825"/>
  <c r="H824"/>
  <c r="H823"/>
  <c r="H822"/>
  <c r="H821"/>
  <c r="H820"/>
  <c r="H819"/>
  <c r="H818"/>
  <c r="H817"/>
  <c r="H816"/>
  <c r="H815"/>
  <c r="H814"/>
  <c r="H813"/>
  <c r="H812"/>
  <c r="H811"/>
  <c r="H810"/>
  <c r="H809"/>
  <c r="H808"/>
  <c r="H807"/>
  <c r="H806"/>
  <c r="H805"/>
  <c r="H804"/>
  <c r="H803"/>
  <c r="H802"/>
  <c r="H801"/>
  <c r="H800"/>
  <c r="H799"/>
  <c r="H798"/>
  <c r="H797"/>
  <c r="H796"/>
  <c r="H795"/>
  <c r="H794"/>
  <c r="H793"/>
  <c r="H792"/>
  <c r="H791"/>
  <c r="H790"/>
  <c r="H789"/>
  <c r="H788"/>
  <c r="H787"/>
  <c r="H786"/>
  <c r="H785"/>
  <c r="H784"/>
  <c r="H783"/>
  <c r="H782"/>
  <c r="H781"/>
  <c r="H780"/>
  <c r="H779"/>
  <c r="H778"/>
  <c r="H777"/>
  <c r="H776"/>
  <c r="H775"/>
  <c r="H774"/>
  <c r="H773"/>
  <c r="H772"/>
  <c r="H771"/>
  <c r="H770"/>
  <c r="H769"/>
  <c r="H768"/>
  <c r="H767"/>
  <c r="H766"/>
  <c r="H765"/>
  <c r="H764"/>
  <c r="H763"/>
  <c r="H762"/>
  <c r="H761"/>
  <c r="H760"/>
  <c r="H759"/>
  <c r="H758"/>
  <c r="H757"/>
  <c r="H756"/>
  <c r="H755"/>
  <c r="H754"/>
  <c r="H753"/>
  <c r="H752"/>
  <c r="H751"/>
  <c r="H750"/>
  <c r="H749"/>
  <c r="H748"/>
  <c r="H747"/>
  <c r="H746"/>
  <c r="H745"/>
  <c r="H744"/>
  <c r="H743"/>
  <c r="H742"/>
  <c r="H741"/>
  <c r="H740"/>
  <c r="H739"/>
  <c r="H738"/>
  <c r="H737"/>
  <c r="H736"/>
  <c r="H735"/>
  <c r="H734"/>
  <c r="H733"/>
  <c r="H732"/>
  <c r="H731"/>
  <c r="H730"/>
  <c r="H729"/>
  <c r="H728"/>
  <c r="H727"/>
  <c r="H726"/>
  <c r="H725"/>
  <c r="H724"/>
  <c r="H723"/>
  <c r="H722"/>
  <c r="H721"/>
  <c r="H720"/>
  <c r="H719"/>
  <c r="H718"/>
  <c r="H717"/>
  <c r="H716"/>
  <c r="H715"/>
  <c r="H714"/>
  <c r="H713"/>
  <c r="H712"/>
  <c r="H711"/>
  <c r="H710"/>
  <c r="H709"/>
  <c r="H708"/>
  <c r="H707"/>
  <c r="H706"/>
  <c r="H705"/>
  <c r="H704"/>
  <c r="H703"/>
  <c r="H702"/>
  <c r="H701"/>
  <c r="H700"/>
  <c r="H699"/>
  <c r="H698"/>
  <c r="H697"/>
  <c r="H696"/>
  <c r="H695"/>
  <c r="H694"/>
  <c r="H693"/>
  <c r="H692"/>
  <c r="H691"/>
  <c r="H690"/>
  <c r="H689"/>
  <c r="H688"/>
  <c r="H687"/>
  <c r="H686"/>
  <c r="H685"/>
  <c r="H684"/>
  <c r="H683"/>
  <c r="H682"/>
  <c r="H681"/>
  <c r="H680"/>
  <c r="H679" l="1"/>
  <c r="H678"/>
  <c r="H677" l="1"/>
  <c r="H676"/>
  <c r="H675"/>
  <c r="H674"/>
  <c r="H673"/>
  <c r="H672"/>
  <c r="H671"/>
  <c r="H670"/>
  <c r="H669"/>
  <c r="H668"/>
  <c r="H667"/>
  <c r="H666"/>
  <c r="H665"/>
  <c r="H664"/>
  <c r="H663"/>
  <c r="H662"/>
  <c r="H661"/>
  <c r="H660"/>
  <c r="H659"/>
  <c r="H658"/>
  <c r="H657"/>
  <c r="H656"/>
  <c r="H655"/>
  <c r="H654"/>
  <c r="H653"/>
  <c r="H652"/>
  <c r="H651"/>
  <c r="H650"/>
  <c r="H649"/>
  <c r="H648"/>
  <c r="H647"/>
  <c r="H646"/>
  <c r="H645"/>
  <c r="H644"/>
  <c r="H643"/>
  <c r="H642"/>
  <c r="H641"/>
  <c r="H640"/>
  <c r="H639"/>
  <c r="H638"/>
  <c r="H637"/>
  <c r="H636"/>
  <c r="H635"/>
  <c r="H634"/>
  <c r="H633"/>
  <c r="H632"/>
  <c r="H631"/>
  <c r="H630"/>
  <c r="H629"/>
  <c r="H628"/>
  <c r="H627"/>
  <c r="H626"/>
  <c r="H625"/>
  <c r="H624"/>
  <c r="H623"/>
  <c r="H622"/>
  <c r="H621"/>
  <c r="H620"/>
  <c r="H619"/>
  <c r="H618"/>
  <c r="H617"/>
  <c r="H616"/>
  <c r="H615"/>
  <c r="H614"/>
  <c r="H613"/>
  <c r="H612"/>
  <c r="H611"/>
  <c r="H610"/>
  <c r="H609"/>
  <c r="H608"/>
  <c r="H607"/>
  <c r="H606"/>
  <c r="H605"/>
  <c r="H604"/>
  <c r="H603"/>
  <c r="H602"/>
  <c r="H601"/>
  <c r="H600"/>
  <c r="H599"/>
  <c r="H598"/>
  <c r="H597"/>
  <c r="H596"/>
  <c r="H595"/>
  <c r="H594"/>
  <c r="H593"/>
  <c r="H592"/>
  <c r="H591"/>
  <c r="H590"/>
  <c r="H589"/>
  <c r="H588"/>
  <c r="H587"/>
  <c r="H586"/>
  <c r="H585"/>
  <c r="H584"/>
  <c r="H583"/>
  <c r="H582"/>
  <c r="H581"/>
  <c r="H580"/>
  <c r="H579"/>
  <c r="H578"/>
  <c r="H577"/>
  <c r="H576"/>
  <c r="H575"/>
  <c r="H574"/>
  <c r="H573"/>
  <c r="H572"/>
  <c r="H571"/>
  <c r="H570"/>
  <c r="H569"/>
  <c r="H568"/>
  <c r="H567"/>
  <c r="H566"/>
  <c r="H565"/>
  <c r="H564"/>
  <c r="H563"/>
  <c r="H562"/>
  <c r="H561"/>
  <c r="H560"/>
  <c r="H559"/>
  <c r="H558"/>
  <c r="H557"/>
  <c r="H556"/>
  <c r="H555"/>
  <c r="H554"/>
  <c r="H553"/>
  <c r="H552"/>
  <c r="H551"/>
  <c r="H550"/>
  <c r="H549"/>
  <c r="H548"/>
  <c r="H547"/>
  <c r="H546"/>
  <c r="H545"/>
  <c r="H544"/>
  <c r="H543"/>
  <c r="H542"/>
  <c r="H541"/>
  <c r="H540"/>
  <c r="H539"/>
  <c r="H538"/>
  <c r="H537"/>
  <c r="H536"/>
  <c r="H535"/>
  <c r="H534"/>
  <c r="H533"/>
  <c r="H532"/>
  <c r="H531"/>
  <c r="H530"/>
  <c r="H529"/>
  <c r="H528"/>
  <c r="H527"/>
  <c r="H526"/>
  <c r="H525"/>
  <c r="H524"/>
  <c r="H523"/>
  <c r="H522"/>
  <c r="H521"/>
  <c r="H520"/>
  <c r="H519"/>
  <c r="H518"/>
  <c r="H517"/>
  <c r="H516"/>
  <c r="H515"/>
  <c r="H514"/>
  <c r="H513"/>
  <c r="H512"/>
  <c r="H511"/>
  <c r="H510"/>
  <c r="H509"/>
  <c r="H508"/>
  <c r="H507"/>
  <c r="H506"/>
  <c r="H505"/>
  <c r="H504"/>
  <c r="H503"/>
  <c r="H502"/>
  <c r="H501"/>
  <c r="H500"/>
  <c r="H499"/>
  <c r="H498"/>
  <c r="H497"/>
  <c r="H496"/>
  <c r="H495"/>
  <c r="H494"/>
  <c r="H493"/>
  <c r="H492"/>
  <c r="H491"/>
  <c r="H490"/>
  <c r="H489"/>
  <c r="H488"/>
  <c r="H487"/>
  <c r="H486"/>
  <c r="H485"/>
  <c r="H484"/>
  <c r="H483"/>
  <c r="H482"/>
  <c r="H481"/>
  <c r="H480"/>
  <c r="H479"/>
  <c r="H478"/>
  <c r="H477"/>
  <c r="H476"/>
  <c r="H475"/>
  <c r="H474"/>
  <c r="H473"/>
  <c r="H472"/>
  <c r="H471"/>
  <c r="H470"/>
  <c r="H469"/>
  <c r="H468"/>
  <c r="H467"/>
  <c r="H466"/>
  <c r="H465"/>
  <c r="H464"/>
  <c r="H463"/>
  <c r="H462"/>
  <c r="H461"/>
  <c r="H460"/>
  <c r="H459"/>
  <c r="H458"/>
  <c r="H457"/>
  <c r="H456"/>
  <c r="H455"/>
  <c r="H454"/>
  <c r="H453"/>
  <c r="H452"/>
  <c r="H451"/>
  <c r="H450"/>
  <c r="H449"/>
  <c r="H448"/>
  <c r="H447"/>
  <c r="H446"/>
  <c r="H445"/>
  <c r="H444"/>
  <c r="H443"/>
  <c r="H442"/>
  <c r="H441" l="1"/>
  <c r="H440"/>
  <c r="H439"/>
  <c r="H437"/>
  <c r="H436"/>
  <c r="H435"/>
  <c r="H434"/>
  <c r="H433"/>
  <c r="H432"/>
  <c r="H431"/>
  <c r="H430"/>
  <c r="H429"/>
  <c r="H428"/>
  <c r="H427"/>
  <c r="H426"/>
  <c r="H425"/>
  <c r="H424"/>
  <c r="H423"/>
  <c r="H422"/>
  <c r="H421"/>
  <c r="H420"/>
  <c r="H419"/>
  <c r="H418"/>
  <c r="H417"/>
  <c r="H416"/>
  <c r="H415"/>
  <c r="H414"/>
  <c r="H413"/>
  <c r="H412"/>
  <c r="H411"/>
  <c r="H410"/>
  <c r="H409"/>
  <c r="H408"/>
  <c r="H407"/>
  <c r="H406"/>
  <c r="H405"/>
  <c r="H404"/>
  <c r="H403"/>
  <c r="H402"/>
  <c r="H401"/>
  <c r="H400"/>
  <c r="H399"/>
  <c r="H398"/>
  <c r="H397"/>
  <c r="H396"/>
  <c r="H395"/>
  <c r="H394"/>
  <c r="H393"/>
  <c r="H392"/>
  <c r="H391"/>
  <c r="H390"/>
  <c r="H389"/>
  <c r="H388"/>
  <c r="H387"/>
  <c r="H386"/>
  <c r="H385"/>
  <c r="H384"/>
  <c r="H383"/>
  <c r="H382"/>
  <c r="H381"/>
  <c r="H380"/>
  <c r="H379"/>
  <c r="H378"/>
  <c r="H377"/>
  <c r="H376"/>
  <c r="H375"/>
  <c r="H374"/>
  <c r="H373"/>
  <c r="H372"/>
  <c r="H371"/>
  <c r="H370"/>
  <c r="H369"/>
  <c r="H368"/>
  <c r="H367"/>
  <c r="H366"/>
  <c r="H365"/>
  <c r="H364"/>
  <c r="H363"/>
  <c r="H362"/>
  <c r="H361"/>
  <c r="H360"/>
  <c r="H359"/>
  <c r="H358"/>
  <c r="H357"/>
  <c r="H356"/>
  <c r="H355"/>
  <c r="H354"/>
  <c r="H353"/>
  <c r="H352"/>
  <c r="H351"/>
  <c r="H350"/>
  <c r="H347"/>
  <c r="H346"/>
  <c r="H345"/>
  <c r="H344"/>
  <c r="H343"/>
  <c r="H342"/>
  <c r="H341"/>
  <c r="H340"/>
  <c r="H339"/>
  <c r="H338"/>
  <c r="H337"/>
  <c r="H336"/>
  <c r="H335"/>
  <c r="H334"/>
  <c r="H333"/>
  <c r="H332"/>
  <c r="H331"/>
  <c r="H330"/>
  <c r="H329"/>
  <c r="H328"/>
  <c r="H327"/>
  <c r="H326"/>
  <c r="H325"/>
  <c r="H324"/>
  <c r="H323"/>
  <c r="H322"/>
  <c r="H321"/>
  <c r="H320"/>
  <c r="H319"/>
  <c r="H318"/>
  <c r="H317"/>
  <c r="H316"/>
  <c r="H315"/>
  <c r="H314"/>
  <c r="H313"/>
  <c r="H312"/>
  <c r="H311"/>
  <c r="H310"/>
  <c r="H309"/>
  <c r="H308"/>
  <c r="H307"/>
  <c r="H306"/>
  <c r="H305"/>
  <c r="H304"/>
  <c r="H303"/>
  <c r="H302"/>
  <c r="H301"/>
  <c r="H300"/>
  <c r="H299"/>
  <c r="H298"/>
  <c r="H297"/>
  <c r="H296"/>
  <c r="H295"/>
  <c r="H294"/>
  <c r="H293"/>
  <c r="H292"/>
  <c r="H291"/>
  <c r="H290"/>
  <c r="H289"/>
  <c r="H288"/>
  <c r="H287"/>
  <c r="H286"/>
  <c r="H285"/>
  <c r="H284"/>
  <c r="H283"/>
  <c r="H282"/>
  <c r="H281"/>
  <c r="H280"/>
  <c r="H279"/>
  <c r="H278"/>
  <c r="H277"/>
  <c r="H276"/>
  <c r="H275"/>
  <c r="H274"/>
  <c r="H273"/>
  <c r="H272"/>
  <c r="H271"/>
  <c r="H270"/>
  <c r="H269"/>
  <c r="H268"/>
  <c r="H267"/>
  <c r="H266"/>
  <c r="H265"/>
  <c r="H264"/>
  <c r="H263"/>
  <c r="H262"/>
  <c r="H261"/>
  <c r="H260"/>
  <c r="H259"/>
  <c r="H258"/>
  <c r="H257"/>
  <c r="H254"/>
  <c r="H253"/>
  <c r="H252"/>
  <c r="H251" l="1"/>
  <c r="H250"/>
  <c r="H249"/>
  <c r="H248"/>
  <c r="H247"/>
  <c r="H246"/>
  <c r="H245"/>
  <c r="H244"/>
  <c r="H243"/>
  <c r="H242"/>
  <c r="H241"/>
  <c r="H240"/>
  <c r="H239"/>
  <c r="H238"/>
  <c r="H237"/>
  <c r="H236"/>
  <c r="H235"/>
  <c r="H234"/>
  <c r="H233"/>
  <c r="H232"/>
  <c r="H231"/>
  <c r="H230"/>
  <c r="H229"/>
  <c r="H228"/>
  <c r="H227"/>
  <c r="H226"/>
  <c r="H225"/>
  <c r="H224"/>
  <c r="H223"/>
  <c r="H222"/>
  <c r="H221"/>
  <c r="H220"/>
  <c r="H219"/>
  <c r="H218"/>
  <c r="H217"/>
  <c r="H216"/>
  <c r="H215"/>
  <c r="H214"/>
  <c r="H213"/>
  <c r="H212"/>
  <c r="H211"/>
  <c r="H210"/>
  <c r="H209"/>
  <c r="H208"/>
  <c r="H207"/>
  <c r="H206"/>
  <c r="H205"/>
  <c r="H204"/>
  <c r="H203"/>
  <c r="H202"/>
  <c r="H201"/>
  <c r="H200"/>
  <c r="H199"/>
  <c r="H198"/>
  <c r="H197"/>
  <c r="H196"/>
  <c r="H195"/>
  <c r="H194"/>
  <c r="H193"/>
  <c r="H192"/>
  <c r="H191"/>
  <c r="H190"/>
  <c r="H189"/>
  <c r="H188"/>
  <c r="H187"/>
  <c r="H186"/>
  <c r="H185"/>
  <c r="H184"/>
  <c r="H183"/>
  <c r="H182"/>
  <c r="H181"/>
  <c r="H180"/>
  <c r="H179"/>
  <c r="H178"/>
  <c r="H177"/>
  <c r="H176"/>
  <c r="H175"/>
  <c r="H174"/>
  <c r="H173"/>
  <c r="H172"/>
  <c r="H171"/>
  <c r="H170"/>
  <c r="H169"/>
  <c r="H168"/>
  <c r="H167"/>
  <c r="H166"/>
  <c r="H165"/>
  <c r="H164"/>
  <c r="H163"/>
  <c r="H162"/>
  <c r="H161"/>
  <c r="H160"/>
  <c r="H159"/>
  <c r="H158"/>
  <c r="H157"/>
  <c r="H156"/>
  <c r="H155"/>
  <c r="H154"/>
  <c r="H153"/>
  <c r="H152"/>
  <c r="H151"/>
  <c r="H150"/>
  <c r="H149"/>
  <c r="H148"/>
  <c r="H147"/>
  <c r="H146"/>
  <c r="H145"/>
  <c r="H144"/>
  <c r="H143"/>
  <c r="H142"/>
  <c r="H141"/>
  <c r="H140"/>
  <c r="H139"/>
  <c r="H138"/>
  <c r="H137"/>
  <c r="H136"/>
  <c r="H135"/>
  <c r="H134"/>
  <c r="H133"/>
  <c r="H132"/>
  <c r="H131"/>
  <c r="H130"/>
  <c r="H129"/>
  <c r="H128"/>
  <c r="H127"/>
  <c r="H126"/>
  <c r="H125"/>
  <c r="H124"/>
  <c r="H123"/>
  <c r="H122"/>
  <c r="H121"/>
  <c r="H120"/>
  <c r="H119"/>
  <c r="H118"/>
  <c r="H117"/>
  <c r="H116"/>
  <c r="H115"/>
  <c r="H114"/>
  <c r="H113"/>
  <c r="H112"/>
  <c r="H111"/>
  <c r="H110"/>
  <c r="H109"/>
  <c r="H108"/>
  <c r="H107"/>
  <c r="H106"/>
  <c r="H105"/>
  <c r="H104"/>
  <c r="H103"/>
  <c r="H102"/>
  <c r="H101"/>
  <c r="H100"/>
  <c r="H99"/>
  <c r="H98"/>
  <c r="H97"/>
  <c r="H96"/>
  <c r="H95"/>
  <c r="H94"/>
  <c r="H93"/>
  <c r="H92"/>
  <c r="H91"/>
  <c r="H90"/>
  <c r="H89"/>
  <c r="H88"/>
  <c r="H87"/>
  <c r="H86"/>
  <c r="H85"/>
  <c r="H84"/>
  <c r="H83"/>
  <c r="H82"/>
  <c r="H81"/>
  <c r="H80"/>
  <c r="H79"/>
  <c r="H78"/>
  <c r="H77"/>
  <c r="H76"/>
  <c r="H75"/>
  <c r="H74"/>
  <c r="H73"/>
  <c r="H72"/>
  <c r="H71"/>
  <c r="H70"/>
  <c r="H69"/>
  <c r="H68"/>
  <c r="H67"/>
  <c r="H66"/>
  <c r="H65"/>
  <c r="H64"/>
  <c r="H63"/>
  <c r="H62"/>
  <c r="H61"/>
  <c r="H60"/>
  <c r="H59"/>
  <c r="H58"/>
  <c r="H57"/>
  <c r="H56"/>
  <c r="H55"/>
  <c r="H54"/>
  <c r="H53"/>
  <c r="H52"/>
  <c r="H51"/>
  <c r="H50"/>
  <c r="H49"/>
  <c r="H48"/>
  <c r="H47"/>
  <c r="H46"/>
  <c r="H45"/>
  <c r="H44"/>
  <c r="H43"/>
  <c r="H42"/>
  <c r="H41"/>
  <c r="H40"/>
  <c r="H39"/>
  <c r="H38"/>
  <c r="H37"/>
  <c r="H36"/>
  <c r="H35"/>
  <c r="H34"/>
  <c r="H33"/>
  <c r="H32"/>
  <c r="H31"/>
  <c r="H30"/>
  <c r="H29"/>
  <c r="H28"/>
  <c r="H27"/>
  <c r="H26"/>
  <c r="H25"/>
  <c r="H24"/>
  <c r="H23"/>
  <c r="H22"/>
  <c r="H21"/>
  <c r="H20"/>
  <c r="H19"/>
  <c r="H18"/>
  <c r="H17"/>
  <c r="H16"/>
  <c r="H15"/>
  <c r="H14"/>
  <c r="H13"/>
  <c r="H12"/>
  <c r="H11"/>
  <c r="H10"/>
  <c r="H9"/>
  <c r="A3"/>
  <c r="A2"/>
  <c r="A1"/>
  <c r="G1319" i="4"/>
  <c r="G1318"/>
  <c r="G1317"/>
  <c r="G1316"/>
  <c r="G1315"/>
  <c r="G1314"/>
  <c r="G1313"/>
  <c r="G1312"/>
  <c r="G1311"/>
  <c r="G1310"/>
  <c r="G1309"/>
  <c r="G1308"/>
  <c r="G1307"/>
  <c r="G1306"/>
  <c r="G1305"/>
  <c r="G1304"/>
  <c r="G1303"/>
  <c r="G1302"/>
  <c r="G1301"/>
  <c r="G1300"/>
  <c r="G1299"/>
  <c r="G1298"/>
  <c r="G1297"/>
  <c r="G1296"/>
  <c r="G1295"/>
  <c r="G1294"/>
  <c r="G1293"/>
  <c r="G1292"/>
  <c r="G1291"/>
  <c r="G1290"/>
  <c r="G1289"/>
  <c r="G1288"/>
  <c r="G1287"/>
  <c r="G1286"/>
  <c r="G1285"/>
  <c r="G1284"/>
  <c r="G1283"/>
  <c r="G1282"/>
  <c r="G1281"/>
  <c r="G1280"/>
  <c r="G1279"/>
  <c r="G1278"/>
  <c r="G1277"/>
  <c r="G1276"/>
  <c r="G1275"/>
  <c r="G1274"/>
  <c r="G1273"/>
  <c r="G1272"/>
  <c r="G1271"/>
  <c r="G1270"/>
  <c r="G1269"/>
  <c r="G1268"/>
  <c r="G1267"/>
  <c r="G1266"/>
  <c r="G1265"/>
  <c r="G1264"/>
  <c r="G1263"/>
  <c r="G1262"/>
  <c r="G1261"/>
  <c r="G1260"/>
  <c r="G1259"/>
  <c r="H8" i="58" l="1"/>
  <c r="H9"/>
  <c r="G7" i="52"/>
  <c r="F7"/>
  <c r="F8" i="35"/>
  <c r="F7"/>
  <c r="G8" i="6"/>
  <c r="G9"/>
  <c r="F8"/>
  <c r="F9"/>
  <c r="F8" i="18"/>
  <c r="F7" s="1"/>
  <c r="E7" i="53"/>
  <c r="E8"/>
  <c r="G1258" i="4"/>
  <c r="G1257"/>
  <c r="G1256"/>
  <c r="G1255"/>
  <c r="G1254"/>
  <c r="G1253"/>
  <c r="G1252"/>
  <c r="G1251"/>
  <c r="G1250"/>
  <c r="G1249"/>
  <c r="G1248"/>
  <c r="G1247"/>
  <c r="G1246"/>
  <c r="G1245"/>
  <c r="G1244"/>
  <c r="G1243"/>
  <c r="G1242"/>
  <c r="G1241"/>
  <c r="G1240"/>
  <c r="G1239"/>
  <c r="G1238"/>
  <c r="G1237"/>
  <c r="G1236"/>
  <c r="G1235"/>
  <c r="G1234"/>
  <c r="G1233"/>
  <c r="G1232"/>
  <c r="G1231"/>
  <c r="G1230"/>
  <c r="G1229"/>
  <c r="G1228"/>
  <c r="G1227"/>
  <c r="G1226"/>
  <c r="G1225"/>
  <c r="G1224"/>
  <c r="G1223"/>
  <c r="G1222"/>
  <c r="G1221"/>
  <c r="G1220"/>
  <c r="G1219"/>
  <c r="G1218"/>
  <c r="G1217"/>
  <c r="G1216"/>
  <c r="G1215"/>
  <c r="G1214"/>
  <c r="G1213"/>
  <c r="G1212"/>
  <c r="G1211"/>
  <c r="G1210"/>
  <c r="G1209"/>
  <c r="G1208"/>
  <c r="G1207"/>
  <c r="G1206"/>
  <c r="G1205"/>
  <c r="G1204"/>
  <c r="G1203"/>
  <c r="G1202"/>
  <c r="G1201"/>
  <c r="G1200"/>
  <c r="G1199"/>
  <c r="G1198"/>
  <c r="G1197"/>
  <c r="G1196"/>
  <c r="G1195"/>
  <c r="G1194"/>
  <c r="G1193"/>
  <c r="G1192"/>
  <c r="G1191"/>
  <c r="G1190"/>
  <c r="G1189"/>
  <c r="G1188"/>
  <c r="G1187"/>
  <c r="G1186"/>
  <c r="G1185"/>
  <c r="G1184"/>
  <c r="G1183"/>
  <c r="G1182"/>
  <c r="G1181"/>
  <c r="G1180"/>
  <c r="G1179"/>
  <c r="G1178"/>
  <c r="G1177"/>
  <c r="G1176"/>
  <c r="G1175"/>
  <c r="G1174"/>
  <c r="G1173"/>
  <c r="G1172"/>
  <c r="G1171"/>
  <c r="G1170"/>
  <c r="G1169"/>
  <c r="G1168"/>
  <c r="G1167"/>
  <c r="G1166"/>
  <c r="G1165"/>
  <c r="G1164"/>
  <c r="G1163"/>
  <c r="G1162"/>
  <c r="G1161"/>
  <c r="G1160"/>
  <c r="G1159"/>
  <c r="G1158"/>
  <c r="G1157"/>
  <c r="G1156"/>
  <c r="G1155"/>
  <c r="G1154"/>
  <c r="G1153"/>
  <c r="G1152"/>
  <c r="G1151"/>
  <c r="G1150"/>
  <c r="G1149"/>
  <c r="G1148"/>
  <c r="G1147"/>
  <c r="G1146"/>
  <c r="G1145"/>
  <c r="G1144"/>
  <c r="G1143"/>
  <c r="G1142"/>
  <c r="G1141"/>
  <c r="G1140"/>
  <c r="G1139"/>
  <c r="G1138"/>
  <c r="G1137"/>
  <c r="G1136"/>
  <c r="G1135"/>
  <c r="G1134"/>
  <c r="G1133"/>
  <c r="G1132"/>
  <c r="G1131"/>
  <c r="G1130"/>
  <c r="G1129"/>
  <c r="G1128"/>
  <c r="G1127"/>
  <c r="G1126"/>
  <c r="G1125"/>
  <c r="G1124"/>
  <c r="G1123"/>
  <c r="G1122"/>
  <c r="G1121"/>
  <c r="G1120"/>
  <c r="G1119"/>
  <c r="G1118"/>
  <c r="G1117"/>
  <c r="G1116"/>
  <c r="G1115"/>
  <c r="G1114"/>
  <c r="G1113"/>
  <c r="G1112"/>
  <c r="G1111"/>
  <c r="G1110"/>
  <c r="G1109"/>
  <c r="G1108"/>
  <c r="G1107"/>
  <c r="G1106"/>
  <c r="G1105"/>
  <c r="G1104"/>
  <c r="G1103"/>
  <c r="G1102"/>
  <c r="G1101"/>
  <c r="G1100"/>
  <c r="G1099"/>
  <c r="G1098"/>
  <c r="G1097"/>
  <c r="G1096"/>
  <c r="G1095"/>
  <c r="G1094"/>
  <c r="G1093"/>
  <c r="G1092"/>
  <c r="G1091"/>
  <c r="G1090"/>
  <c r="G1089"/>
  <c r="G1088"/>
  <c r="G1087"/>
  <c r="G1086"/>
  <c r="G1085"/>
  <c r="G1084"/>
  <c r="G1083"/>
  <c r="G1082"/>
  <c r="G1081"/>
  <c r="G1080"/>
  <c r="G1079"/>
  <c r="G1078"/>
  <c r="G1077"/>
  <c r="G1076"/>
  <c r="G1075"/>
  <c r="G1074"/>
  <c r="G1073"/>
  <c r="G1072"/>
  <c r="G1071"/>
  <c r="G1070"/>
  <c r="G1069"/>
  <c r="G1068"/>
  <c r="G1067"/>
  <c r="G1066"/>
  <c r="G1065"/>
  <c r="G1064"/>
  <c r="G1063"/>
  <c r="G1062"/>
  <c r="G1061"/>
  <c r="G1060"/>
  <c r="G1059"/>
  <c r="G1058"/>
  <c r="G1057"/>
  <c r="G1056"/>
  <c r="G1055"/>
  <c r="G1054"/>
  <c r="G1053"/>
  <c r="G1052"/>
  <c r="G1051"/>
  <c r="G1050"/>
  <c r="G1049"/>
  <c r="G1048"/>
  <c r="G1047"/>
  <c r="G1046"/>
  <c r="G1045"/>
  <c r="G1044"/>
  <c r="G1043"/>
  <c r="G1042"/>
  <c r="G1041"/>
  <c r="G1040"/>
  <c r="G1039"/>
  <c r="G1038"/>
  <c r="G1037"/>
  <c r="G1036"/>
  <c r="G1035"/>
  <c r="G1034"/>
  <c r="G1033"/>
  <c r="G1032"/>
  <c r="G1031"/>
  <c r="G1030"/>
  <c r="G1029"/>
  <c r="G1028"/>
  <c r="G1027"/>
  <c r="G1026"/>
  <c r="G1025"/>
  <c r="G1024"/>
  <c r="G1023"/>
  <c r="G1022"/>
  <c r="G1021"/>
  <c r="G1020"/>
  <c r="G1019"/>
  <c r="G1018"/>
  <c r="G1017"/>
  <c r="G1016"/>
  <c r="G1015"/>
  <c r="G1014"/>
  <c r="G1013"/>
  <c r="G1012"/>
  <c r="G1011"/>
  <c r="G1010"/>
  <c r="G1009"/>
  <c r="G1008"/>
  <c r="G1007"/>
  <c r="G1006"/>
  <c r="G1005"/>
  <c r="G1004"/>
  <c r="G1003"/>
  <c r="G1002"/>
  <c r="G1001"/>
  <c r="G1000"/>
  <c r="G999"/>
  <c r="G998"/>
  <c r="G997"/>
  <c r="G996"/>
  <c r="G995"/>
  <c r="G994"/>
  <c r="G993"/>
  <c r="G992"/>
  <c r="G991"/>
  <c r="G990"/>
  <c r="G989"/>
  <c r="G988"/>
  <c r="G987"/>
  <c r="G986"/>
  <c r="G985"/>
  <c r="G984"/>
  <c r="G983"/>
  <c r="G982"/>
  <c r="G981"/>
  <c r="G980"/>
  <c r="G979"/>
  <c r="G978"/>
  <c r="G977"/>
  <c r="G976"/>
  <c r="G975"/>
  <c r="G974"/>
  <c r="G973"/>
  <c r="G972"/>
  <c r="G971"/>
  <c r="G970"/>
  <c r="G969"/>
  <c r="G968"/>
  <c r="G967"/>
  <c r="G966"/>
  <c r="G965"/>
  <c r="G964"/>
  <c r="G963"/>
  <c r="G962"/>
  <c r="G961"/>
  <c r="G960"/>
  <c r="G959"/>
  <c r="G958"/>
  <c r="G957"/>
  <c r="G956"/>
  <c r="G955"/>
  <c r="G954"/>
  <c r="G953"/>
  <c r="G952"/>
  <c r="G951"/>
  <c r="G950"/>
  <c r="G949"/>
  <c r="G948"/>
  <c r="G947"/>
  <c r="G946"/>
  <c r="G945"/>
  <c r="G944"/>
  <c r="G943"/>
  <c r="G942"/>
  <c r="G941"/>
  <c r="G940"/>
  <c r="G939"/>
  <c r="G938"/>
  <c r="G937"/>
  <c r="G936"/>
  <c r="G935"/>
  <c r="G934"/>
  <c r="G933"/>
  <c r="G932"/>
  <c r="G931"/>
  <c r="G930"/>
  <c r="G929"/>
  <c r="G928"/>
  <c r="G927"/>
  <c r="G926"/>
  <c r="G925"/>
  <c r="G924"/>
  <c r="G923"/>
  <c r="G922"/>
  <c r="G921"/>
  <c r="G920"/>
  <c r="G919"/>
  <c r="G918"/>
  <c r="G917"/>
  <c r="G916"/>
  <c r="G915"/>
  <c r="G914"/>
  <c r="G913"/>
  <c r="G912"/>
  <c r="G911"/>
  <c r="G910"/>
  <c r="G909"/>
  <c r="G908"/>
  <c r="G907"/>
  <c r="G906"/>
  <c r="G905"/>
  <c r="G904"/>
  <c r="G903"/>
  <c r="G902"/>
  <c r="G901"/>
  <c r="G900"/>
  <c r="G899"/>
  <c r="G898"/>
  <c r="G897"/>
  <c r="G896"/>
  <c r="G895"/>
  <c r="G894"/>
  <c r="G893"/>
  <c r="G892"/>
  <c r="G891"/>
  <c r="G890"/>
  <c r="G889"/>
  <c r="G888"/>
  <c r="G887"/>
  <c r="G886"/>
  <c r="G885"/>
  <c r="G884"/>
  <c r="G883"/>
  <c r="G882"/>
  <c r="G881"/>
  <c r="G880"/>
  <c r="G879"/>
  <c r="G878"/>
  <c r="G877"/>
  <c r="G876"/>
  <c r="G875"/>
  <c r="G874"/>
  <c r="G873"/>
  <c r="G872"/>
  <c r="G871"/>
  <c r="G870"/>
  <c r="G869"/>
  <c r="G868"/>
  <c r="G867"/>
  <c r="G866"/>
  <c r="G865"/>
  <c r="G864"/>
  <c r="G863"/>
  <c r="G862"/>
  <c r="G861"/>
  <c r="G860"/>
  <c r="G859"/>
  <c r="G858"/>
  <c r="G857"/>
  <c r="G856"/>
  <c r="G855"/>
  <c r="G854"/>
  <c r="G853"/>
  <c r="G852"/>
  <c r="G851"/>
  <c r="G850"/>
  <c r="G849"/>
  <c r="G848"/>
  <c r="G847"/>
  <c r="G846"/>
  <c r="G845"/>
  <c r="G844"/>
  <c r="G843"/>
  <c r="G842"/>
  <c r="G841"/>
  <c r="G840"/>
  <c r="G839"/>
  <c r="G838"/>
  <c r="G837"/>
  <c r="G836"/>
  <c r="G835"/>
  <c r="G834"/>
  <c r="G833"/>
  <c r="G832"/>
  <c r="G831"/>
  <c r="G830"/>
  <c r="G829"/>
  <c r="G828"/>
  <c r="G827"/>
  <c r="G826"/>
  <c r="G825"/>
  <c r="G824"/>
  <c r="G823"/>
  <c r="G822"/>
  <c r="G821"/>
  <c r="G820"/>
  <c r="G819"/>
  <c r="G818"/>
  <c r="G817"/>
  <c r="G816"/>
  <c r="G815"/>
  <c r="G814"/>
  <c r="G813"/>
  <c r="G812"/>
  <c r="G811"/>
  <c r="G810"/>
  <c r="G809"/>
  <c r="G808"/>
  <c r="G807"/>
  <c r="G806"/>
  <c r="G805"/>
  <c r="G804"/>
  <c r="G803"/>
  <c r="G802"/>
  <c r="G801"/>
  <c r="G800"/>
  <c r="G799"/>
  <c r="G798"/>
  <c r="G797"/>
  <c r="G796"/>
  <c r="G795"/>
  <c r="G794"/>
  <c r="G793"/>
  <c r="G792"/>
  <c r="G791"/>
  <c r="G790"/>
  <c r="G789"/>
  <c r="G788"/>
  <c r="G787"/>
  <c r="G786"/>
  <c r="G785"/>
  <c r="G784"/>
  <c r="G783"/>
  <c r="G782"/>
  <c r="G781"/>
  <c r="G780"/>
  <c r="G779"/>
  <c r="G778"/>
  <c r="G777"/>
  <c r="G776"/>
  <c r="G775"/>
  <c r="G774"/>
  <c r="G773"/>
  <c r="G772"/>
  <c r="G771"/>
  <c r="G770"/>
  <c r="G769"/>
  <c r="G768"/>
  <c r="G767"/>
  <c r="G766"/>
  <c r="G765"/>
  <c r="G764"/>
  <c r="G763"/>
  <c r="G762"/>
  <c r="G761"/>
  <c r="G760"/>
  <c r="G759"/>
  <c r="G758"/>
  <c r="G757"/>
  <c r="G756"/>
  <c r="G755"/>
  <c r="G754"/>
  <c r="G753"/>
  <c r="G752"/>
  <c r="G751"/>
  <c r="G750"/>
  <c r="G749"/>
  <c r="G748"/>
  <c r="G747"/>
  <c r="G746"/>
  <c r="G745"/>
  <c r="G744"/>
  <c r="G743"/>
  <c r="G742"/>
  <c r="G741"/>
  <c r="G740"/>
  <c r="G739"/>
  <c r="G738"/>
  <c r="G737"/>
  <c r="G736"/>
  <c r="G735"/>
  <c r="G734"/>
  <c r="G733"/>
  <c r="G732"/>
  <c r="G731"/>
  <c r="G730"/>
  <c r="G729"/>
  <c r="G728"/>
  <c r="G727"/>
  <c r="G726" l="1"/>
  <c r="G725"/>
  <c r="G724"/>
  <c r="G723"/>
  <c r="G722"/>
  <c r="G721"/>
  <c r="G720"/>
  <c r="G719"/>
  <c r="G718" l="1"/>
  <c r="G717"/>
  <c r="G716"/>
  <c r="G715"/>
  <c r="G714"/>
  <c r="G713"/>
  <c r="G712"/>
  <c r="G711"/>
  <c r="G710"/>
  <c r="G709"/>
  <c r="G708"/>
  <c r="G707"/>
  <c r="G706"/>
  <c r="G705"/>
  <c r="G704"/>
  <c r="G703"/>
  <c r="G702"/>
  <c r="G701"/>
  <c r="G700"/>
  <c r="G699"/>
  <c r="G698"/>
  <c r="G697"/>
  <c r="G696"/>
  <c r="G695"/>
  <c r="G694"/>
  <c r="G693"/>
  <c r="G692"/>
  <c r="G691"/>
  <c r="G690"/>
  <c r="G689"/>
  <c r="G688"/>
  <c r="G687"/>
  <c r="G686"/>
  <c r="G685"/>
  <c r="G684"/>
  <c r="G683"/>
  <c r="G682"/>
  <c r="G681"/>
  <c r="G680"/>
  <c r="G679"/>
  <c r="G678"/>
  <c r="G677"/>
  <c r="G676"/>
  <c r="G675"/>
  <c r="G674"/>
  <c r="G673"/>
  <c r="G672"/>
  <c r="G671"/>
  <c r="G670"/>
  <c r="G669"/>
  <c r="G668"/>
  <c r="G667"/>
  <c r="G666"/>
  <c r="G665"/>
  <c r="G664"/>
  <c r="G663"/>
  <c r="G662"/>
  <c r="G661"/>
  <c r="G660"/>
  <c r="G659"/>
  <c r="G658"/>
  <c r="G657"/>
  <c r="G656"/>
  <c r="G655"/>
  <c r="G654"/>
  <c r="G653"/>
  <c r="G652"/>
  <c r="G651"/>
  <c r="G650"/>
  <c r="G649"/>
  <c r="G648"/>
  <c r="G647"/>
  <c r="G646"/>
  <c r="G645"/>
  <c r="G644"/>
  <c r="G643"/>
  <c r="G642"/>
  <c r="G641"/>
  <c r="G640"/>
  <c r="G639"/>
  <c r="G638"/>
  <c r="G637"/>
  <c r="G636"/>
  <c r="G635"/>
  <c r="G634"/>
  <c r="G633"/>
  <c r="G632"/>
  <c r="G631"/>
  <c r="G630"/>
  <c r="G629"/>
  <c r="G628"/>
  <c r="G627"/>
  <c r="G626"/>
  <c r="G625"/>
  <c r="G624"/>
  <c r="G623"/>
  <c r="G622"/>
  <c r="G621"/>
  <c r="G620"/>
  <c r="G619"/>
  <c r="G618"/>
  <c r="G617"/>
  <c r="G616"/>
  <c r="G615"/>
  <c r="G614"/>
  <c r="G613"/>
  <c r="G612"/>
  <c r="G611"/>
  <c r="G610"/>
  <c r="G609"/>
  <c r="G608"/>
  <c r="G607"/>
  <c r="G606"/>
  <c r="G605"/>
  <c r="G604"/>
  <c r="G603"/>
  <c r="G602"/>
  <c r="G601"/>
  <c r="G600"/>
  <c r="G599"/>
  <c r="G598"/>
  <c r="G597"/>
  <c r="G596"/>
  <c r="G595"/>
  <c r="G594"/>
  <c r="G593"/>
  <c r="G592"/>
  <c r="G591"/>
  <c r="G590"/>
  <c r="G589"/>
  <c r="G588"/>
  <c r="G587"/>
  <c r="G586"/>
  <c r="G585"/>
  <c r="G584"/>
  <c r="G583"/>
  <c r="G582"/>
  <c r="G581"/>
  <c r="G580"/>
  <c r="G579"/>
  <c r="G578"/>
  <c r="G577"/>
  <c r="G576"/>
  <c r="G575"/>
  <c r="G574"/>
  <c r="G573"/>
  <c r="G572"/>
  <c r="G571"/>
  <c r="G570"/>
  <c r="G569"/>
  <c r="G568"/>
  <c r="G567"/>
  <c r="G566"/>
  <c r="G565"/>
  <c r="G564"/>
  <c r="G563"/>
  <c r="G562"/>
  <c r="G561"/>
  <c r="G560"/>
  <c r="G559"/>
  <c r="G558"/>
  <c r="G557"/>
  <c r="G556"/>
  <c r="G555"/>
  <c r="G554"/>
  <c r="G553"/>
  <c r="G552"/>
  <c r="G551"/>
  <c r="G550"/>
  <c r="G549"/>
  <c r="G548"/>
  <c r="G547"/>
  <c r="G546"/>
  <c r="G545"/>
  <c r="G544"/>
  <c r="G543"/>
  <c r="G542"/>
  <c r="G541"/>
  <c r="G540"/>
  <c r="G539"/>
  <c r="G538"/>
  <c r="G537"/>
  <c r="G536"/>
  <c r="G535"/>
  <c r="G534"/>
  <c r="G533"/>
  <c r="G532"/>
  <c r="G531"/>
  <c r="G530"/>
  <c r="G529"/>
  <c r="G528"/>
  <c r="G527"/>
  <c r="G526"/>
  <c r="G525"/>
  <c r="G524"/>
  <c r="G523"/>
  <c r="G522"/>
  <c r="G521"/>
  <c r="G520"/>
  <c r="G519"/>
  <c r="G518"/>
  <c r="G517"/>
  <c r="G516"/>
  <c r="G515"/>
  <c r="G514"/>
  <c r="G513"/>
  <c r="G512"/>
  <c r="G511"/>
  <c r="G510"/>
  <c r="G509"/>
  <c r="G508"/>
  <c r="G507"/>
  <c r="G506"/>
  <c r="G505"/>
  <c r="G504"/>
  <c r="G503"/>
  <c r="G502"/>
  <c r="G501"/>
  <c r="G500"/>
  <c r="G499"/>
  <c r="G498"/>
  <c r="G497"/>
  <c r="G496"/>
  <c r="G495"/>
  <c r="G494"/>
  <c r="G493"/>
  <c r="G492"/>
  <c r="G491"/>
  <c r="G490"/>
  <c r="G489"/>
  <c r="G488"/>
  <c r="G487"/>
  <c r="G486"/>
  <c r="G485"/>
  <c r="G484"/>
  <c r="G483"/>
  <c r="G482"/>
  <c r="G481"/>
  <c r="G480"/>
  <c r="G479"/>
  <c r="G478"/>
  <c r="G477"/>
  <c r="G476"/>
  <c r="G475"/>
  <c r="G474"/>
  <c r="G473"/>
  <c r="G472"/>
  <c r="G471"/>
  <c r="G470"/>
  <c r="G469"/>
  <c r="G468"/>
  <c r="G467"/>
  <c r="G466"/>
  <c r="G465"/>
  <c r="G464"/>
  <c r="G463"/>
  <c r="G462"/>
  <c r="G461"/>
  <c r="G460"/>
  <c r="G459"/>
  <c r="G458"/>
  <c r="G457"/>
  <c r="G456"/>
  <c r="G455"/>
  <c r="G454"/>
  <c r="G453"/>
  <c r="G452"/>
  <c r="G451"/>
  <c r="G450"/>
  <c r="G449"/>
  <c r="G448"/>
  <c r="G447"/>
  <c r="G446"/>
  <c r="G445"/>
  <c r="G444"/>
  <c r="G443"/>
  <c r="G442"/>
  <c r="G441"/>
  <c r="G440"/>
  <c r="G439"/>
  <c r="G438"/>
  <c r="G437"/>
  <c r="G436"/>
  <c r="G435"/>
  <c r="G434"/>
  <c r="G433"/>
  <c r="G432"/>
  <c r="G431"/>
  <c r="G430"/>
  <c r="G429"/>
  <c r="G428"/>
  <c r="G427"/>
  <c r="G426"/>
  <c r="G425"/>
  <c r="G424"/>
  <c r="G423"/>
  <c r="G422"/>
  <c r="G421"/>
  <c r="G420"/>
  <c r="G419"/>
  <c r="G418"/>
  <c r="G417"/>
  <c r="G416"/>
  <c r="G415"/>
  <c r="G414"/>
  <c r="G413"/>
  <c r="G412"/>
  <c r="G411"/>
  <c r="G410"/>
  <c r="G409"/>
  <c r="G408"/>
  <c r="G407"/>
  <c r="G406"/>
  <c r="G405"/>
  <c r="G404"/>
  <c r="G403"/>
  <c r="G402"/>
  <c r="G401"/>
  <c r="G400"/>
  <c r="G399"/>
  <c r="G398"/>
  <c r="G397"/>
  <c r="G396"/>
  <c r="G395"/>
  <c r="G394"/>
  <c r="G393"/>
  <c r="G392"/>
  <c r="G391"/>
  <c r="G390"/>
  <c r="G389"/>
  <c r="G388"/>
  <c r="G387"/>
  <c r="G386"/>
  <c r="G385"/>
  <c r="G384"/>
  <c r="G383"/>
  <c r="G382"/>
  <c r="G381"/>
  <c r="G380"/>
  <c r="G379"/>
  <c r="G378"/>
  <c r="G377"/>
  <c r="G376"/>
  <c r="G375"/>
  <c r="G374"/>
  <c r="G373"/>
  <c r="G372"/>
  <c r="G371"/>
  <c r="G370"/>
  <c r="G369"/>
  <c r="G368"/>
  <c r="G367"/>
  <c r="G366"/>
  <c r="G365"/>
  <c r="G364"/>
  <c r="G363"/>
  <c r="G362"/>
  <c r="G361"/>
  <c r="G360"/>
  <c r="G359"/>
  <c r="G358"/>
  <c r="G357"/>
  <c r="G356"/>
  <c r="G355"/>
  <c r="G354"/>
  <c r="G353"/>
  <c r="G352"/>
  <c r="G351"/>
  <c r="G350"/>
  <c r="G349"/>
  <c r="G348"/>
  <c r="G347"/>
  <c r="G346"/>
  <c r="G345"/>
  <c r="G344"/>
  <c r="G343"/>
  <c r="G342"/>
  <c r="G341"/>
  <c r="G340"/>
  <c r="G339"/>
  <c r="G338"/>
  <c r="G337"/>
  <c r="G336"/>
  <c r="G335"/>
  <c r="G334"/>
  <c r="G333"/>
  <c r="G332"/>
  <c r="G331"/>
  <c r="G330"/>
  <c r="G329"/>
  <c r="G328"/>
  <c r="G327"/>
  <c r="G326"/>
  <c r="G325"/>
  <c r="G324"/>
  <c r="G323"/>
  <c r="G322"/>
  <c r="G321"/>
  <c r="G320"/>
  <c r="G319"/>
  <c r="G318"/>
  <c r="G317"/>
  <c r="G316"/>
  <c r="G315"/>
  <c r="G314"/>
  <c r="G313"/>
  <c r="G312"/>
  <c r="G311"/>
  <c r="G310"/>
  <c r="G309"/>
  <c r="G308"/>
  <c r="G307"/>
  <c r="G306"/>
  <c r="G305"/>
  <c r="G304"/>
  <c r="G303"/>
  <c r="G302"/>
  <c r="G301"/>
  <c r="G300"/>
  <c r="G299"/>
  <c r="G298"/>
  <c r="G297"/>
  <c r="G296"/>
  <c r="G295"/>
  <c r="G294"/>
  <c r="G293"/>
  <c r="G292"/>
  <c r="G291"/>
  <c r="G290"/>
  <c r="G289"/>
  <c r="G288"/>
  <c r="G287"/>
  <c r="G286"/>
  <c r="G285"/>
  <c r="G284"/>
  <c r="G283"/>
  <c r="G282"/>
  <c r="G281"/>
  <c r="G280"/>
  <c r="G279"/>
  <c r="G278"/>
  <c r="G277"/>
  <c r="G276"/>
  <c r="G275"/>
  <c r="G274"/>
  <c r="G273"/>
  <c r="G272"/>
  <c r="G271"/>
  <c r="G270"/>
  <c r="G269"/>
  <c r="G268"/>
  <c r="G267"/>
  <c r="G266"/>
  <c r="G265"/>
  <c r="G264"/>
  <c r="G263"/>
  <c r="G262"/>
  <c r="G261"/>
  <c r="G260"/>
  <c r="G259"/>
  <c r="G258"/>
  <c r="G257"/>
  <c r="G256"/>
  <c r="G255"/>
  <c r="G254"/>
  <c r="G253"/>
  <c r="G252"/>
  <c r="G251"/>
  <c r="G250"/>
  <c r="G249"/>
  <c r="G248"/>
  <c r="G247"/>
  <c r="G246"/>
  <c r="G245"/>
  <c r="G244"/>
  <c r="G243"/>
  <c r="G242"/>
  <c r="G241"/>
  <c r="G240"/>
  <c r="G239"/>
  <c r="G238"/>
  <c r="G237"/>
  <c r="G236"/>
  <c r="G235"/>
  <c r="G234"/>
  <c r="G233"/>
  <c r="G232"/>
  <c r="G231"/>
  <c r="G230"/>
  <c r="G229"/>
  <c r="G228"/>
  <c r="G227"/>
  <c r="G226"/>
  <c r="G225"/>
  <c r="G224"/>
  <c r="G223"/>
  <c r="G222"/>
  <c r="G221"/>
  <c r="G220"/>
  <c r="G219"/>
  <c r="G218"/>
  <c r="G217"/>
  <c r="G216"/>
  <c r="G215"/>
  <c r="G214"/>
  <c r="G213"/>
  <c r="G212"/>
  <c r="G211"/>
  <c r="G210"/>
  <c r="G209"/>
  <c r="G208"/>
  <c r="G207"/>
  <c r="G206"/>
  <c r="G205"/>
  <c r="G204"/>
  <c r="G203"/>
  <c r="G202"/>
  <c r="G201"/>
  <c r="G200"/>
  <c r="G199"/>
  <c r="G198"/>
  <c r="G197"/>
  <c r="G196"/>
  <c r="G195"/>
  <c r="G194"/>
  <c r="G193"/>
  <c r="G192"/>
  <c r="G191"/>
  <c r="G190"/>
  <c r="G189"/>
  <c r="G188"/>
  <c r="G187"/>
  <c r="G186"/>
  <c r="G185"/>
  <c r="G184"/>
  <c r="G183"/>
  <c r="G182"/>
  <c r="G181"/>
  <c r="G180"/>
  <c r="G179"/>
  <c r="G178"/>
  <c r="G177"/>
  <c r="G176"/>
  <c r="G175"/>
  <c r="G174"/>
  <c r="G173"/>
  <c r="G172"/>
  <c r="G171"/>
  <c r="G170"/>
  <c r="G169"/>
  <c r="G168"/>
  <c r="G167"/>
  <c r="G166"/>
  <c r="G165"/>
  <c r="G164"/>
  <c r="G163"/>
  <c r="G162"/>
  <c r="G161"/>
  <c r="G160"/>
  <c r="G159"/>
  <c r="G158"/>
  <c r="G157"/>
  <c r="G156"/>
  <c r="G155"/>
  <c r="G154"/>
  <c r="G153"/>
  <c r="G152"/>
  <c r="G151"/>
  <c r="G150"/>
  <c r="G149"/>
  <c r="G148"/>
  <c r="G147"/>
  <c r="G146"/>
  <c r="G145"/>
  <c r="G144"/>
  <c r="G143"/>
  <c r="G142"/>
  <c r="G141"/>
  <c r="G140"/>
  <c r="G139"/>
  <c r="G138"/>
  <c r="G137"/>
  <c r="G136"/>
  <c r="G135"/>
  <c r="G134"/>
  <c r="G133"/>
  <c r="G132"/>
  <c r="G131"/>
  <c r="G130"/>
  <c r="G129"/>
  <c r="G128"/>
  <c r="G127"/>
  <c r="G126"/>
  <c r="G125"/>
  <c r="G124"/>
  <c r="G123"/>
  <c r="G122"/>
  <c r="G121"/>
  <c r="G120"/>
  <c r="G119"/>
  <c r="G118"/>
  <c r="G117"/>
  <c r="G116"/>
  <c r="G115"/>
  <c r="G114"/>
  <c r="G113"/>
  <c r="G112"/>
  <c r="G111"/>
  <c r="G110"/>
  <c r="G109"/>
  <c r="G108"/>
  <c r="G107"/>
  <c r="G106"/>
  <c r="G105"/>
  <c r="G104"/>
  <c r="G103"/>
  <c r="G102"/>
  <c r="G101"/>
  <c r="G100"/>
  <c r="G99"/>
  <c r="G98"/>
  <c r="G97"/>
  <c r="G96"/>
  <c r="G95"/>
  <c r="G94"/>
  <c r="G93"/>
  <c r="G92"/>
  <c r="G91"/>
  <c r="G90"/>
  <c r="G89"/>
  <c r="G88"/>
  <c r="G87"/>
  <c r="G86"/>
  <c r="G85"/>
  <c r="G84"/>
  <c r="G83"/>
  <c r="G82"/>
  <c r="G81"/>
  <c r="G80"/>
  <c r="G79"/>
  <c r="G78"/>
  <c r="G77"/>
  <c r="G76"/>
  <c r="G75"/>
  <c r="G74"/>
  <c r="G73"/>
  <c r="G72"/>
  <c r="G71"/>
  <c r="G70"/>
  <c r="G69"/>
  <c r="G68"/>
  <c r="G67"/>
  <c r="G66"/>
  <c r="G65"/>
  <c r="G64"/>
  <c r="G63"/>
  <c r="G62"/>
  <c r="G61"/>
  <c r="G60"/>
  <c r="G59"/>
  <c r="G58"/>
  <c r="G57"/>
  <c r="G56"/>
  <c r="G55"/>
  <c r="G54"/>
  <c r="G53"/>
  <c r="G52"/>
  <c r="G51"/>
  <c r="G50"/>
  <c r="G49"/>
  <c r="G48"/>
  <c r="G47"/>
  <c r="G46"/>
  <c r="G45"/>
  <c r="G44"/>
  <c r="G43"/>
  <c r="G42"/>
  <c r="G41"/>
  <c r="G40"/>
  <c r="G39"/>
  <c r="G38"/>
  <c r="G37"/>
  <c r="G36"/>
  <c r="G35"/>
  <c r="G34"/>
  <c r="G33"/>
  <c r="G32"/>
  <c r="G31"/>
  <c r="G30"/>
  <c r="G29"/>
  <c r="G28"/>
  <c r="G27"/>
  <c r="G26"/>
  <c r="G25"/>
  <c r="G24"/>
  <c r="G23"/>
  <c r="G22"/>
  <c r="G21"/>
  <c r="G20"/>
  <c r="G19"/>
  <c r="G18"/>
  <c r="G17"/>
  <c r="G16"/>
  <c r="G15"/>
  <c r="G14"/>
  <c r="G13"/>
  <c r="G12"/>
  <c r="G11"/>
  <c r="G10"/>
  <c r="G9"/>
  <c r="G8" l="1"/>
  <c r="H7" i="58" s="1"/>
  <c r="A3" i="4"/>
  <c r="A2"/>
  <c r="A1"/>
  <c r="F7" i="62" l="1"/>
  <c r="E7" i="52"/>
  <c r="F6" i="12"/>
  <c r="G7" i="6"/>
  <c r="F6" i="35"/>
  <c r="F7" i="6"/>
  <c r="F6" i="18"/>
  <c r="E6" i="53"/>
  <c r="A3" i="44" l="1"/>
  <c r="A2"/>
  <c r="A1"/>
  <c r="A3" i="56"/>
  <c r="A2" l="1"/>
  <c r="A1"/>
  <c r="A3" i="23"/>
  <c r="A2"/>
  <c r="A1"/>
  <c r="A3" i="47" l="1"/>
  <c r="A2"/>
  <c r="A1"/>
  <c r="E19" i="17" l="1"/>
  <c r="D19" l="1"/>
  <c r="D18" s="1"/>
  <c r="C19"/>
  <c r="E18" s="1"/>
  <c r="C18" l="1"/>
  <c r="D17"/>
  <c r="D15" l="1"/>
  <c r="C15"/>
  <c r="E17"/>
  <c r="C17"/>
  <c r="E15" s="1"/>
  <c r="E14" s="1"/>
  <c r="A3"/>
  <c r="A2"/>
  <c r="A1"/>
  <c r="D14" l="1"/>
  <c r="C14" s="1"/>
  <c r="E13" s="1"/>
  <c r="D13" s="1"/>
  <c r="C13" s="1"/>
  <c r="C12" s="1"/>
  <c r="E12" l="1"/>
  <c r="E6" s="1"/>
  <c r="D12"/>
  <c r="D6" s="1"/>
  <c r="C6"/>
</calcChain>
</file>

<file path=xl/sharedStrings.xml><?xml version="1.0" encoding="utf-8"?>
<sst xmlns="http://schemas.openxmlformats.org/spreadsheetml/2006/main" count="27505" uniqueCount="2126">
  <si>
    <t>Другие вопросы в области культуры, кинематографии</t>
  </si>
  <si>
    <t>430</t>
  </si>
  <si>
    <t>ШТРАФЫ, САНКЦИИ, ВОЗМЕЩЕНИЕ УЩЕРБА</t>
  </si>
  <si>
    <t>Жилищное хозяйство</t>
  </si>
  <si>
    <t>Другие вопросы в области образования</t>
  </si>
  <si>
    <t>806</t>
  </si>
  <si>
    <t xml:space="preserve">Субвенции местным бюджетам на выполнение передаваемых полномочий субъектов Российской Федерации </t>
  </si>
  <si>
    <t>Субвенции бюджетам муниципальных районов на выполнение передаваемых полномочий субъектов Российской Федерации</t>
  </si>
  <si>
    <t>9902</t>
  </si>
  <si>
    <t>Платежи от государственных и муниципальных унитарных предприятий</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</si>
  <si>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</si>
  <si>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Публ</t>
  </si>
  <si>
    <t>Ежегодная единовременная выплата (премия) лицам, удостоенным звания «Почетный гражданин Богучанского района»</t>
  </si>
  <si>
    <t xml:space="preserve">2. </t>
  </si>
  <si>
    <t>2.1.</t>
  </si>
  <si>
    <t>Пенсия за выслугу лет  лицам, замещавшим должности муниципальной службы муниципального образования  Богучанский район</t>
  </si>
  <si>
    <t>класс</t>
  </si>
  <si>
    <t>4910100</t>
  </si>
  <si>
    <t>Охрана семьи и детства</t>
  </si>
  <si>
    <t>Единый сельскохозяйственный налог</t>
  </si>
  <si>
    <t>ГОСУДАРСТВЕННАЯ ПОШЛИНА</t>
  </si>
  <si>
    <t>Наименование</t>
  </si>
  <si>
    <t>04000</t>
  </si>
  <si>
    <t>07</t>
  </si>
  <si>
    <t>8</t>
  </si>
  <si>
    <t>ВСЕГО  ДОХОДОВ</t>
  </si>
  <si>
    <t>09</t>
  </si>
  <si>
    <t>11</t>
  </si>
  <si>
    <t>120</t>
  </si>
  <si>
    <t>05000</t>
  </si>
  <si>
    <t xml:space="preserve">- погашение                                        </t>
  </si>
  <si>
    <t>08</t>
  </si>
  <si>
    <t>03000</t>
  </si>
  <si>
    <t>НАЛОГОВЫЕ И НЕНАЛОГОВЫЕ ДОХОДЫ</t>
  </si>
  <si>
    <t>НАЛОГИ НА ПРИБЫЛЬ, ДОХОДЫ</t>
  </si>
  <si>
    <t>финансовое управление администрации Богучанского района</t>
  </si>
  <si>
    <t>Погашение бюджетами муниципальных районов кредитов от других бюджетов бюджетной системы Российской Федерации в валюте Российской Федерации</t>
  </si>
  <si>
    <t>Благоустройство</t>
  </si>
  <si>
    <t>ПБС</t>
  </si>
  <si>
    <t xml:space="preserve">ЦА301 </t>
  </si>
  <si>
    <t xml:space="preserve">ЦБ302 </t>
  </si>
  <si>
    <t xml:space="preserve">ЦВ303 </t>
  </si>
  <si>
    <t xml:space="preserve">ЦГ304 </t>
  </si>
  <si>
    <t xml:space="preserve">ЦД305 </t>
  </si>
  <si>
    <t xml:space="preserve">ЦЕ306 </t>
  </si>
  <si>
    <t xml:space="preserve">ЦЖ307 </t>
  </si>
  <si>
    <t xml:space="preserve">ЦИ308 </t>
  </si>
  <si>
    <t xml:space="preserve">ЦК309 </t>
  </si>
  <si>
    <t xml:space="preserve">ЦЛ310 </t>
  </si>
  <si>
    <t xml:space="preserve">ЦМ311 </t>
  </si>
  <si>
    <t xml:space="preserve">ЦН312 </t>
  </si>
  <si>
    <t xml:space="preserve">ЦО313 </t>
  </si>
  <si>
    <t xml:space="preserve">ЦП314 </t>
  </si>
  <si>
    <t xml:space="preserve">ЦР315 </t>
  </si>
  <si>
    <t xml:space="preserve">ЦС316 </t>
  </si>
  <si>
    <t xml:space="preserve">ЦТ317 </t>
  </si>
  <si>
    <t xml:space="preserve">ЦУ318 </t>
  </si>
  <si>
    <t>Администрация Ангарского сельсовета</t>
  </si>
  <si>
    <t>Администрация Богучанского сельсовета</t>
  </si>
  <si>
    <t>Администрация Говорковского сельсовета</t>
  </si>
  <si>
    <t>Резервные фонды</t>
  </si>
  <si>
    <t>Прочие субсидии</t>
  </si>
  <si>
    <t>Прочие субсидии бюджетам муниципальных районов</t>
  </si>
  <si>
    <t>Другие вопросы в области социальной политики</t>
  </si>
  <si>
    <t>01 05 02 01 05 0000 510</t>
  </si>
  <si>
    <t>01 05 02 01 05 0000 610</t>
  </si>
  <si>
    <t>863</t>
  </si>
  <si>
    <t>Функционирование законодательных (представительных) органов государственной власти и представительных органов муниципальных образований</t>
  </si>
  <si>
    <t>Иные межбюджетные трансферты</t>
  </si>
  <si>
    <t>(в рублях)</t>
  </si>
  <si>
    <t>ВСЕГО</t>
  </si>
  <si>
    <t>13</t>
  </si>
  <si>
    <t>130</t>
  </si>
  <si>
    <t>14</t>
  </si>
  <si>
    <t>Доходы от реализации имущества, находящегося в собственности муниципальных районов (в части реализации основных средств по указанному имуществу)</t>
  </si>
  <si>
    <t>410</t>
  </si>
  <si>
    <t>048</t>
  </si>
  <si>
    <t>Наименование поселения</t>
  </si>
  <si>
    <t>Всего межбюджетных трансфертов, перечисляемых из бюджетов поселений</t>
  </si>
  <si>
    <t>Администрация Артюгинского  сельсовета</t>
  </si>
  <si>
    <t>Администрация Манзенского  сельсовета</t>
  </si>
  <si>
    <t>Администрация Новохайского сельсовета</t>
  </si>
  <si>
    <t>Администрация Пинчугского сельсовета</t>
  </si>
  <si>
    <t>Администрация Октябрьского сельсовета</t>
  </si>
  <si>
    <t>Администрация Таежнинского сельсовета</t>
  </si>
  <si>
    <t>Администрация Такучетского  сельсовета</t>
  </si>
  <si>
    <t>Администрация Шиверского сельсовета</t>
  </si>
  <si>
    <t>БЕЗВОЗМЕЗДНЫЕ ПОСТУПЛЕНИЯ</t>
  </si>
  <si>
    <t>НАЛОГИ НА СОВОКУПНЫЙ ДОХОД</t>
  </si>
  <si>
    <t>Единый налог на вмененный доход для отдельных видов деятельности</t>
  </si>
  <si>
    <t>НАЛОГИ НА ИМУЩЕСТВО</t>
  </si>
  <si>
    <t>Земельный налог</t>
  </si>
  <si>
    <t>Государственная пошлина по делам, рассматриваемым в судах общей юрисдикции, мировыми судьями</t>
  </si>
  <si>
    <t>Увеличение остатков средств бюджетов</t>
  </si>
  <si>
    <t>Увеличение прочих остатков средств бюджетов</t>
  </si>
  <si>
    <t>Уменьшение остатков средств бюджетов</t>
  </si>
  <si>
    <t>Уменьшение прочих остатков средств бюджетов</t>
  </si>
  <si>
    <t>Пенсионное обеспечение</t>
  </si>
  <si>
    <t>Социальное обеспечение населения</t>
  </si>
  <si>
    <t>Прочие местные налоги и сборы, мобилизуемые на территориях муниципальных районов</t>
  </si>
  <si>
    <t>ДОХОДЫ ОТ ИСПОЛЬЗОВАНИЯ ИМУЩЕСТВА, НАХОДЯЩЕГОСЯ В ГОСУДАРСТВЕННОЙ И МУНИЦИПАЛЬНОЙ СОБСТВЕННОСТИ</t>
  </si>
  <si>
    <t>01 02 00 00 05 0000 810</t>
  </si>
  <si>
    <t>год</t>
  </si>
  <si>
    <t>Дефицит</t>
  </si>
  <si>
    <t>ФФП</t>
  </si>
  <si>
    <t>Молодежь Приангарья</t>
  </si>
  <si>
    <t>Сбалансированность</t>
  </si>
  <si>
    <t>ВУС</t>
  </si>
  <si>
    <t>Методика ВУС</t>
  </si>
  <si>
    <t>Полномочия поселений</t>
  </si>
  <si>
    <t>Администраторы доходов</t>
  </si>
  <si>
    <t>Администраторы источников</t>
  </si>
  <si>
    <t>Доходы</t>
  </si>
  <si>
    <t>КОД</t>
  </si>
  <si>
    <t xml:space="preserve">Наименование </t>
  </si>
  <si>
    <t>890 01 00 00 00 00 0000 000</t>
  </si>
  <si>
    <t>ИСТОЧНИКИ ВНУТРЕННЕГО ФИНАНСИРОВАНИЯ ДЕФИЦИТОВ БЮДЖЕТОВ</t>
  </si>
  <si>
    <t>Бюджетные кредиты от других бюджетов бюджетной системы Российской Федерации</t>
  </si>
  <si>
    <t>890 01 03 00 00 00 0000 700</t>
  </si>
  <si>
    <t>Получение бюджетных кредитов от других бюджетов бюджетной системы Российской Федерации в валюте Российской Федерации</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</si>
  <si>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</si>
  <si>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ПЛАТЕЖИ ПРИ ПОЛЬЗОВАНИИ ПРИРОДНЫМИ РЕСУРСАМИ</t>
  </si>
  <si>
    <t>ДОХОДЫ ОТ ПРОДАЖИ МАТЕРИАЛЬНЫХ И НЕМАТЕРИАЛЬНЫХ АКТИВОВ</t>
  </si>
  <si>
    <t>Доходы от продажи земельных участков, государственная собственность на которые не разграничена и которые расположены в границах поселений</t>
  </si>
  <si>
    <t>16</t>
  </si>
  <si>
    <t>140</t>
  </si>
  <si>
    <t>1</t>
  </si>
  <si>
    <t>00</t>
  </si>
  <si>
    <t>00000</t>
  </si>
  <si>
    <t>0000</t>
  </si>
  <si>
    <t>182</t>
  </si>
  <si>
    <t>01</t>
  </si>
  <si>
    <t>01000</t>
  </si>
  <si>
    <t>110</t>
  </si>
  <si>
    <t>Субсидии бюджетам субъектов Российской Федерации и муниципальных образований (межбюджетные субсидии)</t>
  </si>
  <si>
    <t>Администрация Невонского сельсовета</t>
  </si>
  <si>
    <t>Администрация Нижнетерянского сельсовета</t>
  </si>
  <si>
    <t xml:space="preserve">Администрация Таежнинского сельсовета </t>
  </si>
  <si>
    <t>Администрация Хребтовского сельсовета</t>
  </si>
  <si>
    <t>Администрация Чуноярского сельсовета</t>
  </si>
  <si>
    <t>ОБРАЗОВАНИЕ</t>
  </si>
  <si>
    <t>СОЦИАЛЬНАЯ ПОЛИТИКА</t>
  </si>
  <si>
    <t>Безвозмездные поступления от других бюджетов бюджетной системы Российской Федерации</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</si>
  <si>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межселенных территорий муниципальных районов, а также средства от продажи права на заключение договоров аренды указанных земельных участков</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</si>
  <si>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автономных учреждений)</t>
  </si>
  <si>
    <t>Другие вопросы в области национальной экономики</t>
  </si>
  <si>
    <t>Коммунальное хозяйство</t>
  </si>
  <si>
    <t>Изменение остатков средств на счетах по учету средств бюджета</t>
  </si>
  <si>
    <t>890 01 05 00 00 00 0000 500</t>
  </si>
  <si>
    <t>890 01 05 02 00 00 0000 500</t>
  </si>
  <si>
    <t>890 01 05 02 01 00 0000 510</t>
  </si>
  <si>
    <t>Другие вопросы в области жилищно-коммунального хозяйства</t>
  </si>
  <si>
    <t>Дошкольное образование</t>
  </si>
  <si>
    <t>Общее образование</t>
  </si>
  <si>
    <t>Увеличение прочих остатков денежных средств бюджетов муниципальных районов</t>
  </si>
  <si>
    <t>890 01 05 00 00 00 0000 600</t>
  </si>
  <si>
    <t>890 01 05 02 00 00 0000 600</t>
  </si>
  <si>
    <t>890 01 05 02 01 00 0000 610</t>
  </si>
  <si>
    <t>Уменьшение прочих остатков денежных средств бюджетов</t>
  </si>
  <si>
    <t>890 01 05 02 01 05 0000 610</t>
  </si>
  <si>
    <t>Уменьшение прочих остатков денежных средств бюджетов муниципальных районов</t>
  </si>
  <si>
    <t>Методика комиссий</t>
  </si>
  <si>
    <t>000</t>
  </si>
  <si>
    <t>№ строки</t>
  </si>
  <si>
    <t>Администрация Белякинского сельсовета</t>
  </si>
  <si>
    <t>Администрация Осиновомысского сельсовета</t>
  </si>
  <si>
    <t>0920300</t>
  </si>
  <si>
    <t>Итого</t>
  </si>
  <si>
    <t>Код ведом-ства</t>
  </si>
  <si>
    <t>Код группы, подгруппы, статьи и вида источников</t>
  </si>
  <si>
    <t xml:space="preserve">Наименование показателя </t>
  </si>
  <si>
    <t>2</t>
  </si>
  <si>
    <t>01 02 00 00 05 0000 710</t>
  </si>
  <si>
    <t>Полученные кредитов от других бюджетов бюджетной системы Российской Федерации бюджетами муниципальных районов в валюте Российской Федерации</t>
  </si>
  <si>
    <t>890 01 03 00 00 00 0000 800</t>
  </si>
  <si>
    <t>Погашение бюджетных кредитов, полученных от других бюджетов бюджетной системы Российской Федерации в валюте Российской Федерации</t>
  </si>
  <si>
    <t>890 01 05 00 00 00 0000 000</t>
  </si>
  <si>
    <t>КБК</t>
  </si>
  <si>
    <t>801</t>
  </si>
  <si>
    <t>802</t>
  </si>
  <si>
    <t>Контрольно-счетная комиссия Богучанского района</t>
  </si>
  <si>
    <t>Администрация Богучанского района</t>
  </si>
  <si>
    <t xml:space="preserve">Внутренние заимствования (привлечение/погашение)  </t>
  </si>
  <si>
    <t>НАЦИОНАЛЬНАЯ ЭКОНОМИКА</t>
  </si>
  <si>
    <t>Сельское хозяйство и рыболовство</t>
  </si>
  <si>
    <t>Транспорт</t>
  </si>
  <si>
    <t>Управление муниципальной собственностью Богучанского района</t>
  </si>
  <si>
    <t>НАЦИОНАЛЬНАЯ ОБОРОНА</t>
  </si>
  <si>
    <t>Мобилизационная и вневойсковая подготовка</t>
  </si>
  <si>
    <t>адм комиссии</t>
  </si>
  <si>
    <t>Увеличение прочих остатков денежных средств бюджетов</t>
  </si>
  <si>
    <t>890 01 05 02 01 05 0000 510</t>
  </si>
  <si>
    <t>10</t>
  </si>
  <si>
    <t>05020</t>
  </si>
  <si>
    <t>05025</t>
  </si>
  <si>
    <t>05030</t>
  </si>
  <si>
    <t>05035</t>
  </si>
  <si>
    <t>07010</t>
  </si>
  <si>
    <t>07015</t>
  </si>
  <si>
    <t>12</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</si>
  <si>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автономных учреждений)</t>
  </si>
  <si>
    <t>830</t>
  </si>
  <si>
    <t xml:space="preserve">Бюджетные кредиты от других бюджетов бюджетной системы Российской Федерации                                     </t>
  </si>
  <si>
    <t>- погашение</t>
  </si>
  <si>
    <t xml:space="preserve">Общий объем заимствований, направляемых на покрытие дефицита районного бюджета и погашение муниципальных долговых обязательств района       </t>
  </si>
  <si>
    <t>03010</t>
  </si>
  <si>
    <t>07000</t>
  </si>
  <si>
    <t>875</t>
  </si>
  <si>
    <t>890</t>
  </si>
  <si>
    <t>Культура</t>
  </si>
  <si>
    <t>Массовый спорт</t>
  </si>
  <si>
    <t>Дотации на выравнивание бюджетной обеспеченности субъектов Российской Федерации и муниципальных образований</t>
  </si>
  <si>
    <t>05010</t>
  </si>
  <si>
    <t>Доходы, получаемые в виде арендной платы за земельные участки, государственная собственность на которые не разграничена ,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</si>
  <si>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поселений, а также средства от продажи права на заключение договоров аренды указанных земельных участков</t>
  </si>
  <si>
    <t>06010</t>
  </si>
  <si>
    <t>Обеспечение деятельности финансовых, налоговых и таможенных органов и органов финансового (финансово-бюджетного) надзора</t>
  </si>
  <si>
    <t>Другие общегосударственные вопросы</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</si>
  <si>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</si>
  <si>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 xml:space="preserve">- получение                                   </t>
  </si>
  <si>
    <t xml:space="preserve">Налог на прибыль организаций, зачисляемый в бюджеты бюджетной системы Российской Федерации по соответствующим ставкам </t>
  </si>
  <si>
    <t>01010</t>
  </si>
  <si>
    <t>01012</t>
  </si>
  <si>
    <t>02</t>
  </si>
  <si>
    <t>02000</t>
  </si>
  <si>
    <t>02010</t>
  </si>
  <si>
    <t>02020</t>
  </si>
  <si>
    <t>05</t>
  </si>
  <si>
    <t>06</t>
  </si>
  <si>
    <t>06000</t>
  </si>
  <si>
    <t>856</t>
  </si>
  <si>
    <t>Администрация Красногорьевского сельсовета</t>
  </si>
  <si>
    <t>Наименование показателя</t>
  </si>
  <si>
    <t>Подраздел</t>
  </si>
  <si>
    <t>ОБЩЕГОСУДАРСТВЕННЫЕ ВОПРОСЫ</t>
  </si>
  <si>
    <t>03</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</si>
  <si>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</si>
  <si>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04</t>
  </si>
  <si>
    <t>НАЦИОНАЛЬНАЯ БЕЗОПАСНОСТЬ И ПРАВООХРАНИТЕЛЬНАЯ ДЕЯТЕЛЬНОСТЬ</t>
  </si>
  <si>
    <t>ЖИЛИЩНО-КОММУНАЛЬНОЕ ХОЗЯЙСТВО</t>
  </si>
  <si>
    <t>Налог на имущество физических лиц</t>
  </si>
  <si>
    <t>Налог на имущество физических лиц, взимаемый по ставкам, применяемым к объектам налогообложения, расположенным в границах межселенных территорий</t>
  </si>
  <si>
    <t>01030</t>
  </si>
  <si>
    <t>05013</t>
  </si>
  <si>
    <t>Прочие доходы от оказания платных услуг (работ) получателями средств  бюджетов муниципальных районов</t>
  </si>
  <si>
    <t>01995</t>
  </si>
  <si>
    <t>02053</t>
  </si>
  <si>
    <t>Заимствования</t>
  </si>
  <si>
    <t>ФИЗИЧЕСКАЯ КУЛЬТУРА И СПОРТ</t>
  </si>
  <si>
    <t>КУЛЬТУРА, КИНЕМАТОГРАФИЯ</t>
  </si>
  <si>
    <t>Прочие межбюджетные трансферты общего характера</t>
  </si>
  <si>
    <t>06013</t>
  </si>
  <si>
    <t>Дорожное хозяйство (дорожные фонды)</t>
  </si>
  <si>
    <t>Муниципальное казенное учреждение "Муниципальная служба Заказчика"</t>
  </si>
  <si>
    <t>управление образования администрации Богучанского района Красноярского края</t>
  </si>
  <si>
    <t>дата Первого решения</t>
  </si>
  <si>
    <t>№ Первого решения</t>
  </si>
  <si>
    <t>9992</t>
  </si>
  <si>
    <t>02050</t>
  </si>
  <si>
    <t>откл</t>
  </si>
  <si>
    <t>02030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</si>
  <si>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ст.227 НК РФ</t>
  </si>
  <si>
    <t>Налог на доходы физических лиц с доходов, полученных физическими лицами в соответствии со ст. 228 НК РФ</t>
  </si>
  <si>
    <t>номер</t>
  </si>
  <si>
    <t>приложение</t>
  </si>
  <si>
    <t>плановый период</t>
  </si>
  <si>
    <t>Финансовое управление администрации Богучанского района</t>
  </si>
  <si>
    <t>3</t>
  </si>
  <si>
    <t>4</t>
  </si>
  <si>
    <t>5</t>
  </si>
  <si>
    <t>6</t>
  </si>
  <si>
    <t>7</t>
  </si>
  <si>
    <t>Акцизы по подакцизным товарам (продукции), производимым на территории РФ</t>
  </si>
  <si>
    <t>100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</si>
  <si>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</si>
  <si>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</si>
  <si>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 взимаемый в связи с применением патентной системы налогообложения, зачисляемый в бюджеты муниципальных районов</t>
  </si>
  <si>
    <t>04020</t>
  </si>
  <si>
    <t xml:space="preserve">  Государственная пошлина за выдачу разрешения  на установку рекламной конструкции</t>
  </si>
  <si>
    <t>01040</t>
  </si>
  <si>
    <t>№ ПП</t>
  </si>
  <si>
    <t>Код главного администратора</t>
  </si>
  <si>
    <t>Код бюджетной классификации</t>
  </si>
  <si>
    <t>Наименование кода бюджетной классификации</t>
  </si>
  <si>
    <t>Богучанский район</t>
  </si>
  <si>
    <t>1 11 05013 05 1000 120</t>
  </si>
  <si>
    <t>1 11 05013 05 2000 120</t>
  </si>
  <si>
    <t>1 11 05013 05 3000 120</t>
  </si>
  <si>
    <t>1 11 05025 05 1000 120</t>
  </si>
  <si>
    <t>1 11 05025 05 2000 120</t>
  </si>
  <si>
    <t>1 11 05025 05 3000 120</t>
  </si>
  <si>
    <t>1 11 05035 05 1000 120</t>
  </si>
  <si>
    <t>1 11 05035 05 2000 120</t>
  </si>
  <si>
    <t>1 11 05035 05 3000 120</t>
  </si>
  <si>
    <t>1 11 05035 05 9960 120</t>
  </si>
  <si>
    <t>1 11 07015 05 1000 120</t>
  </si>
  <si>
    <t>Прочие доходы от компенсации затрат государства</t>
  </si>
  <si>
    <t>1 14 02053 05 1000 410</t>
  </si>
  <si>
    <t>1 14 06013 05 1000 430</t>
  </si>
  <si>
    <t>1 17 01050 05 0000 180</t>
  </si>
  <si>
    <t>Невыясненные поступления, зачисляемые в бюджеты муниципальных районов</t>
  </si>
  <si>
    <t>1 17 05050 05 0000 180</t>
  </si>
  <si>
    <t xml:space="preserve">Прочие неналоговые доходы бюджетов муниципальных районов </t>
  </si>
  <si>
    <t>1 08 07150 01 1000 110</t>
  </si>
  <si>
    <t>1 13 01995 05 0000 130</t>
  </si>
  <si>
    <t>1 13 01995 05 9901 130</t>
  </si>
  <si>
    <t>Прочие доходы от оказания платных услуг получателями средств бюджетов муниципальных районов (платные услуги муниципальных учреждений, находящимся в ведении органов местного самоуправления муниципальных районов)</t>
  </si>
  <si>
    <t>1 17 05050 05 1000 180</t>
  </si>
  <si>
    <t>Прочие безвозмездные поступления в бюджеты муниципальных районов (гранты, премии муниципальным учреждениям, находящимся в ведении органов местного самоуправления муниципальных районов)</t>
  </si>
  <si>
    <t>Прочие безвозмездные поступления в бюджеты муниципальных районов (добровольные пожертвования муниципальным учреждениям, находящимся в ведении органов местного самоуправления муниципальных районов)</t>
  </si>
  <si>
    <t>1 11 05035 05 0000 120</t>
  </si>
  <si>
    <t>1 13 01995 05 9902 130</t>
  </si>
  <si>
    <t>Прочие доходы от оказания платных услуг получателями средств бюджетов муниципальных районов (родительская плата в дошкольных муниципальных учреждениях, находящимся в ведении органов местного самоуправления муниципальных районов)</t>
  </si>
  <si>
    <t>1 13 01995 05 9992 130</t>
  </si>
  <si>
    <t>Прочие доходы от оказания платных услуг получателями средств бюджетов муниципальных районов (плата в общеобразовательных учреждениях, находящимся в ведении органов местного самоуправления муниципальных районов за питание в школьных столовых)</t>
  </si>
  <si>
    <t>1 13 02065 05 9991 130</t>
  </si>
  <si>
    <t>Доходы, поступающие в порядке возмещения расходов, понесенных в связи с эксплуатацией имущества муниципальных районов (возмещение коммунальных услуг)</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</si>
  <si>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</si>
  <si>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Прочие неналоговые доходы бюджетов муниципальных районов</t>
  </si>
  <si>
    <t>Дотации бюджетам муниципальных районов на выравнивание бюджетной обеспеченности</t>
  </si>
  <si>
    <t>Дотации бюджетам муниципальных районов на поддержку мер по обеспечению сбалансированности бюджетов</t>
  </si>
  <si>
    <t>Богучанский районный Совет депутатов</t>
  </si>
  <si>
    <t>0102</t>
  </si>
  <si>
    <t>Функционирование высшего должностного лица муниципального образования в рамках непрограммных расходов органов местного самоуправления</t>
  </si>
  <si>
    <t>121</t>
  </si>
  <si>
    <t>Иные выплаты персоналу государственных (муниципальных) органов, за исключением фонда оплаты труда</t>
  </si>
  <si>
    <t>122</t>
  </si>
  <si>
    <t>0103</t>
  </si>
  <si>
    <t>Руководство и управление в сфере установленных функций в рамках непрограммных расходов органов местного самоуправления</t>
  </si>
  <si>
    <t>244</t>
  </si>
  <si>
    <t>Обеспечение деятельности депутатов представительного органа муниципального образования в рамках непрограммных расходов органов местного самоуправления</t>
  </si>
  <si>
    <t>0106</t>
  </si>
  <si>
    <t>Обеспечение деятельности руководителя контрольно-счетной палаты муниципального образования и его заместителей в рамках непрограммных расходов органов местного самоуправления</t>
  </si>
  <si>
    <t>0104</t>
  </si>
  <si>
    <t>Противопожарное обустройство здания администрации Богучанского района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</si>
  <si>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Обеспечение деятельности специалистов, осуществляющих переданные государственные полномочия по переселению граждан из районов Крайнего Севера и приравненных к ним местностей, в рамках непрограммных расходов органов местного самоуправления</t>
  </si>
  <si>
    <t>Выполнение государственных полномочий по созданию и обеспечению деятельности комиссий по делам несовершеннолетних и защите их прав в рамках непрограммных расходов органов местного самоуправления</t>
  </si>
  <si>
    <t>0113</t>
  </si>
  <si>
    <t>Выполнение государственных полномочий в области архивного дела в рамках непрограммных расходов органов местного самоуправления</t>
  </si>
  <si>
    <t>Публичные нормативные выплаты гражданам несоциального характера</t>
  </si>
  <si>
    <t>330</t>
  </si>
  <si>
    <t>Обеспечение деятельности (оказание услуг) единой дежурно-диспетчерской службы в рамках подпрограммы "Предупреждение и помощь населению района в чрезвычайных ситуациях, а также использование информационно-коммуникационных технологий для обеспечения безопасности населения района" муниципальной программы "Защита населения и территории Богучанского района от чрезвычайных ситуаций природного и техногенного характера"</t>
  </si>
  <si>
    <t>111</t>
  </si>
  <si>
    <t>Закупка товаров, работ, услуг в целях капитального ремонта государственного (муниципального) имущества</t>
  </si>
  <si>
    <t>243</t>
  </si>
  <si>
    <t>0310</t>
  </si>
  <si>
    <t>Обеспечение деятельности (оказание услуг) подведомственных учреждений,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</si>
  <si>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</si>
  <si>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</si>
  <si>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Обустройство и уход за противопожарными минерализованными полосами межселенных территорий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</si>
  <si>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Обеспечение первичных мер пожарной безопасности населенных пунктов межселенных территорий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</si>
  <si>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Отдельные мероприятия в рамках подпрограммы "Предупреждение и помощь населению района в чрезвычайных ситуациях, а также использование информационно-коммуникационных технологий для обеспечения безопасности населения района" муниципальной программы "Защита населения и территории Богучанского района от чрезвычайных ситуаций природного и техногенного характера"</t>
  </si>
  <si>
    <t>0405</t>
  </si>
  <si>
    <t>Субсидии на возмещение части затрат на уплату процентов по кредитам, полученным в российских кредитных организациях, и займам, полученным в сельскохозяйственных кредитных потребительских кооперативах, на развитие малых форм хозяйствования в рамках подпрограммы "Поддержка малых форм хозяйствования" муниципальной программы "Развитие сельского хозяйства в Богучанском районе"</t>
  </si>
  <si>
    <t>810</t>
  </si>
  <si>
    <t>Выполнение отдельных государственных полномочий по решению вопросов поддержки сельскохозяйственного производства в рамках подпрограммы "Обеспечение реализации муниципальной программы и прочие мероприятия" муниципальной программы "Развитие сельского хозяйства в Богучанском районе"</t>
  </si>
  <si>
    <t>0408</t>
  </si>
  <si>
    <t>Отдельные мероприятия в области автомобильного транспорта в рамках подпрограммы "Развитие транспортного комплекса Богучанского района" муниципальной программы "Развитие транспортной системы Богучанского района"</t>
  </si>
  <si>
    <t>0409</t>
  </si>
  <si>
    <t>Отдельные мероприятия в рамках подпрограммы "Дороги Богучанского района" муниципальной программы "Развитие транспортной системы Богучанского района"</t>
  </si>
  <si>
    <t>0412</t>
  </si>
  <si>
    <t>Расходы на информационно-консультационную поддержку субъектов малого и среднего предпринимательства в рамках подпрограммы "Развитие субъектов малого и среднего предпринимательства в Богучанском районе" муниципальной программы "Развитие инвестиционной, инновационной деятельности, малого и среднего предпринимательства на территории Богучанского района"</t>
  </si>
  <si>
    <t>Выполнение отдельных государственных полномочий по организации проведения мероприятий по отлову, учету, содержанию и иному обращению с безнадзорными домашними животными в рамках подпрограммы "Устойчивое развитие сельских территорий" муниципальной программы "Развитие сельского хозяйства в Богучанском районе"</t>
  </si>
  <si>
    <t>Софинансирование за счет средств местного бюджета расходов на проведение работ по уничтожению сорняков дикорастущей конопли в рамках подпрограммы "Устойчивое развитие сельских территорий" муниципальной программы "Развитие сельского хозяйства в Богучанском районе"</t>
  </si>
  <si>
    <t>0502</t>
  </si>
  <si>
    <t>0707</t>
  </si>
  <si>
    <t>Субсидии бюджетным учреждениям на иные цели</t>
  </si>
  <si>
    <t>612</t>
  </si>
  <si>
    <t>Софинансирование за счет средств местного бюджета расходов на поддержку деятельности муниципальных молодежных центров в рамках подпрограммы "Вовлечение молодежи Богучанского района в социальную практику" муниципальной программы "Молодежь Приангарья"</t>
  </si>
  <si>
    <t>Отдельные мероприятия в рамках подпрограммы "Патриотическое воспитание молодежи Богучанского района" муниципальной программы "Молодежь Приангарья"</t>
  </si>
  <si>
    <t>Расходы на поддержку деятельности муниципальных молодежных центров в рамках подпрограммы "Обеспечение реализации муниципальной программы и прочие мероприятия" муниципальной программы "Молодежь Приангарья"</t>
  </si>
  <si>
    <t>Обеспечение деятельности (оказание услуг) подведомственных учреждений,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"Обеспечение реализации муниципальной программы и прочие мероприятия" муниципальной программы "Молодежь Приангарья"</t>
  </si>
  <si>
    <t>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"Обеспечение реализации муниципальной программы и прочие мероприятия" муниципальной программы "Молодежь Приангарья"</t>
  </si>
  <si>
    <t>0909</t>
  </si>
  <si>
    <t>Организация и проведение акарицидных обработок мест массового отдыха населения в рамках непрограммных расходов администрации Богучанского района</t>
  </si>
  <si>
    <t>1001</t>
  </si>
  <si>
    <t>Иные пенсии, социальные доплаты к пенсиям</t>
  </si>
  <si>
    <t>312</t>
  </si>
  <si>
    <t>1003</t>
  </si>
  <si>
    <t>Пособия, компенсации и иные социальные выплаты гражданам, кроме публичных нормативных обязательств</t>
  </si>
  <si>
    <t>321</t>
  </si>
  <si>
    <t>1102</t>
  </si>
  <si>
    <t>Расходы на организацию и проведение районных спортивно-массовых мероприятий в рамках подпрограммы "Развитие массовой физической культуры и спорта" муниципальной программы "Развитие физической культуры и спорта, в Богучанском районе"</t>
  </si>
  <si>
    <t>Расходы на организацию участия в краевых спортивных мероприятиях, акциях, соревнованиях, сборах в рамках подпрограммы "Развитие массовой физической культуры и спорта" муниципальной программы "Развитие физической культуры и спорта, в Богучанском районе"</t>
  </si>
  <si>
    <t>Расходы на организацию и проведение профилактических мероприятий в рамках подпрограммы "Формирование культуры здорового образа жизни" муниципальной программы "Развитие физической культуры и спорта, в Богучанском районе"</t>
  </si>
  <si>
    <t>Расходы на повышение уровня компетентности и квалификации специалистов, работающих с детьми и молодежью, и осуществляющих деятельность по профилактике наркомании и алкоголизма в рамках подпрограммы "Формирование культуры здорового образа жизни" муниципальной программы "Развитие физической культуры и спорта, в Богучанском районе"</t>
  </si>
  <si>
    <t>0501</t>
  </si>
  <si>
    <t>Отдельные мероприятия в рамках подпрограммы "Реконструкция и капитальный ремонт объектов коммунальной инфраструктуры муниципального образования Богучанский район" муниципальной программы "Реформирование и модернизация жилищно-коммунального хозяйства и повышение энергетической эффективности"</t>
  </si>
  <si>
    <t>0503</t>
  </si>
  <si>
    <t>0505</t>
  </si>
  <si>
    <t>Обеспечение деятельности муниципального казенного учреждения "Муниципальная служба Заказчика" в рамках непрограммных расходов</t>
  </si>
  <si>
    <t>112</t>
  </si>
  <si>
    <t>0801</t>
  </si>
  <si>
    <t>Расходы на отдых, оздоровление и занятость детей и подростков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</si>
  <si>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1006</t>
  </si>
  <si>
    <t>0702</t>
  </si>
  <si>
    <t>Отдельные мероприятия в рамках подпрограммы "Энергосбережение и повышение энергетической эффективности на территории Богучанского района" муниципальной программы "Реформирование и модернизация жилищно-коммунального хозяйства и повышение энергетической эффективности"</t>
  </si>
  <si>
    <t>Обеспечение деятельности (оказание услуг) подведомственных учреждений,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"Культурное наследие" муниципальной программы Богучанского района "Развитие культуры"</t>
  </si>
  <si>
    <t>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"Культурное наследие" муниципальной программы Богучанского района "Развитие культуры"</t>
  </si>
  <si>
    <t>Выполнение полномочий поселений по библиотечному обслуживанию населения в рамках подпрограммы "Культурное наследие" муниципальной программы Богучанского района "Развитие культуры"</t>
  </si>
  <si>
    <t>Расходы на проведение культурно-массовых мероприятий в рамках подпрограммы "Культурное наследие" муниципальной программы Богучанского района "Развитие культуры"</t>
  </si>
  <si>
    <t>Расходы на модернизацию сельских библиотек в рамках подпрограммы "Культурное наследие" муниципальной программы Богучанского района "Развитие культуры"</t>
  </si>
  <si>
    <t>0804</t>
  </si>
  <si>
    <t>Мероприятия по землеустройству и землепользованию в рамках непрограммных расходов управления муниципальной собственностью Богучанского района</t>
  </si>
  <si>
    <t>Бюджетные инвестиции на приобретение объектов недвижимого имущества в государственную (муниципальную) собственность</t>
  </si>
  <si>
    <t>412</t>
  </si>
  <si>
    <t>Софинансирование за счет средств местного бюджета расходов на предоставление социальных выплат молодым семьям на приобретение (строительство) жилья в рамках подпрограммы "Обеспечение жильем молодых семей в Богучанском районе" муниципальной программы "Молодежь Приангарья"</t>
  </si>
  <si>
    <t>Отдельные мероприятия в рамках подпрограммы "Безопасность дорожного движения в Богучанском районе" муниципальной программы "Развитие транспортной системы Богучанского района"</t>
  </si>
  <si>
    <t>0701</t>
  </si>
  <si>
    <t>Выполнение государственных полномочий по финансовому обеспечению государственных гарантий прав граждан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образования, в муниципальных общеобразовательных организациях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</si>
  <si>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Обеспечение деятельности (оказание услуг) учреждений дошкольного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</si>
  <si>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Расходы на развитие системы образования Богучанского района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</si>
  <si>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Выполнение государственных полномочий по финансовому обеспечению государственных гарантий прав граждан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</si>
  <si>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Обеспечение деятельности (оказание услуг) учреждений начального общего, основного общего, среднего общего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</si>
  <si>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Обеспечение деятельности (оказание услуг) учреждений дополнительного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</si>
  <si>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учреждениях начального общего, основного общего, среднего общего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</si>
  <si>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Предоставление субсидий бюджетным учреждениям на оплату расходов по капитальному ремонту (включая расходы на проведение капитального ремонта хозяйственным способом)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</si>
  <si>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Обеспечение деятельности (оказание услуг) муниципальных загородных оздоровительных лагерей,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</si>
  <si>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муниципальных загородных оздоровительных лагерях,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</si>
  <si>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Расходы на отдых, оздоровление и занятость детей и подростков в части предоставления субсидий бюджетным учреждениям на приобретение основных средств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</si>
  <si>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0709</t>
  </si>
  <si>
    <t>Выполнение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"Государственная поддержка детей-сирот, расширение практики применения семейных форм воспитания" муниципальной программы "Развитие образования Богучанского района"</t>
  </si>
  <si>
    <t>Выполнение государственных полномочий по обеспечению питанием детей, обучающихся в муниципальных и частных образовательных организациях, реализующих основные общеобразовательные программы, без взимания платы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</si>
  <si>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1004</t>
  </si>
  <si>
    <t>Выполнение государственных полномочий по выплате компенсации части родительской платы за присмотр и уход за детьми в образовательных организациях края, реализующих образовательную программу дошкольного образования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</si>
  <si>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Руководство и управление в сфере установленных функций органов местного самоуправления в рамках подпрограммы "Обеспечение реализации муниципальной программы" муниципальной программы "Управление муниципальными финансами"</t>
  </si>
  <si>
    <t>0111</t>
  </si>
  <si>
    <t>Резервные фонды местных администраций в рамках непрограммных расходов органов местного самоуправления</t>
  </si>
  <si>
    <t>Резервные средства</t>
  </si>
  <si>
    <t>870</t>
  </si>
  <si>
    <t>540</t>
  </si>
  <si>
    <t>Отдельные мероприятия в рамках непрограммных расходов органов местного самоуправления</t>
  </si>
  <si>
    <t>831</t>
  </si>
  <si>
    <t>0203</t>
  </si>
  <si>
    <t>Субвенции</t>
  </si>
  <si>
    <t>530</t>
  </si>
  <si>
    <t>Межбюджетные трансферты на реализацию мероприятий по трудовому воспитанию несовершеннолетних в рамках подпрограммы "Вовлечение молодежи Богучанского района в социальную практику" муниципальной программы "Молодежь Приангарья"</t>
  </si>
  <si>
    <t>1401</t>
  </si>
  <si>
    <t>511</t>
  </si>
  <si>
    <t>1403</t>
  </si>
  <si>
    <t>ВСЕГО РАСХОДОВ</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</si>
  <si>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в рамках непрограммных администрации Богучанского района</t>
  </si>
  <si>
    <t>Муниципальная программа "Развитие образования Богучанского района"</t>
  </si>
  <si>
    <t>Подпрограмма "Развитие дошкольного, общего и дополнительного образования детей"</t>
  </si>
  <si>
    <t>011</t>
  </si>
  <si>
    <t>Подпрограмма "Государственная поддержка детей-сирот, расширение практики применения семейных форм воспитания"</t>
  </si>
  <si>
    <t>013</t>
  </si>
  <si>
    <t>Подпрограмма "Обеспечение реализации муниципальной программы и прочие мероприятия"</t>
  </si>
  <si>
    <t>014</t>
  </si>
  <si>
    <t>021</t>
  </si>
  <si>
    <t>Подпрограмма "Повышение качества и доступности социальных услуг населению"</t>
  </si>
  <si>
    <t>024</t>
  </si>
  <si>
    <t>Муниципальная программа "Реформирование и модернизация жилищно-коммунального хозяйства и повышение энергетической эффективности"</t>
  </si>
  <si>
    <t>032</t>
  </si>
  <si>
    <t>Подпрограмма "Энергосбережение и повышение энергетической эффективности на территории Богучанского района"</t>
  </si>
  <si>
    <t>034</t>
  </si>
  <si>
    <t>Муниципальная программа "Защита населения и территории Богучанского района от чрезвычайных ситуаций природного и техногенного характера"</t>
  </si>
  <si>
    <t>Подпрограмма "Предупреждение и помощь населению района в чрезвычайных ситуациях, а также использование информационно-коммуникационных технологий для обеспечения безопасности населения района"</t>
  </si>
  <si>
    <t>041</t>
  </si>
  <si>
    <t>Подпрограмма "Борьба с пожарами в населенных пунктах Богучанского района"</t>
  </si>
  <si>
    <t>042</t>
  </si>
  <si>
    <t>Муниципальная программа Богучанского района "Развитие культуры"</t>
  </si>
  <si>
    <t>Подпрограмма "Культурное наследие"</t>
  </si>
  <si>
    <t>051</t>
  </si>
  <si>
    <t>052</t>
  </si>
  <si>
    <t>053</t>
  </si>
  <si>
    <t>Муниципальная программа "Молодежь Приангарья"</t>
  </si>
  <si>
    <t>Подпрограмма "Вовлечение молодежи Богучанского района в социальную практику"</t>
  </si>
  <si>
    <t>061</t>
  </si>
  <si>
    <t>Подпрограмма "Патриотическое воспитание молодежи Богучанского района"</t>
  </si>
  <si>
    <t>062</t>
  </si>
  <si>
    <t>Подпрограмма "Обеспечение жильем молодых семей в Богучанском районе"</t>
  </si>
  <si>
    <t>063</t>
  </si>
  <si>
    <t>064</t>
  </si>
  <si>
    <t>Муниципальная программа "Развитие физической культуры и спорта, в Богучанском районе"</t>
  </si>
  <si>
    <t>Подпрограмма "Развитие массовой физической культуры и спорта"</t>
  </si>
  <si>
    <t>071</t>
  </si>
  <si>
    <t>Подпрограмма "Формирование культуры здорового образа жизни"</t>
  </si>
  <si>
    <t>072</t>
  </si>
  <si>
    <t>Муниципальная программа "Развитие инвестиционной, инновационной деятельности, малого и среднего предпринимательства на территории Богучанского района"</t>
  </si>
  <si>
    <t>Подпрограмма "Развитие субъектов малого и среднего предпринимательства в Богучанском районе"</t>
  </si>
  <si>
    <t>081</t>
  </si>
  <si>
    <t>083</t>
  </si>
  <si>
    <t>Муниципальная программа "Развитие транспортной системы Богучанского района"</t>
  </si>
  <si>
    <t>Подпрограмма "Дороги Богучанского района"</t>
  </si>
  <si>
    <t>091</t>
  </si>
  <si>
    <t>Подпрограмма "Развитие транспортного комплекса Богучанского района"</t>
  </si>
  <si>
    <t>092</t>
  </si>
  <si>
    <t>Подпрограмма "Безопасность дорожного движения в Богучанском районе"</t>
  </si>
  <si>
    <t>093</t>
  </si>
  <si>
    <t>105</t>
  </si>
  <si>
    <t>Муниципальная программа "Управление муниципальными финансами"</t>
  </si>
  <si>
    <t>Подпрограмма "Обеспечение реализации муниципальной программы"</t>
  </si>
  <si>
    <t>Муниципальная программа "Развитие сельского хозяйства в Богучанском районе"</t>
  </si>
  <si>
    <t>Подпрограмма "Поддержка малых форм хозяйствования"</t>
  </si>
  <si>
    <t>Подпрограмма "Устойчивое развитие сельских территорий"</t>
  </si>
  <si>
    <t>123</t>
  </si>
  <si>
    <t>ак</t>
  </si>
  <si>
    <t>Выполнение полномочий поселений по разработке и утверждению программы комплексного развития систем коммунальной инфраструктуры, разработке и утверждению инвестиционных программ организаций коммунального комплекса, установлению надбавок к тарифам на товары и услуги организаций коммунального комплекса, надбавок к ценам (тарифам) для потребителей, регулированию тарифов на подключение к системам коммунальной инфраструктуры, тарифов организаций коммунального комплекса на подключение, приведению размера платы граждан за коммунальные услуги в соответствие с предельными индексами изменения размера платы граждан за коммунальные услуги в рамках непрограммных расходов органов местного самоуправления</t>
  </si>
  <si>
    <t>Проведение выборов и референдумов в рамках непрограммных расходов органов местного самоуправления</t>
  </si>
  <si>
    <t>Ежегодная единовременная выплата (премия) лицам, удостоенным звания "Почетный гражданин Богучанского района" в рамках непрограммных администрации Богучанского района</t>
  </si>
  <si>
    <t>Расходы на обеспечение систематического широкого освещения информации о реализации мероприятий в СМИ в рамках подпрограммы "Обеспечение реализации муниципальной программы и прочие мероприятия" муниципальной программы "Развитие инвестиционной, инновационной деятельности, малого и среднего предпринимательства на территории Богучанского района"</t>
  </si>
  <si>
    <t>Выполнение государственных полномочий по компенсации выпадающих доходов энергоснабжающих организаций, связанных с применением государственных регулируемых цен (тарифов) на электрическую энергию, вырабатываемую дизельными электростанциями на территории Красноярского края для населения в рамках подпрограммы "Создание условий для безубыточной деятельности организаций жилищно-коммунального комплекса Богучанского района" муниципальной программы "Реформирование и модернизация жилищно-коммунального хозяйства и повышение энергетической эффективности"</t>
  </si>
  <si>
    <t>Пенсия за выслугу лет лицам, замещавшим должности муниципальной службы муниципального образования Богучанский район в рамках подпрограммы "Повышение качества жизни отдельных категорий граждан, в т. ч. инвалидов, степени их социальной защищенности" муниципальной программы "Система социальной защиты населения Богучанского района"</t>
  </si>
  <si>
    <t>Расходы на формирование устойчивой мотивации к здоровому образу жизни среди всех категорий населения района в рамках подпрограммы "Формирование культуры здорового образа жизни" муниципальной программы "Развитие физической культуры и спорта, в Богучанском районе"</t>
  </si>
  <si>
    <t>Софинансирование за счет средств местного бюджета расходов по капитальному ремонту, реконструкции находящихся в муниципальной собственности объектов коммунальной инфраструктуры, источников тепловой энергии и тепловых сетей, объектов электросетевого хозяйства и источников электрической энергии, а также на приобретение технологического оборудования, спецтехники для обеспечения функционирования систем теплоснабжения, электроснабжения, водоснабжения, водоотведения и очистки сточных вод в рамках подпрограммы "Развитие и модернизация объектов коммунальной инфраструктуры на территории Богучанского района" муниципальной программы "Реформирование и модернизация жилищно-коммунального хозяйства и повышение энергетической эффективности"</t>
  </si>
  <si>
    <t>Мероприятия по проектированию и реконструкции, строительству и обеспечению жизнедеятельности образовательных учреждений за счет спонсорских средств, средств благотворительных пожертвований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</si>
  <si>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Выполнение государственных полномочий по содержанию учреждений социального обслуживания населения в рамках подпрограммы "Повышение качества и доступности социальных услуг населению" муниципальной программы "Система социальной защиты населения Богучанского района"</t>
  </si>
  <si>
    <t>Расходы на проведение культурно-массовых мероприятий в рамках подпрограммы "Искусство и народное творчество" муниципальной программы Богучанского района "Развитие культуры"</t>
  </si>
  <si>
    <t>Обеспечение деятельности (оказание услуг) подведомственных учреждений,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</si>
  <si>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</si>
  <si>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Оплата стоимости проезда в отпуск в соответствии с законодательством, включая расходы на предоставление субсидий бюджетным учреждениям на финансовое обеспечение проезда в отпуск,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</si>
  <si>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Предоставление субсидий бюджетным учреждениям на приобретение основных средств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</si>
  <si>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Оплата стоимости проезда в отпуск в соответствии с законодательством, включая расходы на предоставление субсидий бюджетным учреждениям на финансовое обеспечение проезда в отпуск, в рамках подпрограммы "Культурное наследие" муниципальной программы Богучанского района "Развитие культуры"</t>
  </si>
  <si>
    <t>Софинансирование за счет средств местного бюджета расходов на комплектование книжных фондов библиотек в рамках подпрограммы "Культурное наследие" муниципальной программы Богучанского района "Развитие культуры"</t>
  </si>
  <si>
    <t>Выполнение полномочий поселений по созданию условий для организации досуга и обеспечения жителей услугами организаций культуры в части оплаты стоимости проезда в отпуск в соответствии с законодательством, в рамках подпрограммы "Культурное наследие" муниципальной программы Богучанского района "Развитие культуры"</t>
  </si>
  <si>
    <t>Обеспечение деятельности (оказание услуг) подведомственных учреждений,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"Искусство и народное творчество" муниципальной программы Богучанского района "Развитие культуры"</t>
  </si>
  <si>
    <t>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"Искусство и народное творчество" муниципальной программы Богучанского района "Развитие культуры"</t>
  </si>
  <si>
    <t>Персональные выплаты, устанавливаемые в целях повышения оплаты труда молодым специалистам,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"Искусство и народное творчество"муниципальной программы Богучанского района "Развитие культуры"</t>
  </si>
  <si>
    <t>Оплата стоимости проезда в отпуск в соответствии с законодательством, включая расходы на предоставление субсидий бюджетным учреждениям на финансовое обеспечение проезда в отпуск, в рамках подпрограммы "Искусство и народное творчество"муниципальной программы Богучанского района "Развитие культуры"</t>
  </si>
  <si>
    <t>Выполнение полномочий поселений по созданию условий для организации досуга и обеспечения жителей услугами организаций культуры в рамках подпрограммы "Искусство и народное творчество" муниципальной программы Богучанского района "Развитие культуры"</t>
  </si>
  <si>
    <t>Выполнение полномочий поселений по созданию условий для организации досуга и обеспечения жителей услугами организаций культуры в части региональных выплат и выплат, обеспечивающих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"Искусство и народное творчество" муниципальной программы Богучанского района "Развитие культуры"</t>
  </si>
  <si>
    <t>Выполнение полномочий поселений по созданию условий для организации досуга и обеспечения жителей услугами организаций культуры в части персональных выплат, устанавливаемых в целях повышения оплаты труда молодым специалистам, в рамках подпрограммы "Искусство и народное творчество" муниципальной программы Богучанского района "Развитие культуры"</t>
  </si>
  <si>
    <t>Выполнение полномочий поселений по созданию условий для организации досуга и обеспечения жителей услугами организаций культуры в части оплаты стоимости проезда в отпуск в соответствии с законодательством, в рамках подпрограммы "Искусство и народное творчество" муниципальной программы Богучанского района "Развитие культуры"</t>
  </si>
  <si>
    <t>Софинансирование за счет средств местного бюджета расходов на комплектование книжных фондов библиотек муниципальных образований и государственных библиотек городов Москвы и Санкт-Петербурга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</si>
  <si>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Предоставление субсидий бюджетным учреждениям на оплату расходов по капитальному ремонту (включая расходы на проведение капитального ремонта хозяйственным способом)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</si>
  <si>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Комплектование книжных фондов библиотек муниципальных образований и государственных библиотек городов Москвы и Санкт-Петербурга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</si>
  <si>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Реализация полномочий в области приватизации и управления муниципальной собственностью в рамках непрограммных расходов органов местного самоуправления</t>
  </si>
  <si>
    <t>Отдельные мероприятия в рамках подпрограммы "Приобретение жилых помещений работникам бюджетной сферы Богучанского района" муниципальной программы "Обеспечение доступным и комфортным жильем граждан Богучанского района"</t>
  </si>
  <si>
    <t>Отдельные мероприятия в рамках подпрограммы "Организация проведения капитального ремонта общего имущества в многоквартирных домах, расположенных на территории Богучанского района" муниципальной программы"Реформирование и модернизация жилищно-коммунального хозяйства и повышение энергетической эффективности"</t>
  </si>
  <si>
    <t>Обеспечение деятельности (оказание услуг) учреждений начального общего, основного общего, среднего общего образования, включая расходы на предоставление субсидий бюджетным учреждениям на финансовое обеспечение выполнения муниципального задания за счет спонсорских средств, средств добровольных пожертвований,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</si>
  <si>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Иные выплаты населению</t>
  </si>
  <si>
    <t>360</t>
  </si>
  <si>
    <t>Выплата ежемесячной стипендии одаренным детям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</si>
  <si>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Выполнение государственных полномочий по осуществлению присмотра и ухода за детьми-инвалидами, детьми-сиротами и детьми, оставшимися без попечения родителей, а также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</si>
  <si>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"Обеспечение реализации муниципальной программы" муниципальной программы "Управление муниципальными финансами"</t>
  </si>
  <si>
    <t>Осуществление полномочий по формированию, исполнению бюджетов поселений и контролю за их исполнением в рамках подпрограммы "Обеспечение реализации муниципальной программы" муниципальной программы "Управление муниципальными финансами"</t>
  </si>
  <si>
    <t>Межбюджетные трансферты на выполнение государственных полномочий по созданию и обеспечению деятельности административных комиссий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</si>
  <si>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Субвенции на осуществление государственных полномочий по первичному воинскому учету на территориях, где отсутствуют военные комиссариаты,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</si>
  <si>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Дотации на выравнивание бюджетной обеспеченности за счет средств краевого бюджета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</si>
  <si>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Дотации на выравнивание бюджетной обеспеченности за счет средств районного бюджета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</si>
  <si>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Межбюджетные трансферты на поддержку мер по обеспечению сбалансированности бюджетов поселений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</si>
  <si>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Выполнение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в рамках непрограммных расходов органов исполнительной власти</t>
  </si>
  <si>
    <t>033</t>
  </si>
  <si>
    <t>Доходы, поступающие в порядке возмещения расходов, понесенных в связи с эксплуатацией имущества муниципальных районов</t>
  </si>
  <si>
    <t>02065</t>
  </si>
  <si>
    <t>Дотации на выравнивание бюджетной обеспеченности</t>
  </si>
  <si>
    <t>1 11 07015 05 2000 120</t>
  </si>
  <si>
    <t>1 11 09045 05 0000 120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</si>
  <si>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</si>
  <si>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1 14 01050 05 0000 410</t>
  </si>
  <si>
    <t>Доходы от продажи квартир, находящихся в собственности муниципальных районов</t>
  </si>
  <si>
    <t>1 14 06025 05 1000 430</t>
  </si>
  <si>
    <t>Поступления от денежных пожертвований, предоставляемых физическими лицами получателям средств бюджетов муниципальных районов (добровольные пожертвования муниципальным учреждениям, находящимся в ведении органов местного самоуправления муниципальных районов)</t>
  </si>
  <si>
    <t xml:space="preserve">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
</t>
  </si>
  <si>
    <t>2017 год</t>
  </si>
  <si>
    <t>311</t>
  </si>
  <si>
    <t>320</t>
  </si>
  <si>
    <t>Оплата стоимости проезда в отпуск в соответствии с законодательством, руководству и управлению в сфере установленных функций в рамках непрограммных расходов органов местного самоуправления</t>
  </si>
  <si>
    <t>Оплата стоимости проезда в отпуск в соответствии с законодательством, руководителя контрольно-счетной палаты муниципального образования и его заместителей в рамках непрограммных расходов органов местного самоуправления</t>
  </si>
  <si>
    <t>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непрограммных расходов органов местного самоуправления</t>
  </si>
  <si>
    <t>Заработная плата и начисления работников, не являющихся лицами замещающими муниципальные должности, муниципальными служащими в рамках непрограммных расходов органов местного самоуправления</t>
  </si>
  <si>
    <t>Выполнение государственных полномочий Красноярского края по реализации мер дополнительной поддержки населения, направленных на соблюдение размера вносимой гражданами платы за коммунальные услуги, в рамках подпрограммы "Создание условий для безубыточной деятельности организаций жилищно-коммунального комплекса Богучанского района" муниципальной программы "Реформирование и модернизация жилищно-коммунального хозяйства и повышение энергетической эффективности"</t>
  </si>
  <si>
    <t>Оплата стоимости проезда в отпуск в соответствии с законодательством, работников муниципального казенного учреждения "Муниципальная служба Заказчика" в рамках непрограммых расходов</t>
  </si>
  <si>
    <t>Обеспечение бесплатного проезда детей до места нахождения детских оздоровительных лагерей и обратно в рамках подпрограммы "Социальная поддержка семей, имеющих детей" муниципальной программы "Система социальной защиты населения Богучанского района"</t>
  </si>
  <si>
    <t>Выполнение государственных полномочий по организации деятельности органов управления системой социальной защиты населения в рамках подпрограммы "Обеспечение своевременного и качественного исполнения переданных государственных полномочий по приему граждан, сбору документов, ведению базы данных получателей социальной помощи и организации социального обслуживания" муниципальной программы "Система социальной защиты населения Богучанского района"</t>
  </si>
  <si>
    <t>Персональные выплаты, устанавливаемые в целях повышения оплаты труда молодым специалистам,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</si>
  <si>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Оплата жилищно-коммунальных услуг за исключением электроэнергии,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</si>
  <si>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Оплата жилищно-коммунальных услуг за исключением электроэнергии,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"Культурное наследие" муниципальной программы Богучанского района "Развитие культуры"</t>
  </si>
  <si>
    <t>Выполнение полномочий поселений по созданию условий для организации досуга и обеспечения жителей услугами организаций культуры в части оплаты ЖКУ за исключением электроэнергии, в рамках подпрограммы "Культурное наследие" муниципальной программы Богучанского района "Развитие культуры"</t>
  </si>
  <si>
    <t>Оплата жилищно-коммунальных услуг за исключением электроэнергии,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"Искусство и народное творчество"муниципальной программы Богучанского района "Развитие культуры"</t>
  </si>
  <si>
    <t>Выполнение полномочий поселений по созданию условий для организации досуга и обеспечения жителей услугами организаций культуры в части оплаты ЖКУ за исключением электроэнергии, в рамках подпрограммы "Искусство и народное творчество" муниципальной программы Богучанского района "Развитие культуры"</t>
  </si>
  <si>
    <t>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учреждениях дошкольного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</si>
  <si>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Оплата стоимости проезда в отпуск в соответствии с законодательством, в учреждениях дошкольного образования, включая расходы на предоставление субсидий бюджетным учреждениям на финансовое обеспечение оплаты проезда,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</si>
  <si>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Оплата жилищно-коммунальных услуг за исключением электроэнергии, в учреждениях дошкольного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</si>
  <si>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Продукты питания в учреждениях дошкольного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</si>
  <si>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учреждениях дополнительного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</si>
  <si>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Персональные выплаты, устанавливаемые в целях повышения оплаты труда молодым специалистам, в учреждениях дополнительного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</si>
  <si>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Оплата стоимости проезда в отпуск в соответствии с законодательством, в учреждениях начального общего, основного общего, среднего общего образования, включая расходы на предоставление субсидий бюджетным учреждениям на финансовое обеспечение оплаты проезда,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</si>
  <si>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Оплата стоимости проезда в отпуск в соответствии с законодательством, в учреждениях дополнительного образования, включая расходы на предоставление субсидий бюджетным учреждениям на финансовое обеспечение оплаты проезда,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</si>
  <si>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Оплата жилищно-коммунальных услуг за исключением электроэнергии, в учреждениях начального общего, основного общего, среднего общего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</si>
  <si>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Оплата жилищно-коммунальных услуг за исключением электроэнергии, в учреждениях дополнительного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</si>
  <si>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Продукты питания в учреждениях начального общего, основного общего, среднего общего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</si>
  <si>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Расходы на приобретение библиотечного фонда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</si>
  <si>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Расходы на приобретение продуктов питания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</si>
  <si>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Оплата стоимости проезда в отпуск в соответствии с законодательством, руководству и управлению в сфере установленных функций органов местного самоуправления в рамках подпрограммы "Обеспечение реализации муниципальной программы" муниципальной программы "Управление муниципальными финансами"</t>
  </si>
  <si>
    <t>Оплата жилищно-коммунальных услуг за исключением электроэнергии в рамках подпрограммы "Обеспечение реализации муниципальной программы" муниципальной программы "Управление муниципальными финансами"</t>
  </si>
  <si>
    <t>Муниципальная программа "Система социальной защиты населения Богучанского района"</t>
  </si>
  <si>
    <t>Подпрограмма "Повышение качества жизни отдельных категорий граждан, в т. ч. инвалидов, степени их социальной защищенности"</t>
  </si>
  <si>
    <t>Подпрограмма "Социальная поддержка семей, имеющих детей"</t>
  </si>
  <si>
    <t>Подпрограмма "Обеспечение своевременного и качественного исполнения переданных государственных полномочий по приему граждан, сбору документов, ведению базы данных получателей социальной помощи и организации социального обслуживания"</t>
  </si>
  <si>
    <t>Подпрограмма "Создание условий для безубыточной деятельности организаций жилищно-коммунального комплекса Богучанского района"</t>
  </si>
  <si>
    <t>Подпрограмма "Организация проведения капитального ремонта общего имущества в многоквартирных домах, расположенных на территории Богучанского района"</t>
  </si>
  <si>
    <t>Подпрограмма "Реконструкция и капитальный ремонт объектов коммунальной инфраструктуры муниципального образования Богучанский район"</t>
  </si>
  <si>
    <t>Подпрограмма "Искусство и народное творчество"</t>
  </si>
  <si>
    <t>Подпрограмма "Обеспечение условий реализации программы и прочие мероприятия"</t>
  </si>
  <si>
    <t>Муниципальная программа "Обеспечение доступным и комфортным жильем граждан Богучанского района"</t>
  </si>
  <si>
    <t>Подпрограмма "Приобретение жилых помещений работникам бюджетной сферы Богучанского района"</t>
  </si>
  <si>
    <t>Подпрограмма "Создание условий для эффективного и ответственного управления муниципальными финансами, повышения устойчивости бюджетов муниципальных образований"</t>
  </si>
  <si>
    <t>Непрограммные расходы на обеспечение деятельности органов местного самоуправления</t>
  </si>
  <si>
    <t>Обеспечение деятельности местных администраций в рамках непрограммных расходов органов местного самоуправления</t>
  </si>
  <si>
    <t>Другие непрограммные расходы органов местного самоуправления</t>
  </si>
  <si>
    <t>322</t>
  </si>
  <si>
    <t>дата Нового решения</t>
  </si>
  <si>
    <t>№ Нового решения</t>
  </si>
  <si>
    <t>номер нового</t>
  </si>
  <si>
    <t>Софинансирование за счет средств местного бюджета на проведение реконструкции или капитального ремонта зданий общеобразовательных учреждений Красноярского края, находящихся в аварийном состоянии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</si>
  <si>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Расходы на отдых, оздоровление и занятость детей и подростков в рамках подпрограммы "Обеспечение реализации муниципальной программы и прочие мероприятия в области образования" муниципальной программы "Развитие образования Богучанского района"</t>
  </si>
  <si>
    <t>Расходы на отдых, оздоровление и занятость детей и подростков (приобретение продуктов питания) в рамках подпрограммы "Обеспечение реализации муниципальной программы и прочие мероприятия в области образования" муниципальной программы "Развитие образования Богучанского района"</t>
  </si>
  <si>
    <t>Обеспечение деятельности (оказание услуг) подведомственных учреждений в рамках подпрограммы "Обеспечение реализации муниципальной программы и прочие мероприятия в области образования" муниципальной программы "Развитие образования Богучанского района"</t>
  </si>
  <si>
    <t>Специалисты муниципальной психолого медико-педагогической комиссии, члены районного методического совета в рамках подпрограммы "Обеспечение реализации муниципальной программы и прочие мероприятия в области образование" муниципальной программы "Развитие образования Богучанского района"</t>
  </si>
  <si>
    <t>Оплата стоимости проезда в отпуск в соответствии с законодательством, работников подведомственных учреждений в рамках подпрограммы "Обеспечение реализации муниципальной программы и прочие мероприятия в области образования" муниципальной программы "Развитие образования Богучанского района"</t>
  </si>
  <si>
    <t>Оплата жилищно-коммунальных услуг за исключением электроэнергии, в рамках подпрограммы "Обеспечение реализации муниципальной программы и прочие мероприятия в области образования" муниципальной программы "Развитие образования Богучанского района"</t>
  </si>
  <si>
    <t>Руководство и управление в сфере установленных функций органов местного самоуправления в рамках подпрограммы "Обеспечение реализации муниципальной программы и прочие мероприятия в области образования" муниципальной программы "Развитие образования Богучанского района"</t>
  </si>
  <si>
    <t>Оплата стоимости проезда в отпуск в соответствии с законодательством, руководству и управлению в сфере установленных функций органов местного самоуправления в рамках подпрограммы "Обеспечение реализации муниципальной программы и прочие мероприятия в области образования" муниципальной программы "Развитие образования Богучанского района"</t>
  </si>
  <si>
    <t>Подпрограмма "Обеспечение реализации муниципальной программы и прочие мероприятия в области образования"</t>
  </si>
  <si>
    <t>Предоставление субсидий бюджетным учреждениям на приобретение основных средств в рамках подпрограммы "Культурное наследие" муниципальной программы Богучанского района "Развитие культуры"</t>
  </si>
  <si>
    <t>Земельный налог с организаций, обладающих земельным участком, расположенным в границах межселенных территорий</t>
  </si>
  <si>
    <t>06033</t>
  </si>
  <si>
    <t>06043</t>
  </si>
  <si>
    <t xml:space="preserve">Земельный налог с физических лиц, обладающих земельным участком, расположенным в границах межселенных территорий
</t>
  </si>
  <si>
    <t>02040</t>
  </si>
  <si>
    <t>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"Обеспечение реализации муниципальной программы и прочие мероприятия в области образования" муниципальной программы "Развитие образования Богучанского района"</t>
  </si>
  <si>
    <t>1.1.</t>
  </si>
  <si>
    <t>Администрация Ангарского  сельсовета</t>
  </si>
  <si>
    <t>- получение</t>
  </si>
  <si>
    <t>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"Предупреждение и помощь населению района в чрезвычайных ситуациях, а также использование информационно-коммуникационных технологий для обеспечения безопасности населения района" муниципальной программы "Защита населения и территории Богучанского района от чрезвычайных ситуаций природного и техногенного характера"</t>
  </si>
  <si>
    <t>Выполнение полномочий поселений по библиотечному обслуживанию населения в части региональных выплат и выплат, обеспечивающих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"Культурное наследие" муниципальной программы Богучанского района "Развитие культуры"</t>
  </si>
  <si>
    <t>2018 год</t>
  </si>
  <si>
    <t>Налог, взимаемый в связи с применением патентной системы налогообложения</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</si>
  <si>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</si>
  <si>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09000</t>
  </si>
  <si>
    <t>Прочие поступления от использования имущества, находящегося в собственности муниципальных районов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</si>
  <si>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Плата за выбросы загрязняющих веществ в атмосферный воздух стацианарными объектами</t>
  </si>
  <si>
    <t>Плата за выбросы загрязняющих веществ в водные объекты</t>
  </si>
  <si>
    <t>Плата за размещение отходов производства и потребления</t>
  </si>
  <si>
    <t>Прочие доходы от оказания платных услуг (работ) получателями средств бюджетов муниципальных районов</t>
  </si>
  <si>
    <t>Всего расходов</t>
  </si>
  <si>
    <t>8020060000</t>
  </si>
  <si>
    <t>8020067000</t>
  </si>
  <si>
    <t>8030060000</t>
  </si>
  <si>
    <t>8030067000</t>
  </si>
  <si>
    <t>8040060000</t>
  </si>
  <si>
    <t>8040067000</t>
  </si>
  <si>
    <t>8010060000</t>
  </si>
  <si>
    <t>0420080040</t>
  </si>
  <si>
    <t>8020074670</t>
  </si>
  <si>
    <t>8020076040</t>
  </si>
  <si>
    <t>8020061000</t>
  </si>
  <si>
    <t>802006Б000</t>
  </si>
  <si>
    <t>80200Ч0010</t>
  </si>
  <si>
    <t>9040051200</t>
  </si>
  <si>
    <t>9020080000</t>
  </si>
  <si>
    <t>8020074290</t>
  </si>
  <si>
    <t>8020075190</t>
  </si>
  <si>
    <t>9060080000</t>
  </si>
  <si>
    <t>0410040010</t>
  </si>
  <si>
    <t>0410041010</t>
  </si>
  <si>
    <t>0420040010</t>
  </si>
  <si>
    <t>Оплата жилищно-коммунальных услуг за исключением электроэнергии подведомственных учреждений,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</si>
  <si>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042004Г010</t>
  </si>
  <si>
    <t>0420080020</t>
  </si>
  <si>
    <t>0420080030</t>
  </si>
  <si>
    <t>Обеспечение деятельности (оказание услуг) подведомственных учреждений за счет средств от доходов по подвозу воды населению,предприятиям, организациям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</si>
  <si>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0420040090</t>
  </si>
  <si>
    <t>Оплата жилищно-коммунальных услуг за исключением электроэнергии  подведомственных учреждений за счет средств от доходов по подвозу воды населению,предприятиям, организациям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</si>
  <si>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042004Г090</t>
  </si>
  <si>
    <t>0410080010</t>
  </si>
  <si>
    <t>1210022480</t>
  </si>
  <si>
    <t>1230075170</t>
  </si>
  <si>
    <t>09200П0000</t>
  </si>
  <si>
    <t>0910080000</t>
  </si>
  <si>
    <t>0810080020</t>
  </si>
  <si>
    <t>Расходы на реализацию мероприятий, субъектов малого и среднего предпринимательства, в рамках подпрограммы "Развитие субъектов малого и среднего предпринимательства в Богучанском районе" муниципальной программы "Развитие инвестиционной, инновационной деятельности, малого и среднего предпринимательства на территории Богучанского района"</t>
  </si>
  <si>
    <t>0810080010</t>
  </si>
  <si>
    <t>0830080030</t>
  </si>
  <si>
    <t>1220075180</t>
  </si>
  <si>
    <t>12200S5410</t>
  </si>
  <si>
    <t>0320075770</t>
  </si>
  <si>
    <t>0320075700</t>
  </si>
  <si>
    <t>Возмещение специализированным службам по вопросам похоронного дела стоимости услуг по погребению в рамках непрограммных расходов органов местного самоуправления</t>
  </si>
  <si>
    <t>90900Ш0000</t>
  </si>
  <si>
    <t>06100S4560</t>
  </si>
  <si>
    <t>0620080000</t>
  </si>
  <si>
    <t>0640074560</t>
  </si>
  <si>
    <t>0640040000</t>
  </si>
  <si>
    <t>0640041000</t>
  </si>
  <si>
    <t>0210080010</t>
  </si>
  <si>
    <t>0710080010</t>
  </si>
  <si>
    <t>0710080020</t>
  </si>
  <si>
    <t>0720080010</t>
  </si>
  <si>
    <t>0720080020</t>
  </si>
  <si>
    <t>0720080030</t>
  </si>
  <si>
    <t>0350080000</t>
  </si>
  <si>
    <t>9050040000</t>
  </si>
  <si>
    <t>9050047000</t>
  </si>
  <si>
    <t>0110083010</t>
  </si>
  <si>
    <t>01100S5620</t>
  </si>
  <si>
    <t>0220002750</t>
  </si>
  <si>
    <t>0240001510</t>
  </si>
  <si>
    <t>0250075130</t>
  </si>
  <si>
    <t>0260075130</t>
  </si>
  <si>
    <t>0520080520</t>
  </si>
  <si>
    <t>0530040000</t>
  </si>
  <si>
    <t>0530041000</t>
  </si>
  <si>
    <t>0530045000</t>
  </si>
  <si>
    <t>0530047000</t>
  </si>
  <si>
    <t>053004Г000</t>
  </si>
  <si>
    <t>0510040000</t>
  </si>
  <si>
    <t>0510041000</t>
  </si>
  <si>
    <t>0510047000</t>
  </si>
  <si>
    <t>051004Г000</t>
  </si>
  <si>
    <t>05100S4880</t>
  </si>
  <si>
    <t>05100Ч0040</t>
  </si>
  <si>
    <t>05100Ч1040</t>
  </si>
  <si>
    <t>05100Ч7040</t>
  </si>
  <si>
    <t>05100ЧГ040</t>
  </si>
  <si>
    <t>0510080520</t>
  </si>
  <si>
    <t>0510080530</t>
  </si>
  <si>
    <t>05100Ф0000</t>
  </si>
  <si>
    <t>0520040000</t>
  </si>
  <si>
    <t>0520041000</t>
  </si>
  <si>
    <t>0520045000</t>
  </si>
  <si>
    <t>0520047000</t>
  </si>
  <si>
    <t>052004Г000</t>
  </si>
  <si>
    <t>05200Ч0030</t>
  </si>
  <si>
    <t>05200Ч1030</t>
  </si>
  <si>
    <t>05200Ч5030</t>
  </si>
  <si>
    <t>05200Ч7030</t>
  </si>
  <si>
    <t>05200ЧГ030</t>
  </si>
  <si>
    <t>05300L1440</t>
  </si>
  <si>
    <t>05300Ф0000</t>
  </si>
  <si>
    <t>05300Ц0000</t>
  </si>
  <si>
    <t>0530051440</t>
  </si>
  <si>
    <t>90900Д0000</t>
  </si>
  <si>
    <t>90900Ж0000</t>
  </si>
  <si>
    <t>1050080000</t>
  </si>
  <si>
    <t>0330080000</t>
  </si>
  <si>
    <t>06300S4580</t>
  </si>
  <si>
    <t>0110075880</t>
  </si>
  <si>
    <t>Выполнение государственных полномочий по финансовому обеспечению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административного и учебно-вспомогательного персонала муниципальных дошкольных образовательных и общеобразовательных организаций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</si>
  <si>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0110074080</t>
  </si>
  <si>
    <t>0110040010</t>
  </si>
  <si>
    <t>0110041010</t>
  </si>
  <si>
    <t>0110047010</t>
  </si>
  <si>
    <t>011004Г010</t>
  </si>
  <si>
    <t>011004П010</t>
  </si>
  <si>
    <t>0110075640</t>
  </si>
  <si>
    <t>Выполнение государственных полномочий по финансовому обеспечению государственных гарантий реализации прав граждан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 части обеспечения деятельности административного и учебно-вспомогательного персонала муниципальных общеобразовательных организаций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</si>
  <si>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0110074090</t>
  </si>
  <si>
    <t>0110040020</t>
  </si>
  <si>
    <t>0110041020</t>
  </si>
  <si>
    <t>0110047020</t>
  </si>
  <si>
    <t>011004Г020</t>
  </si>
  <si>
    <t>0110040030</t>
  </si>
  <si>
    <t>0110041030</t>
  </si>
  <si>
    <t>0110045030</t>
  </si>
  <si>
    <t>0110043020</t>
  </si>
  <si>
    <t>011004П020</t>
  </si>
  <si>
    <t>0110047030</t>
  </si>
  <si>
    <t>011004Г030</t>
  </si>
  <si>
    <t>0110080020</t>
  </si>
  <si>
    <t>011008Ж020</t>
  </si>
  <si>
    <t>011008П020</t>
  </si>
  <si>
    <t>0110080040</t>
  </si>
  <si>
    <t>0340080000</t>
  </si>
  <si>
    <t>0930080010</t>
  </si>
  <si>
    <t>0110040040</t>
  </si>
  <si>
    <t>0110041040</t>
  </si>
  <si>
    <t>Оплата стоимости проезда в отпуск в соответствии с законодательством, работников муниципальных загородных оздоровительных лагерей, включая расходы на предоставление субсидий бюджетным учреждениям на финансовое обеспечение оплаты проезда,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</si>
  <si>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0110047040</t>
  </si>
  <si>
    <t>01100Ф0030</t>
  </si>
  <si>
    <t>01100Ц0010</t>
  </si>
  <si>
    <t>Софинансирование за счет средств местного бюджета расходов на организацию отдыха детей и их оздоровления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</si>
  <si>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01100S3970</t>
  </si>
  <si>
    <t>0140080000</t>
  </si>
  <si>
    <t>0110080030</t>
  </si>
  <si>
    <t>0130075520</t>
  </si>
  <si>
    <t>0140040000</t>
  </si>
  <si>
    <t>0140041000</t>
  </si>
  <si>
    <t>0140047000</t>
  </si>
  <si>
    <t>014004Г000</t>
  </si>
  <si>
    <t>0140060000</t>
  </si>
  <si>
    <t>0140067000</t>
  </si>
  <si>
    <t>0140040050</t>
  </si>
  <si>
    <t>0110075540</t>
  </si>
  <si>
    <t>0110075660</t>
  </si>
  <si>
    <t>0110075560</t>
  </si>
  <si>
    <t>1120060000</t>
  </si>
  <si>
    <t>1120061000</t>
  </si>
  <si>
    <t>1120067000</t>
  </si>
  <si>
    <t>112006Г000</t>
  </si>
  <si>
    <t>11200Ч0060</t>
  </si>
  <si>
    <t>9010080000</t>
  </si>
  <si>
    <t>1110075140</t>
  </si>
  <si>
    <t>9090080000</t>
  </si>
  <si>
    <t>1110051180</t>
  </si>
  <si>
    <t>Межбюджетные трансферты на осуществление полномочий в области автомобильного транспорта в рамках подпрограммы "Развитие транспортного комплекса Богучанского района" муниципальной программы "Развитие транспортной системы Богучанского района"</t>
  </si>
  <si>
    <t>09200Ч0090</t>
  </si>
  <si>
    <t>06100Ч0050</t>
  </si>
  <si>
    <t>9090075550</t>
  </si>
  <si>
    <t>1110076010</t>
  </si>
  <si>
    <t>1110080130</t>
  </si>
  <si>
    <t>1110080120</t>
  </si>
  <si>
    <t>03100S5710</t>
  </si>
  <si>
    <t>0360080000</t>
  </si>
  <si>
    <t>014008П000</t>
  </si>
  <si>
    <t>022</t>
  </si>
  <si>
    <t>026</t>
  </si>
  <si>
    <t>035</t>
  </si>
  <si>
    <t>80</t>
  </si>
  <si>
    <t>803</t>
  </si>
  <si>
    <t>804</t>
  </si>
  <si>
    <t>90</t>
  </si>
  <si>
    <t>901</t>
  </si>
  <si>
    <t>902</t>
  </si>
  <si>
    <t>904</t>
  </si>
  <si>
    <t>905</t>
  </si>
  <si>
    <t>906</t>
  </si>
  <si>
    <t>909</t>
  </si>
  <si>
    <t>Подпрограмма "Развитие и модернизация объектов коммунальной инфраструктуры на территории Богучанского района"</t>
  </si>
  <si>
    <t>031</t>
  </si>
  <si>
    <t>Подпрограмма "Обращение с отходами на территории Богучанского района"</t>
  </si>
  <si>
    <t>036</t>
  </si>
  <si>
    <t>09200L0000</t>
  </si>
  <si>
    <t>Отдельные мероприятия в области воздушного транспорта в рамках подпрограммы "Развитие транспортного комплекса Богучанского района" муниципальной программы "Развитие транспортной системы Богучанского района"</t>
  </si>
  <si>
    <t>Расходы по строительству полигона ТБО в с. Богучаны за счет спонсорский средств, средств добровольных пожертвований в рамках подпрограммы "Обращение с отходами на территории Богучанского района" муниципальной программы "Реформирование и модернизация жилищно-коммунального хозяйства и повышение энергетической эффективности"</t>
  </si>
  <si>
    <t>0110026540</t>
  </si>
  <si>
    <t>На компенсацию расходов муниципальных спортивных школ, подготовивших спортсмена, ставшего членом спортивной сборной команды Красноярского края,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</si>
  <si>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0110042220</t>
  </si>
  <si>
    <t>Софинансирование за счет средств местного бюджета частичного финансирования (возмещения) расходов на выплаты младшим воспитателям и помощникам воспитателей в муниципальных образовательных учреждениях, реализующих основную общеобразовательную программу дошкольного образования детей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</si>
  <si>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0110045020</t>
  </si>
  <si>
    <t>Персональные выплаты, устанавливаемые в целях повышения оплаты труда молодым специалистам, в учреждениях начального общего, основного общего, среднего общего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</si>
  <si>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0110050270</t>
  </si>
  <si>
    <t>Мероприятия государственной программы Российской Федерации «Доступная среда» на 2011 - 2015 годы за счет средств федерального бюджета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</si>
  <si>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0110074410</t>
  </si>
  <si>
    <t>Финансовая поддержка муниципальных учреждений, иных муниципальных организаций, оказывающих услуги по отдыху, оздоровлению и занятости детей,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</si>
  <si>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0110074700</t>
  </si>
  <si>
    <t>На проведение капитального ремонта спортивных залов школ, расположенных в сельской местности, для создания условий для занятий физической культурой и спортом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</si>
  <si>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0110075580</t>
  </si>
  <si>
    <t>Частичное финансирование (возмещение) расходов на выплаты младшим воспитателям и помощникам воспитателей в муниципальных образовательных учреждениях, реализующих основную общеобразовательную программу дошкольного образования детей,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</si>
  <si>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0110075620</t>
  </si>
  <si>
    <t>На проведение реконструкции или капитального ремонта зданий общеобразовательных учреждений Красноярского края, находящихся в аварийном состоянии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</si>
  <si>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0110075840</t>
  </si>
  <si>
    <t>На выплаты отдельным категориям работников муниципальных загородных оздоровительных лагерей, на оплату услуг по санитарно-эпидемиологической оценке обстановки в муниципальных загородных оздоровительных лагерях, оказанных на договорной основе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</si>
  <si>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0110075850</t>
  </si>
  <si>
    <t>Организация отдыха, оздоровления и занятости детей в муниципальных загородных оздоровительных лагерях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</si>
  <si>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0110077460</t>
  </si>
  <si>
    <t>Средства на осуществление (возмещение) расходов, направленных на создание безопасных и комфортных условий функционирования объектов муниципальной собственности, развитие муниципальных учреждений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</si>
  <si>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0110080010</t>
  </si>
  <si>
    <t>Мероприятия по обеспечению жизнедеятельности образовательных учреждений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</si>
  <si>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0110080050</t>
  </si>
  <si>
    <t>Расходы на введение дополнительных мест в системе дошкольного образования детей посредством реконструкции и капитального ремонта зданий под дошкольные образовательные учреждения, реконструкции и капитального ремонта зданий образовательных учреждений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</si>
  <si>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0110082310</t>
  </si>
  <si>
    <t>0110082330</t>
  </si>
  <si>
    <t>Софинансирование за счет средств местного бюджета расходов на мероприятия государственной программы Российской Федерации «Доступная среда» на 2011 - 2015 годы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</si>
  <si>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0110082340</t>
  </si>
  <si>
    <t>Софинансирование за счет средств местного бюджета расходов, направленных на создание безопасных и комфортных условий функционирования объектов муниципальной собственности, развитие муниципальных учреждений,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</si>
  <si>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0110082350</t>
  </si>
  <si>
    <t>Софинансирование за счет средств местного бюджета расходов на проведение капитального ремонта спортивных залов школ, расположенных в сельской местности, для создания условий для занятий физической культурой и спортом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</si>
  <si>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01100Ц2170</t>
  </si>
  <si>
    <t>Софинансирование за счет средств местного бюджета расходов на финансовую поддержку муниципальных учреждений, иных муниципальных организаций, оказывающих услуги по отдыху, оздоровлению и занятости детей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</si>
  <si>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027</t>
  </si>
  <si>
    <t>Подпрограмма "Доступная среда"</t>
  </si>
  <si>
    <t>0270010950</t>
  </si>
  <si>
    <t>На обеспечение беспрепятственного доступа к муниципальным учреждениям социальной инфраструктуры (устройство внешних пандусов, входных дверей, установка подъемного устройства, замена лифтов, в том числе проведение необходимых согласований, обустройство зон оказания услуг, санитарно-гигиенических помещений, прилегающих территорий, оснащение системами с дублирующими световыми устройствами, информационными табло с тактильной пространственно-рельефной информацией и другим оборудованием) в рамках подпрограммы «Доступная среда» муниципальной программы "Система социальной защиты Богучанского района"</t>
  </si>
  <si>
    <t>0270050270</t>
  </si>
  <si>
    <t>Мероприятия государственной программы Российской Федерации «Доступная среда» на 2011 - 2015 годы за счет средств федерального бюджета в рамках подпрограммы «Доступная среда» муниципальной программы «Система социальной защиты Богучанского района»</t>
  </si>
  <si>
    <t>0270082330</t>
  </si>
  <si>
    <t>Софинансирование за счет средств местного бюджета расходов на обеспечение беспрепятственного доступа к муниципальным учреждениям социальной инфраструструктуры (устройство внешних пандусов, входных дверей, установка подъемного устройства, замена лифтов, в том числе проведение необходимых согласований, обустройство зон оказания услуг, санитарно-гигиенических помещений, прилегающих территорий, оснащение системами с дублирующими световыми устройствами, информационными табло с тактильной пространственно-рельефной информацией и другим оборудованием) в рамках подпрограммы «Доступная среда» муниципальной программы "Система социальной защиты Богучанского района"</t>
  </si>
  <si>
    <t>0310075710</t>
  </si>
  <si>
    <t>Финансирование (возмещение) расходов по капитальному ремонту, реконструкции находящихся в муниципальной собственности объектов коммунальной инфраструктуры, источников тепловой энергии и тепловых сетей, объектов электросетевого хозяйства и источников электрической энергии, а также на приобретение технологического оборудования, спецтехники для обеспечения функционирования систем теплоснабжения, электроснабжения, водоснабжения, водоотведения и очистки сточных вод в рамках подпрограммы "Развитие и модернизация объектов коммунальной инфраструктуры на территории Богучанского района" муниципальной программы "Реформирование и модернизация жилищно-коммунального хозяйства и повышение энергетической эффективности"</t>
  </si>
  <si>
    <t>0350077450</t>
  </si>
  <si>
    <t>За содействие развитию налогового потенциала в рамках подпрограммы "Реконструкция и капитальный ремонт объектов коммунальной инфраструктуры муниципального образования Богучанский район" муниципальной программы "Реформирование и модернизация жилищно-коммунального хозяйства и повышение энергетической эффективности"</t>
  </si>
  <si>
    <t>0350082360</t>
  </si>
  <si>
    <t>Софинансирование за счет средств местного бюджета расходов за содействие развитию налогового потенциала в рамках подпрограммы "Реконструкция и капитальный ремонт объектов коммунальной инфраструктуры муниципального образования Богучанский район" муниципальной программы "Реформирование и модернизация жилищно-коммунального хозяйства и повышение энергетической эффективности"</t>
  </si>
  <si>
    <t>0360083010</t>
  </si>
  <si>
    <t>0370080000</t>
  </si>
  <si>
    <t>Отдельные мероприятия в рамках подпрограммы ""Чистая вода" на территории муниципального образования Богучанский район" муниципальной программы "Реформирование и модернизация жилищно-коммунального хозяйства и повышение энергетической эффективности"</t>
  </si>
  <si>
    <t>03700Ч0080</t>
  </si>
  <si>
    <t>Межбюджетные трансферты на реализацию отдельных мероприятий в рамках подпрограммы ""Чистая вода" на территории муниципального образования Богучанский район" муниципальной программы "Реформирование и модернизация жилищно-коммунального хозяйства и повышение энергетической эффективности"</t>
  </si>
  <si>
    <t>0420080060</t>
  </si>
  <si>
    <t>Устройство летнего противопожарного водопровода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</si>
  <si>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04200Ф0000</t>
  </si>
  <si>
    <t>Расходы на приобретение основных средств, включая предоставление субсидий бюджетным учреждениям на приобретение основных средств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</si>
  <si>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0510051440</t>
  </si>
  <si>
    <t>Комплектование книжных фондов библиотек муниципальных образований и государственных библиотек городов Москвы и Санкт-Петербурга в рамках подпрограммы "Культурное наследие" муниципальной программы Богучанского района "Развитие культуры"</t>
  </si>
  <si>
    <t>0510074880</t>
  </si>
  <si>
    <t>Комплектование книжных фондов библиотек муниципальных образований Красноярского края в рамках подпрограммы "Культурное наследие" муниципальной программы Богучанского района "Развитие культуры"</t>
  </si>
  <si>
    <t>0510082290</t>
  </si>
  <si>
    <t>Софинансирование за счет средств местного бюджета расходов на комплектование книжных фондов библиотек муниципальных образований и государственных библиотек городов Москвы и Санкт-Петербурга в рамках подпрограммы "Культурное наследие" муниципальной программы Богучанского района "Развитие культуры"</t>
  </si>
  <si>
    <t>05200Ч0070</t>
  </si>
  <si>
    <t>Межбюджетные трансферты на предоставление субсидий бюджетным учреждениям в рамках подпрограммы "Искусство и народное творчество" муниципальной программы Богучанского района "Развитие культуры"</t>
  </si>
  <si>
    <t>0530051470</t>
  </si>
  <si>
    <t>Государственная поддержка муниципальных учреждений культуры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</si>
  <si>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0530051480</t>
  </si>
  <si>
    <t>Государственная поддержка лучших работников муниципальных учреждений культуры, находящихся на территориях сельских поселений,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</si>
  <si>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0530080020</t>
  </si>
  <si>
    <t>Предоставление субсидий бюджетным учреждениям на отдельные мероприятия в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</si>
  <si>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0530080030</t>
  </si>
  <si>
    <t>Приобретение основных средств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</si>
  <si>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0530082290</t>
  </si>
  <si>
    <t>0630050200</t>
  </si>
  <si>
    <t>Реализация мероприятий по обеспечению жильем молодых семей федеральной целевой программы "Жилище" на 2011-2015 годы в рамках подпрограммы "Обеспечение жильем молодых семей в Богучанском районе" муниципальной программы "Молодежь Приангарья"</t>
  </si>
  <si>
    <t>0630074580</t>
  </si>
  <si>
    <t>На предоставление социальных выплат молодым семьям на приобретение (строительство) жилья в рамках подпрограммы "Обеспечение жильем молодых семей в Богучанском районе" муниципальной программы "Молодежь Приангарья"</t>
  </si>
  <si>
    <t>0640047000</t>
  </si>
  <si>
    <t>Оплата стоимости проезда в отпуск в соответствии с законодательством, включая расходы на предоставление субсидий бюджетным учреждениям на финансовое обеспечение проезда в отпуск, в рамках подпрограммы "Обеспечение реализации муниципальной программы и прочие мероприятия" муниципальной программы "Молодежь Приангарья"</t>
  </si>
  <si>
    <t>0810076070</t>
  </si>
  <si>
    <t>Средства на реализацию мероприятий, предусмотренных муниципальными программами развития субъектов малого и среднего предпринимательства, в рамках подпрограммы "Развитие субъектов малого и среднего предпринимательства в Богучанском районе" муниципальной программы "Развитие инвестиционной, инновационной деятельности, малого и среднего предпринимательства на территории Богучанского района"</t>
  </si>
  <si>
    <t>0910075080</t>
  </si>
  <si>
    <t>Межбюджетные трансферты на содержание автомобильных дорог общего пользования местного значения городских округов, городских и сельских поселений за счет средств дорожного фонда Красноярского края в рамках подпрограммы "Дороги Богучанского района" муниципальной программы "Развитие транспортной системы Богучанского района"</t>
  </si>
  <si>
    <t>0910075940</t>
  </si>
  <si>
    <t>Межбюджетные трансферты на капитальный ремонт и ремонт автомобильных дорог общего пользования местного значения городских округов с численностью населения менее 90 тысяч человек, городских и сельских поселений за счет средств дорожного фонда Красноярского края в рамках подпрограммы "Дороги Богучанского района" муниципальной программы "Развитие транспортной системы Богучанского района"</t>
  </si>
  <si>
    <t>101</t>
  </si>
  <si>
    <t>Подпрограмма "Переселение граждан из аварийного жилищного фонда в муниципальных образованиях Богучанского района"</t>
  </si>
  <si>
    <t>1010080010</t>
  </si>
  <si>
    <t>Снос жилых домов, признанных в установленном порядке аварийными и подлежащими сносу, в рамках подпрограммы "Переселение граждан из аварийного жилищного фонда в муниципальных образованиях Богучанского района" муниципальной программы "Обеспечение доступным и комфортным жильем граждан Богучанского района"</t>
  </si>
  <si>
    <t>103</t>
  </si>
  <si>
    <t>Подпрограмма "Обеспечение жильем работников бюджетной сферы на территории Богучанского района"</t>
  </si>
  <si>
    <t>1030076080</t>
  </si>
  <si>
    <t>Строительство многоквартирных домов, реконструкцию зданий, в том числе объектов незавершенного строительства, под многоквартирные дома и приобретение жилых помещений у застройщиков для предоставления работникам муниципальных учреждений здравоохранения, образования, культуры, спорта, социальной защиты населения в рамках подпрограммы "Обеспечение жильем работников бюджетной сферы на территории Богучанского района" муниципальной программы "Обеспечение доступным и комфортным жильем граждан Богучанского района"</t>
  </si>
  <si>
    <t>1030080000</t>
  </si>
  <si>
    <t>Отдельные мероприятия в рамках подпрограммы "Обеспечение жильем работников бюджетной сферы на территории Богучанского района" муниципальной программы "Обеспечение доступным и комфортным жильем граждан Богучанского района"</t>
  </si>
  <si>
    <t>1030082120</t>
  </si>
  <si>
    <t>Софинансирование за счет средств местного бюджета расходов на строительство многоквартирных домов, реконструкцию зданий, в том числе объектов незавершенного строительства, под многоквартирные дома и приобретение жилых помещений у застройщиков для предоставления работникам муниципальных учреждений здравоохранения, образования, культуры, спорта, социальной защиты населения в рамках подпрограммы "Обеспечение жильем работников бюджетной сферы на территории Богучанского района" муниципальной программы "Обеспечение доступным и комфортным жильем граждан Богучанского района"</t>
  </si>
  <si>
    <t>1110010210</t>
  </si>
  <si>
    <t>Межбюджетные трансферты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</si>
  <si>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1110010310</t>
  </si>
  <si>
    <t>Межбюджетные трансферты на персональные выплаты, устанавливаемые в целях повышения оплаты труда молодым специалистам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</si>
  <si>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1110077410</t>
  </si>
  <si>
    <t>Межбюджетные трансферты для реализации проектов по благоустройству территорий поселений, городских округов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</si>
  <si>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112006Б000</t>
  </si>
  <si>
    <t>Заработная плата и начисления работников, не являющихся лицами замещающими муниципальные должности, муниципальными служащими в рамках подпрограммы "Обеспечение реализации муниципальной программы" муниципальной программы "Управление муниципальными финансами"</t>
  </si>
  <si>
    <t>1210050550</t>
  </si>
  <si>
    <t>Субсидии на возмещение части процентной ставки по долгосрочным, среднесрочным и краткосрочным кредитам, взятым малыми формами хозяйствования за счет средств федерального бюджета в рамках подпрограммы "Поддержка малых форм хозяйствования" муниципальной программы "Развитие сельского хозяйства в Богучанском районе"</t>
  </si>
  <si>
    <t>1220074510</t>
  </si>
  <si>
    <t>Проведение работ по уничтожению сорняков дикорастущей конопли в рамках подпрограммы "Устойчивое развитие сельских территорий" муниципальной программы "Развитие сельского хозяйства в Богучанском районе"</t>
  </si>
  <si>
    <t>80200Ч0020</t>
  </si>
  <si>
    <t>Выполнение полномочий поселений по градостроительной деятельности в рамках непрограммных расходов органов местного самоуправления</t>
  </si>
  <si>
    <t>805</t>
  </si>
  <si>
    <t>Обеспечение деятельности главы местной администрации (исполнительно-распорядительного органа муниципального образования) в рамках непрограммных расходов органов местного самоуправления</t>
  </si>
  <si>
    <t>8050060000</t>
  </si>
  <si>
    <t>8050067000</t>
  </si>
  <si>
    <t>Оплата стоимости проезда в отпуск в соответствии с законодательством, главы местной администрации (исполнительно-распорядительного органа муниципального образования) в рамках непрограммных расходов органов местного самоуправления</t>
  </si>
  <si>
    <t>9090082320</t>
  </si>
  <si>
    <t>Софинансирование за счет средств местного бюджета расходов на приведение зданий (помещений) в муниципальных образованиях Красноярского края в соответствие с требованиями, установленными для многофункциональных центров, в рамках непрограмных расходов органов местного самоуправления</t>
  </si>
  <si>
    <t>Отдельные мероприятия в рамках подпрограммы "Обращение с отходами на территории Богучанского района" муниципальной программы "Реформирование и модернизация жилищно-коммунального хозяйства и повышение энергетической эффективности"</t>
  </si>
  <si>
    <t>0820080010</t>
  </si>
  <si>
    <t>Выполнение государственных полномочий по организации деятельности органов управления системой социальной защиты населения в рамках подпрограммы "Обеспечение реализации муниципальной программы и прочие мероприятия" муниципальной программы "Система социальной защиты населения Богучанского района"</t>
  </si>
  <si>
    <t>Расходы на реализацию мероприятий, предусмотренных муниципальными программами развития субъектов малого и среднего предпринимательства, в рамках подпрограммы "Развитие инновационной деятельности на территории Богучанского района" муниципальной программы "Развитие инвестиционной, инновационной деятельности, малого и среднего предпринимательства на территории Богучанского района"</t>
  </si>
  <si>
    <t>09200Л0000</t>
  </si>
  <si>
    <t>880</t>
  </si>
  <si>
    <t>Фонд оплаты труда государственных (муниципальных) органов</t>
  </si>
  <si>
    <t>Оплата жилищно-коммунальных услуг за исключением электроэнергии в рамках непрограммных расходов органов местного самоуправления</t>
  </si>
  <si>
    <t>802006Г000</t>
  </si>
  <si>
    <t>Оплата за электроэнергию,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</si>
  <si>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053004Э000</t>
  </si>
  <si>
    <t>Оплата за электроэнергию,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"Культурное наследие" муниципальной программы Богучанского района "Развитие культуры"</t>
  </si>
  <si>
    <t>051004Э000</t>
  </si>
  <si>
    <t>Оплата за электроэнергию,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"Искусство и народное творчество"муниципальной программы Богучанского района "Развитие культуры"</t>
  </si>
  <si>
    <t>052004Э000</t>
  </si>
  <si>
    <t>Оплата за электроэнергию в учреждениях дошкольного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</si>
  <si>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011004Э010</t>
  </si>
  <si>
    <t>Оплата за электроэнергию в учреждениях начального общего, основного общего, среднего общего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</si>
  <si>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011004Э020</t>
  </si>
  <si>
    <t>Оплата за электроэнергию в учреждениях дополнительного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</si>
  <si>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011004Э030</t>
  </si>
  <si>
    <t>Оплата за электроэнергию в рамках подпрограммы "Обеспечение реализации муниципальной программы и прочие мероприятия в области образования" муниципальной программы "Развитие образования Богучанского района"</t>
  </si>
  <si>
    <t>Оплата за электроэнергию в рамках подпрограммы "Обеспечение реализации муниципальной программы" муниципальной программы "Управление муниципальными финансами"</t>
  </si>
  <si>
    <t>112006Э000</t>
  </si>
  <si>
    <t>0100000000</t>
  </si>
  <si>
    <t>0110000000</t>
  </si>
  <si>
    <t>0130000000</t>
  </si>
  <si>
    <t>0300000000</t>
  </si>
  <si>
    <t>0320000000</t>
  </si>
  <si>
    <t>0330000000</t>
  </si>
  <si>
    <t>0350000000</t>
  </si>
  <si>
    <t>0400000000</t>
  </si>
  <si>
    <t>0410000000</t>
  </si>
  <si>
    <t>0420000000</t>
  </si>
  <si>
    <t>0500000000</t>
  </si>
  <si>
    <t>0510000000</t>
  </si>
  <si>
    <t>0520000000</t>
  </si>
  <si>
    <t>0530000000</t>
  </si>
  <si>
    <t>0600000000</t>
  </si>
  <si>
    <t>0610000000</t>
  </si>
  <si>
    <t>0640000000</t>
  </si>
  <si>
    <t>0700000000</t>
  </si>
  <si>
    <t>0710000000</t>
  </si>
  <si>
    <t>0720000000</t>
  </si>
  <si>
    <t>0800000000</t>
  </si>
  <si>
    <t>0810000000</t>
  </si>
  <si>
    <t>0900000000</t>
  </si>
  <si>
    <t>0910000000</t>
  </si>
  <si>
    <t>0920000000</t>
  </si>
  <si>
    <t>0930000000</t>
  </si>
  <si>
    <t>1000000000</t>
  </si>
  <si>
    <t>1050000000</t>
  </si>
  <si>
    <t>1100000000</t>
  </si>
  <si>
    <t>1110000000</t>
  </si>
  <si>
    <t>1120000000</t>
  </si>
  <si>
    <t>1200000000</t>
  </si>
  <si>
    <t>1210000000</t>
  </si>
  <si>
    <t>1220000000</t>
  </si>
  <si>
    <t>1230000000</t>
  </si>
  <si>
    <t>8000000000</t>
  </si>
  <si>
    <t>8010000000</t>
  </si>
  <si>
    <t>8020000000</t>
  </si>
  <si>
    <t>8030000000</t>
  </si>
  <si>
    <t>8040000000</t>
  </si>
  <si>
    <t>9000000000</t>
  </si>
  <si>
    <t>9010000000</t>
  </si>
  <si>
    <t>9050000000</t>
  </si>
  <si>
    <t>9060000000</t>
  </si>
  <si>
    <t>9090000000</t>
  </si>
  <si>
    <t>Раздел</t>
  </si>
  <si>
    <t>Нормативы</t>
  </si>
  <si>
    <t>№ п/п</t>
  </si>
  <si>
    <t>Наименование доходов</t>
  </si>
  <si>
    <t>муници-пальный район</t>
  </si>
  <si>
    <t>посе-ления</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</si>
  <si>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</si>
  <si>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Налог на прибыль организаций консолидированных групп налогоплательщиков, зачисляемый в бюджеты субъектов Российской Федерации</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</si>
  <si>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</si>
  <si>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</si>
  <si>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</si>
  <si>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</si>
  <si>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Доходы от уплаты акцизов на дизельное топливо, направляемые в уполномоченный территориальный орган Федерального казначейства для распределения в бюджеты субъектов Российской Федерации</t>
  </si>
  <si>
    <t>Доходы от уплаты акцизов на моторные масла для дизельных и (или) карбюраторных (инжекторных) двигателей, направляемые в уполномоченный территориальный орган Федерального казначейства для распределения в бюджеты субъектов Российской Федерации</t>
  </si>
  <si>
    <t>Доходы от уплаты акцизов на автомобильный бензин, направляемые в уполномоченный территориальный орган Федерального казначейства для распределения в бюджеты субъектов Российской Федерации</t>
  </si>
  <si>
    <t>Доходы от уплаты акцизов на прямогонный бензин, направляемые в уполномоченный территориальный орган Федерального казначейства для распределения в бюджеты субъектов Российской Федерации</t>
  </si>
  <si>
    <t>Единый сельскохозяйственный налог (за налоговые периоды, истекшие до 1 января 2011 года)***</t>
  </si>
  <si>
    <t>Плата за выбросы загрязняющих веществ в атмосферный воздух стационарными объектами</t>
  </si>
  <si>
    <t>Плата за выбросы загрязняющих веществ в атмосферный воздух передвижными объектами</t>
  </si>
  <si>
    <t>Плата за сбросы загрязняющих веществ в водные объекты</t>
  </si>
  <si>
    <t>Плата за иные виды негативного воздействия на окружающую среду</t>
  </si>
  <si>
    <t>Плата за выбросы загрязняющих веществ, образующихся при сжигании на факельных установках и (или) рассеивании попутного нефтяного газа</t>
  </si>
  <si>
    <t>(в процентах)</t>
  </si>
  <si>
    <t xml:space="preserve">Налог на имущество физических лиц, в границах  межселенной территории </t>
  </si>
  <si>
    <t>Налог на имущество физических лиц, в границах  поселений</t>
  </si>
  <si>
    <t>Государственная пошлина за совершение нотариальных действий (за исключением действий, совершаемых консульскими учреждениями РФ)</t>
  </si>
  <si>
    <t>ЗАДОЛЖЕННОСТЬ И ПЕРЕРАСЧЕТЫ ПО ОТМЕНЕННЫМ НАЛОГАМ, СБОРАМ И ИНЫМ ОБЯЗАТЕЛЬНЫМ ПЛАТЕЖАМ:</t>
  </si>
  <si>
    <t>Доходы от сдачи в аренду имущества, находящегося в оперативном управлении органов управления поселений и созданных ими учреждений (за исключением имущества муниципальных автономных учреждений)</t>
  </si>
  <si>
    <t>Невыясненные поступления бюджетов муниципальных районов</t>
  </si>
  <si>
    <t>Невыясненные поступления бюджетов поселений</t>
  </si>
  <si>
    <t xml:space="preserve">** акцизы распределяются в централизованном порядке по дифференцированным нормативам </t>
  </si>
  <si>
    <t>и плановый период 2017-2018 годов»</t>
  </si>
  <si>
    <t xml:space="preserve">в местные бюджеты в соответствии с приложением  к  Закону края «О краевом бюджете на 2016 год </t>
  </si>
  <si>
    <t>Денежные взыскания, налагаемые в возмещение ущерба, причиненного в результате незаконного или нецелевого использования бюджетных средств ( в части бюджетов муниципальных районов)</t>
  </si>
  <si>
    <t>Денежные взыскания, налагаемые в возмещение ущерба, причиненного в результате незаконного или нецелевого использования бюджетных средств ( в части бюджетов поселений)</t>
  </si>
  <si>
    <t>Земельный налог с организаций, в границах межселенных территорий</t>
  </si>
  <si>
    <t>Земельный налог с физических лиц, в границиах межселенных территорий</t>
  </si>
  <si>
    <t xml:space="preserve">890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</si>
  <si>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</si>
  <si>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</si>
  <si>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119</t>
  </si>
  <si>
    <t>Уплата иных платежей</t>
  </si>
  <si>
    <t>853</t>
  </si>
  <si>
    <t>113</t>
  </si>
  <si>
    <t>Администрация Манзенского сельсовета</t>
  </si>
  <si>
    <t>ВСЕГО:</t>
  </si>
  <si>
    <t>Муниципальное казенное учреждение "Централизованная бухгалтерия"</t>
  </si>
  <si>
    <t>Обеспечение деятельности муниципального казенного учреждения в рамках непрограммных расходов</t>
  </si>
  <si>
    <t>9070000000</t>
  </si>
  <si>
    <t>2019 год</t>
  </si>
  <si>
    <t>15001</t>
  </si>
  <si>
    <t>20000</t>
  </si>
  <si>
    <t>29999</t>
  </si>
  <si>
    <t>88**</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</si>
  <si>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</si>
  <si>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межбюджетные трансферты на осуществление полномочий по формированию, исполнению бюджетов поселений и контролю за их исполнением</t>
  </si>
  <si>
    <t>софин</t>
  </si>
  <si>
    <t>Оплата за электроэнергию в рамках непрограммных расходов органов местного самоуправления</t>
  </si>
  <si>
    <t>802006Э000</t>
  </si>
  <si>
    <t>Молодежная политика</t>
  </si>
  <si>
    <t>9070040000</t>
  </si>
  <si>
    <t>Дополнительное образование детей</t>
  </si>
  <si>
    <t>0703</t>
  </si>
  <si>
    <t xml:space="preserve">Решение Богучанского районного  Совета депутатов от 16.06.2016г. № 8/1-56 «Об утверждении Положения о почетном звании «Почетный гражданин Богучанского района» </t>
  </si>
  <si>
    <t>в том числе:</t>
  </si>
  <si>
    <t>за счет собственных средств районного бюджета</t>
  </si>
  <si>
    <t xml:space="preserve">Налог на прибыль организаций (за исключением консолидированных групп налогоплательщиков), зачисляемый в бюджеты субъектов Российской Федерации </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</si>
  <si>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227,227.1 и  228 Налогового кодекса Российской Федерации</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</si>
  <si>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гражданами,осуществляющимим трудовую деятельность по найму у физических лиц на основании патента в соответствии со статьей 227.1 Налогового кодекса РФ</t>
  </si>
  <si>
    <t>Земельный налог с организаций</t>
  </si>
  <si>
    <t>06030</t>
  </si>
  <si>
    <t>Земельный налог с физических лиц</t>
  </si>
  <si>
    <t>06040</t>
  </si>
  <si>
    <t>НАЛОГ НА ПРИБЫЛЬ ОРГАНИЗАЦИЙ</t>
  </si>
  <si>
    <t>НАЛОГ НА ДОХОДЫ ФИЗИЧЕСКИХ ЛИЦ</t>
  </si>
  <si>
    <t>НАЛОГИ НА ТОВАРЫ (РАБОТЫ, УСЛУГИ), РЕАЛИЗУЕМЫЕ НА ТЕРРИТОРИИ РОССИЙСКОЙ ФЕДЕРАЦИИ</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</si>
  <si>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</si>
  <si>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</si>
  <si>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</si>
  <si>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</si>
  <si>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</si>
  <si>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</si>
  <si>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Плата за негативное воздействие на окружающую среду</t>
  </si>
  <si>
    <t>ДОХОДЫ ОТ ОКАЗАНИЯ ПЛАТНЫХ УСЛУГ (РАБОТ) И КОМПЕНСАЦИИ ЗАТРАТ ГОСУДАРСТВА</t>
  </si>
  <si>
    <t>Доходы от оказаниы платных услуг (работ)</t>
  </si>
  <si>
    <t>Прочие доходы от оказания платных услуг (работ)</t>
  </si>
  <si>
    <t>01990</t>
  </si>
  <si>
    <t>Доходы от компенсации затрат государства</t>
  </si>
  <si>
    <t>Доходы, поступающие в порядке возмещения расходов, понесенных в связи с эксплуатацией имущества</t>
  </si>
  <si>
    <t>02060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</si>
  <si>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</si>
  <si>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</si>
  <si>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</si>
  <si>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находящихся в государственной и муниципальной собственности</t>
  </si>
  <si>
    <t>Доходы от продажи земельных участков, государственная  собственность на которые не разграничена</t>
  </si>
  <si>
    <t>Денежные взыскания, налагаемые в возмещение ущерба, причиненного в результате незаконного или нецелевого использования бюджетных средств</t>
  </si>
  <si>
    <t xml:space="preserve">Прочие доходы от оказания платных услуг (работ) получателями средств  бюджетов муниципальных районов </t>
  </si>
  <si>
    <t>01 03 01 00 05 0000 710</t>
  </si>
  <si>
    <t>01 03 01 00 05 0000 810</t>
  </si>
  <si>
    <t>Государственная пошлина за выдачу разрешения на установку рекламной конструкции (основной платеж)</t>
  </si>
  <si>
    <t>Прочие неналоговые доходы бюджетов муниципальных районов (по основному платежу)</t>
  </si>
  <si>
    <t>Прочие неналоговые доходы бюджетов муниципальных районов ( по основному платежу)</t>
  </si>
  <si>
    <t>Доходы бюджетов муниципальных районов от возврата бюджетными учреждениями остатков субсидий прошлых лет (по целевым средствам прошлых лет (ЦСР 5210212, 0227564, 0220075640))</t>
  </si>
  <si>
    <t>Прочие неналоговые доходы бюджетов муниципальных районов( по основному платежу)</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</si>
  <si>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</si>
  <si>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 (на обеспечение первичных мер пожарной безопасности)</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</si>
  <si>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</si>
  <si>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t>
  </si>
  <si>
    <t>890 01 03 01 00 05 0000 710</t>
  </si>
  <si>
    <t>890 01 03 01 00 05 0000 810</t>
  </si>
  <si>
    <t>0120075520</t>
  </si>
  <si>
    <t>0130040000</t>
  </si>
  <si>
    <t>0130041000</t>
  </si>
  <si>
    <t>0130047000</t>
  </si>
  <si>
    <t>013004Г000</t>
  </si>
  <si>
    <t>0130060000</t>
  </si>
  <si>
    <t>0130067000</t>
  </si>
  <si>
    <t>0130040050</t>
  </si>
  <si>
    <t>0120000000</t>
  </si>
  <si>
    <t>0100</t>
  </si>
  <si>
    <t>Оплата стоимости проезда в отпуск в соответствии с законодательством, депутатов представительного органа муниципального образования в рамках непрограммных расходов органов местного самоуправления</t>
  </si>
  <si>
    <t>0300</t>
  </si>
  <si>
    <t>Фонд оплаты труда учреждений</t>
  </si>
  <si>
    <t>Взносы по обязательному социальному страхованию на выплаты по оплате труда работников и иные выплаты работникам учреждений</t>
  </si>
  <si>
    <t>0400</t>
  </si>
  <si>
    <t>0500</t>
  </si>
  <si>
    <t>0700</t>
  </si>
  <si>
    <t>1000</t>
  </si>
  <si>
    <t>1100</t>
  </si>
  <si>
    <t>Оплата стоимости проезда в отпуск в соответствии с законодательством, работников муниципального казенного учреждения в рамках непрограммых расходов</t>
  </si>
  <si>
    <t>9070047000</t>
  </si>
  <si>
    <t>Иные выплаты персоналу учреждений, за исключением фонда оплаты труда</t>
  </si>
  <si>
    <t>0800</t>
  </si>
  <si>
    <t>Оплата жилищно-коммунальных услуг за исключением электроэнергии, в муниципальных загородных оздоровительных лагерях,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</si>
  <si>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011004Г040</t>
  </si>
  <si>
    <t>Оплата за электроэнергию в муниципальных загородных оздоровительных лагерях,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</si>
  <si>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011004Э040</t>
  </si>
  <si>
    <t>013004Э000</t>
  </si>
  <si>
    <t>0200</t>
  </si>
  <si>
    <t>МЕЖБЮДЖЕТНЫЕ ТРАНСФЕРТЫ ОБЩЕГО ХАРАКТЕРА БЮДЖЕТАМ БЮДЖЕТНОЙ СИСТЕМЫ РОССИЙСКОЙ ФЕДЕРАЦИИ</t>
  </si>
  <si>
    <t>1400</t>
  </si>
  <si>
    <t>7413</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</si>
  <si>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</si>
  <si>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дороги с</t>
  </si>
  <si>
    <t>пожарка</t>
  </si>
  <si>
    <t>0420074120</t>
  </si>
  <si>
    <t>На реализацию отдельных мер по обеспечению ограничения платы граждан за коммунальные услуги, в рамках подпрограммы "Создание условий для безубыточной деятельности организаций жилищно-коммунального комплекса Богучанского района" муниципальной программы "Реформирование и модернизация жилищно-коммунального хозяйства и повышение энергетической эффективности"</t>
  </si>
  <si>
    <t>Исполнение судебных актов Российской Федерации и мировых соглашений по возмещению причиненного вреда</t>
  </si>
  <si>
    <t>0430000000</t>
  </si>
  <si>
    <t>Дотации бюджетам на поддержку мер по обеспечению сбалансированности бюджетов</t>
  </si>
  <si>
    <t>15002</t>
  </si>
  <si>
    <t>Безвозмездные поступления от негосударственных организаций</t>
  </si>
  <si>
    <t>Безвозмездные поступления от негосударственных организаций в бюджеты муниципальных районов</t>
  </si>
  <si>
    <t>Прочие безвозмездные поступления от негосударственных организаций в бюджеты муниципальных районов</t>
  </si>
  <si>
    <t>Муниципальное казенное учреждение "Муниципальная пожарная часть № 1"</t>
  </si>
  <si>
    <t>государств гарантии</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</si>
  <si>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</si>
  <si>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</si>
  <si>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
  </si>
  <si>
    <t>Расходы на проведение работ по уничтожению сорняков дикорастущей конопли в рамках подпрограммы "Устойчивое развитие сельских территорий" муниципальной программы "Развитие сельского хозяйства в Богучанском районе"</t>
  </si>
  <si>
    <t>1220080010</t>
  </si>
  <si>
    <t>Обеспечение деятельности (оказание услуг) подведомственных учреждений,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массовой физической культуры и спорта" муниципальной программы "Развитие физической культуры и спорта, в Богучанском районе"</t>
  </si>
  <si>
    <t>0710040000</t>
  </si>
  <si>
    <t>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массовой физической культуры и спорта" муниципальной программы "Развитие физической культуры и спорта, в Богучанском районе"</t>
  </si>
  <si>
    <t>0710041000</t>
  </si>
  <si>
    <t>Оплата стоимости проезда в отпуск в соответствии с законодательством, включая расходы на предоставление субсидий бюджетным учреждениям на финансовое обеспечение проезда в отпуск, в рамках подпрограммы "Развитие массовой физической культуры и спорта" муниципальной программы "Развитие физической культуры и спорта, в Богучанском районе"</t>
  </si>
  <si>
    <t>0710047000</t>
  </si>
  <si>
    <t>Оплата жилищно-коммунальных услуг за исключением электроэнергии,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массовой физической культуры и спорта" муниципальной программы "Развитие физической культуры и спорта, в Богучанском районе"</t>
  </si>
  <si>
    <t>071004Г000</t>
  </si>
  <si>
    <t>Оплата за электроэнергию,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массовой физической культуры и спорта" муниципальной программы "Развитие физической культуры и спорта, в Богучанском районе"</t>
  </si>
  <si>
    <t>071004Э000</t>
  </si>
  <si>
    <t>Выполнение полномочий поселения по организации и проведения районных спортивно-массовых мероприятий в рамках подпрограммы "Развитие массовой физической культуры и спорта" муниципальной программы "Развитие физической культуры и спорта, в Богучанском районе"</t>
  </si>
  <si>
    <t>07100Ч0020</t>
  </si>
  <si>
    <t>Выполнение государственных полномочий по обеспечению отдыха и оздоровления детей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</si>
  <si>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0110076490</t>
  </si>
  <si>
    <t>Расходы на выплаты персоналу казенных учреждений</t>
  </si>
  <si>
    <t>Судебная система</t>
  </si>
  <si>
    <t>0105</t>
  </si>
  <si>
    <t>9040000000</t>
  </si>
  <si>
    <t xml:space="preserve">межбюджетные трансферты на осуществление (возмещение расходов по осуществлению) части полномочий по обеспечению условий для развития на территории сельского поселения физической культуры, школьного спорта и массового спорта, организация проведения официальных физкультурно-оздоровительных и спортивных мероприятий </t>
  </si>
  <si>
    <t>Всего расходов:</t>
  </si>
  <si>
    <t>Иные закупки товаров, работ и услуг для обеспечения государственных (муниципальных) нужд</t>
  </si>
  <si>
    <t>240</t>
  </si>
  <si>
    <t>Субсидии бюджетным учреждениям</t>
  </si>
  <si>
    <t>610</t>
  </si>
  <si>
    <t>Социальные выплаты гражданам, кроме публичных нормативных социальных выплат</t>
  </si>
  <si>
    <t>Уплата налогов, сборов и иных платежей</t>
  </si>
  <si>
    <t>850</t>
  </si>
  <si>
    <t>Расходы на выплаты персоналу государственных (муниципальных) органов</t>
  </si>
  <si>
    <t>Публичные нормативные социальные выплаты гражданам</t>
  </si>
  <si>
    <t>310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</si>
  <si>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</si>
  <si>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Бюджетные инвестиции</t>
  </si>
  <si>
    <t>Дотации</t>
  </si>
  <si>
    <t>510</t>
  </si>
  <si>
    <t>Исполнение судебных актов</t>
  </si>
  <si>
    <t>Государственная пошлина за выдачу разрешения на установку рекламной конструкции</t>
  </si>
  <si>
    <t>07150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</si>
  <si>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</si>
  <si>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 (на содержание автомобильных дорог общего пользования местного значения за счет средств дорожного фонда Красноярского края)</t>
  </si>
  <si>
    <t xml:space="preserve">Решение районного Совета депутатов от 16.03.2017г. № 14/1-98 «Об утверждении Порядка назначения  перерасчета размера  и выплаты  пенсии за выслугу лет  лицам замещавшим должности   муниципальной службы в муниципальном образовании Богучанский район, и порядка  введения сводного  реестра  лиц,  являющихся получателями пенсии за выслугу лет выплачиваемой  за счет средств  районного бюджета" 
</t>
  </si>
  <si>
    <t>Оплата жилищно-коммунальных услуг за исключением электроэнергии, включая расходы на предоставление субсидий бюджетным учреждениям в рамках подпрограммы "Обеспечение реализации муниципальной программы и прочие мероприятия" муниципальной программы "Молодежь Приангарья"</t>
  </si>
  <si>
    <t>064004Г000</t>
  </si>
  <si>
    <t>Оплата за электроэнергию, включая расходы на предоставление субсидий бюджетным учреждениям в рамках подпрограммы "Обеспечение реализации муниципальной программы и прочие мероприятия" муниципальной программы "Молодежь Приангарья"</t>
  </si>
  <si>
    <t>064004Э000</t>
  </si>
  <si>
    <t>Возврат остатков субвенций на осуществление первичного воинского учета на территориях, где отсутствуют военные комиссариаты из бюджетов муниципальных районов</t>
  </si>
  <si>
    <t>Доходы бюджетов муниципальных районов от возврата остатков субвенций на осуществление первичного воинского учета на территориях, где отсутствуют военные комиссариаты из бюджетов поселений</t>
  </si>
  <si>
    <t>Прочие доходы от компенсации затрат бюджетов муниципальных районов</t>
  </si>
  <si>
    <t>Прочая закупка товаров, работ и услуг</t>
  </si>
  <si>
    <t>04200S4120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</si>
  <si>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</si>
  <si>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</si>
  <si>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09100S5080</t>
  </si>
  <si>
    <t>Физическая культура</t>
  </si>
  <si>
    <t>1101</t>
  </si>
  <si>
    <t xml:space="preserve">Администрация Чуноярского сельсовета </t>
  </si>
  <si>
    <t>06300L4970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</si>
  <si>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</si>
  <si>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Плата за размещение отходов производства</t>
  </si>
  <si>
    <t>01041</t>
  </si>
  <si>
    <t>Администрация Невонского  сельсовета</t>
  </si>
  <si>
    <t xml:space="preserve">Управление образования администрации Богучанского района Красноярского края </t>
  </si>
  <si>
    <t xml:space="preserve">Управление муниципальной собственностью Богучанского района </t>
  </si>
  <si>
    <t xml:space="preserve">Администрация Богучанского района </t>
  </si>
  <si>
    <t>Муниципальная программа "Развитие инвестиционной деятельности, малого и среднего предпринимательства на территории Богучанского района"</t>
  </si>
  <si>
    <t>1 13 02995 05 0000 130</t>
  </si>
  <si>
    <t>Администрация Белякинского сельского совета</t>
  </si>
  <si>
    <t>Администрация Осиновомысского  сельсовета</t>
  </si>
  <si>
    <t>Администрация Таежнинского  сельсовета</t>
  </si>
  <si>
    <t>2021 год</t>
  </si>
  <si>
    <t>150</t>
  </si>
  <si>
    <t>1 14 02053 05 1000 440</t>
  </si>
  <si>
    <t>2 18 60010 05 0000 150</t>
  </si>
  <si>
    <t>2 18 60010 05 7514 150</t>
  </si>
  <si>
    <t>2 18 60010 05 7412 150</t>
  </si>
  <si>
    <t>2 18 60010 05 7508 150</t>
  </si>
  <si>
    <t>2 18 60010 05 7509 150</t>
  </si>
  <si>
    <t>2 19 35118 05 0000 150</t>
  </si>
  <si>
    <t>2 19 60010 05 0000 150</t>
  </si>
  <si>
    <t>2 19 60010 05 9911 150</t>
  </si>
  <si>
    <t>2 02 15002 05 0000 150</t>
  </si>
  <si>
    <t xml:space="preserve"> 2 02 20299 05 0000 150</t>
  </si>
  <si>
    <t>2 02 20302 05 0000 150</t>
  </si>
  <si>
    <t>2 02 25097 05 0000 150</t>
  </si>
  <si>
    <t>2 02 25467 05 0000 150</t>
  </si>
  <si>
    <t>2 02 25497 05 0000 150</t>
  </si>
  <si>
    <t>2 02 25519 05 0000 150</t>
  </si>
  <si>
    <t>2 02 29999 05 1049 150</t>
  </si>
  <si>
    <t>2 02 29999 05 7397 150</t>
  </si>
  <si>
    <t>2 02 29999 05 7398 150</t>
  </si>
  <si>
    <t>2 02 29999 05 7412 150</t>
  </si>
  <si>
    <t>2 02 29999 05 7413 150</t>
  </si>
  <si>
    <t>2 02 29999 05 7456 150</t>
  </si>
  <si>
    <t>2 02 29999 05 7466 150</t>
  </si>
  <si>
    <t>2 02 29999 05 7492 150</t>
  </si>
  <si>
    <t>2 02 29999 05 7494 150</t>
  </si>
  <si>
    <t>2 02 29999 05 7508 150</t>
  </si>
  <si>
    <t>2 02 29999 05 7509 150</t>
  </si>
  <si>
    <t>2 02 29999 05 7555 150</t>
  </si>
  <si>
    <t>2 02 29999 05 7563 150</t>
  </si>
  <si>
    <t>2 02 29999 05 7571 150</t>
  </si>
  <si>
    <t>2 02 29999 05 7580 150</t>
  </si>
  <si>
    <t>2 02 29999 05 7607 150</t>
  </si>
  <si>
    <t>2 02 29999 05 7741 150</t>
  </si>
  <si>
    <t>2 02 29999 05 7749 150</t>
  </si>
  <si>
    <t xml:space="preserve"> 2 02 30024 05 7408 150</t>
  </si>
  <si>
    <t xml:space="preserve"> 2 02 30024 05 7409 150</t>
  </si>
  <si>
    <t>2 02 30024 05 7429 150</t>
  </si>
  <si>
    <t>2 02 30024 05 7467 150</t>
  </si>
  <si>
    <t>2 02 30024 05 7513 150</t>
  </si>
  <si>
    <t>2 02 30024 05 7514 150</t>
  </si>
  <si>
    <t>2 02 30024 05 7517 150</t>
  </si>
  <si>
    <t>2 02 30024 05 7518 150</t>
  </si>
  <si>
    <t>2 02 30024 05 7519 150</t>
  </si>
  <si>
    <t>2 02 30024 05 7552 150</t>
  </si>
  <si>
    <t>2 02 30024 05 7554 150</t>
  </si>
  <si>
    <t>2 02 30024 05 7564 150</t>
  </si>
  <si>
    <t>2 02 30024 05 7566 150</t>
  </si>
  <si>
    <t>2 02 30024 05 7570 150</t>
  </si>
  <si>
    <t>2 02 30024 05 7577 150</t>
  </si>
  <si>
    <t>2 02 30024 05 7588 150</t>
  </si>
  <si>
    <t>2 02 30024 05 7601 150</t>
  </si>
  <si>
    <t xml:space="preserve"> 2 02 30024 05 7604 150</t>
  </si>
  <si>
    <t xml:space="preserve"> 2 02 30024 05 7649 150</t>
  </si>
  <si>
    <t>2 02 30029 05 0000 150</t>
  </si>
  <si>
    <t>2 02 35120 05 0000 150</t>
  </si>
  <si>
    <t>2 02 35118 05 0000 150</t>
  </si>
  <si>
    <t>2 02 40014 05 0000 150</t>
  </si>
  <si>
    <t>2 02 49999 05 7745 150</t>
  </si>
  <si>
    <t>2 02 30024 05 2438 150</t>
  </si>
  <si>
    <t>2 02 49999 05 9009 150</t>
  </si>
  <si>
    <t>2 19 35120 05 0000 150</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</si>
  <si>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муниципальных районов</t>
  </si>
  <si>
    <t>Функционирование высшего должностного лица субъекта Российской Федерации и муниципального образования</t>
  </si>
  <si>
    <t>Расходы на информационно-консультационную поддержку субъектов малого и среднего предпринимательства в рамках подпрограммы "Развитие субъектов малого и среднего предпринимательства в Богучанском районе" муниципальной программы "Развитие инвестиционной деятельности, малого и среднего предпринимательства на территории Богучанского района"</t>
  </si>
  <si>
    <t>0820000000</t>
  </si>
  <si>
    <t>Расходы на обеспечение систематического широкого освещения информации о реализации мероприятий в СМИ в рамках подпрограммы "Обеспечение реализации муниципальной программы и прочие мероприятия" муниципальной программы "Развитие инвестиционной деятельности, малого и среднего предпринимательства на территории Богучанского района"</t>
  </si>
  <si>
    <t>0820080030</t>
  </si>
  <si>
    <t>0340000000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</si>
  <si>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</si>
  <si>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обеспечения государственных (муниципальных) нужд</t>
  </si>
  <si>
    <t>200</t>
  </si>
  <si>
    <t>Иные бюджетные ассигнования</t>
  </si>
  <si>
    <t>800</t>
  </si>
  <si>
    <t>Социальное обеспечение и иные выплаты населению</t>
  </si>
  <si>
    <t>300</t>
  </si>
  <si>
    <t>Капитальные вложения в объекты государственной (муниципальной) собственности</t>
  </si>
  <si>
    <t>400</t>
  </si>
  <si>
    <t>Предоставление субсидий бюджетным, автономным учреждениям и иным некоммерческим организациям</t>
  </si>
  <si>
    <t>600</t>
  </si>
  <si>
    <t>Межбюджетные трансферты</t>
  </si>
  <si>
    <t>500</t>
  </si>
  <si>
    <t>Раздел Подраздел</t>
  </si>
  <si>
    <t>Код ведомства</t>
  </si>
  <si>
    <t>Целевая статья</t>
  </si>
  <si>
    <t>Вид расходов</t>
  </si>
  <si>
    <t>Наименование главных распорядителей и наименование показателей бюджетной классификации</t>
  </si>
  <si>
    <t>Наименование показателя бюджетной классификации</t>
  </si>
  <si>
    <t>Раздел подраздел</t>
  </si>
  <si>
    <t>межбюджетные трансферты  на осуществление внутреннего муниципального финансового контроля органов местного самоуправления поселений, входящих в состав муниципального образования Богучанский район</t>
  </si>
  <si>
    <t>2022 год</t>
  </si>
  <si>
    <t xml:space="preserve"> 2021 год</t>
  </si>
  <si>
    <t>04100S4130</t>
  </si>
  <si>
    <t>08100S6070</t>
  </si>
  <si>
    <t>На компенсацию выпадающих доходов энергоснабжающих организаций, связанных с применением государственных регулируемых цен (тарифов) на электрическую энергию, вырабатываемую дизельными электростанциями на территории Красноярского края для населения в рамках подпрограммы "Создание условий для безубыточной деятельности организаций жилищно-коммунального комплекса Богучанского района" муниципальной программы "Реформирование и модернизация жилищно-коммунального хозяйства и повышение энергетической эффективности"</t>
  </si>
  <si>
    <t>Средства на организацию и осуществление деятельности по опеке и попечительству в отношении совершеннолетних граждан, а также в сфере патронажа в рамках непрограммных расходов органов местного самоуправления</t>
  </si>
  <si>
    <t>8020002890</t>
  </si>
  <si>
    <t>Муниципальное казенное учреждение "Управление культуры, физической культуры, спорта и молодежной политики Богучанского района"</t>
  </si>
  <si>
    <t>06400S4560</t>
  </si>
  <si>
    <t>Софинансирование расходов на комплектование книжных фондов библиотек в рамках подпрограммы "Культурное наследие" муниципальной программы Богучанского района "Развитие культуры"</t>
  </si>
  <si>
    <t>Муниципальная программа "Развитие физической культуры и спорта в Богучанском районе"</t>
  </si>
  <si>
    <t>Выполнение государственных полномочий по финансовому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</si>
  <si>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Выполнение государственных полномочий по финансовому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</si>
  <si>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Выполнение государственных полномочий по финансовому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</si>
  <si>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Выполнение государственных полномочий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</si>
  <si>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01100S5630</t>
  </si>
  <si>
    <t>01100S5980</t>
  </si>
  <si>
    <t>Выполнение государственных полномочий по осуществлению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</si>
  <si>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Выполнение государственных полномочий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</si>
  <si>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Выполнение государственных полномочий по предоставлению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</si>
  <si>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Региональные выплаты и выплаты, обеспечивающие уровень заработной платы работников подведомственных учреждений не ниже размера минимальной заработной платы (минимального размера оплаты труда)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</si>
  <si>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0420041010</t>
  </si>
  <si>
    <t>Оплата стоимости проезда в отпуск в соответствии с законодательством, включая расходы на предоставление субсидий бюджетным учреждениям на финансовое обеспечение оплаты проезда,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</si>
  <si>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0420047010</t>
  </si>
  <si>
    <t>Оплата за электроэнергию в подведомственных учреждениях,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</si>
  <si>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042004Э010</t>
  </si>
  <si>
    <t>Муниципальная программа Богучанского района "Управление муниципальными финансами"</t>
  </si>
  <si>
    <t>Расходы на осуществление внутреннего муниципального финансового контроля органов местного самоуправления поселений, входящих в состав муниципального образования Богучанский район, в рамках подпрограммы "Обеспечение реализации муниципальной программы" муниципальной программы "Управление муниципальными финансами"</t>
  </si>
  <si>
    <t>11200Ч0070</t>
  </si>
  <si>
    <t>Подпрограмма "Создание условий для эффективного и ответственного управления муниципальными финансами, повышения устойчивости бюджетов муниципальных образований Богучанского района"</t>
  </si>
  <si>
    <t>Субсидии бюджетам поселений Богучанского района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"Дороги Богучанского района" муниципальной программы "Развитие транспортной системы Богучанского района"</t>
  </si>
  <si>
    <t>09100S5090</t>
  </si>
  <si>
    <t>Дотации поселениям на выравнивание бюджетной обеспеченности за счет средств субвенции из краевого бюджета на осуществление отдельных государственных полномочий по расчету и предоставлению дотаций поселениям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</si>
  <si>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1110010490</t>
  </si>
  <si>
    <t>Налог, взимаемый в связи с применением упрощенной системы налогообложения</t>
  </si>
  <si>
    <t>Налог, взимаемый с налогоплательщиков, выбравших в качестве объекта налогообложения доходы</t>
  </si>
  <si>
    <t>01011</t>
  </si>
  <si>
    <t>Налог, взимаемый с налогоплательщиков, выбравших в качестве объекта налогообложения доходы, уменьшенные на величину расходов</t>
  </si>
  <si>
    <t>01020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</si>
  <si>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</si>
  <si>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Административные штрафы, установленные Кодексом Российской Федерации об административных правонарушениях</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</si>
  <si>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</si>
  <si>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01060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</si>
  <si>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</si>
  <si>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01063</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</si>
  <si>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t>
  </si>
  <si>
    <t>01080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</si>
  <si>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</si>
  <si>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</si>
  <si>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10100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</si>
  <si>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действующим до 1 января 2020 года</t>
  </si>
  <si>
    <t>10120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</si>
  <si>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действующим до 1 января 2020 года</t>
  </si>
  <si>
    <t>10123</t>
  </si>
  <si>
    <t>Субсидия бюджетам муниципальных районов на поддержку отрасли культуры (комплектование книжных фондов муниципальных общедоступных библиотек)</t>
  </si>
  <si>
    <t>Субвенции бюджетам бюджетной системы Российской Федерации</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</si>
  <si>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</si>
  <si>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Субвенции бюджетам муниципальных районов по предоставлению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 (в соответствии с Законом края от 29 марта 2007 года № 22-6015),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</si>
  <si>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районов на осуществление первичного воинского учета на территориях, где отсутствуют военные комиссариаты</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</si>
  <si>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</si>
  <si>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перечень субсидий</t>
  </si>
  <si>
    <t>Раздел, подраздел</t>
  </si>
  <si>
    <t>Всего</t>
  </si>
  <si>
    <t>Получение кредитов от кредитных организаций бюджетами муниципальных районов в валюте Российской Федерации</t>
  </si>
  <si>
    <t>Погашение бюджетами муниципальных районов кредитов от кредитных организаций в валюте Российской Федерации</t>
  </si>
  <si>
    <t>Получение кредитов от других бюджетов бюджетной системы Российской Федерации бюджетами муниципальных районов в валюте Российской Федерации</t>
  </si>
  <si>
    <t>1 16 10100 05 0000 140</t>
  </si>
  <si>
    <t>1 16 10031 05 0000 140</t>
  </si>
  <si>
    <t>Возмещение ущерба при возникновении страховых случаев, когда выгодоприобретателями выступают получатели средств бюджета муниципального района</t>
  </si>
  <si>
    <t>1 16 07010 05 0000 140</t>
  </si>
  <si>
    <t>1 16 10061 05 0000 140</t>
  </si>
  <si>
    <t>Платежи в целях возмещения убытков, причиненных уклонением от заключения с муниципальным органом муниципального района (муниципальным казенным учреждением) муниципального контракта, а также иные денежные средства,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</si>
  <si>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2  04 05099 05 9904 150</t>
  </si>
  <si>
    <t>2 07 05020 05 9904 150</t>
  </si>
  <si>
    <t>2 18 05030 05 9009 150</t>
  </si>
  <si>
    <t>2 18 05030 05 9964 150</t>
  </si>
  <si>
    <t>2 18 05030 05 9972 150</t>
  </si>
  <si>
    <t>2 18 05030 05 9967 150</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</si>
  <si>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</si>
  <si>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1 16 10032 05 0000 140</t>
  </si>
  <si>
    <t>1 16 07090 05 0000 140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</si>
  <si>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</si>
  <si>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2 18 05030 05 9954 150</t>
  </si>
  <si>
    <t>2 18 05030 05 9955 150</t>
  </si>
  <si>
    <t>2 18 05030 05 9956 150</t>
  </si>
  <si>
    <t>2 18 05030 05 9957 150</t>
  </si>
  <si>
    <t>2 07 05030 05 9903 150</t>
  </si>
  <si>
    <t>2 07 05030 05 9904 150</t>
  </si>
  <si>
    <t>2 18 05010 05 9009 150</t>
  </si>
  <si>
    <t>2 18 05010 05 9954 150</t>
  </si>
  <si>
    <t>1 16 10100 10 0000 140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</si>
  <si>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сельских поселений)</t>
  </si>
  <si>
    <t>2 02 25228 05 0000 150</t>
  </si>
  <si>
    <t>2 02 25555 05 0000 150</t>
  </si>
  <si>
    <t>2 02 29999 05 7454 150</t>
  </si>
  <si>
    <t>2 02 29999 05 7463 150</t>
  </si>
  <si>
    <t>2 02 29999 05 7488 150</t>
  </si>
  <si>
    <t>2 02 29999 05 7553 150</t>
  </si>
  <si>
    <t>2 02 30024 05 0289 150</t>
  </si>
  <si>
    <t>2 02 30024 05 7587 150</t>
  </si>
  <si>
    <t>2 08 05000 05 0000 150</t>
  </si>
  <si>
    <t xml:space="preserve">2 18 35118 05 0000 150 </t>
  </si>
  <si>
    <t>2 02 15001 05 0000 150</t>
  </si>
  <si>
    <t>2 02 19999 05 0000 150</t>
  </si>
  <si>
    <t>Прочие дотации бюджетам муниципальных районов</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</si>
  <si>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</si>
  <si>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</si>
  <si>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Субсидии бюджетам муниципальных районов на оснащение объектов спортивной инфраструктуры спортивно-технологическим оборудованием</t>
  </si>
  <si>
    <t>Субсидии бюджетам муниципальных районов на реализацию мероприятий по обеспечению жильем молодых семей</t>
  </si>
  <si>
    <t>Субсидии бюджетам муниципальных районов на реализацию программ формирования современной городской среды</t>
  </si>
  <si>
    <t>2 18 05010 05 9975 150</t>
  </si>
  <si>
    <t>10000</t>
  </si>
  <si>
    <t>Дотации бюджетам бюджетной системы Российской Федерации</t>
  </si>
  <si>
    <t>код главного администратора</t>
  </si>
  <si>
    <t>код группы</t>
  </si>
  <si>
    <t>код подгруппы</t>
  </si>
  <si>
    <t>код статьи и подстатьи</t>
  </si>
  <si>
    <t>код элемента</t>
  </si>
  <si>
    <t>код группы подвида</t>
  </si>
  <si>
    <t>код аналитической группы подвида</t>
  </si>
  <si>
    <t>Наименование кода классификации доходов бюджета</t>
  </si>
  <si>
    <t>Код классификации доходов бюджета</t>
  </si>
  <si>
    <t>1 13 02995 05 9906 130</t>
  </si>
  <si>
    <t>Прочие доходы от компенсации затрат бюджетов муниципальных районов (возмещение расходов на выплату страхового обеспечения)</t>
  </si>
  <si>
    <t>2 02 29999 05 1048 150</t>
  </si>
  <si>
    <t>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</si>
  <si>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011Е151690</t>
  </si>
  <si>
    <t>Средства на увеличение размеров оплаты труда педагогических работников муниципальных учреждений дополнительного образования, реализующих программы дополнительного образования детей, и непосредственно осуществляющих тренировочный процесс работников муниципальных спортивных школ,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</si>
  <si>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0110040033</t>
  </si>
  <si>
    <t>Расходы муниципальных образований края на выплаты врачам (включая санитарных врачей), медицинским сестрам диетическим, шеф-поварам, старшим воспитателям муниципальных загородных оздоровительных лагерей, оплату услуг по санитарно-эпидемиологической оценке обстановки муниципальных загородных оздоровительных лагерей, оказанных на договорной основе, в случае отсутствия в муниципальных загородных оздоровительных лагерях санитарных врачей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</si>
  <si>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Субвенции на осуществление органами местного самоуправления поселений Богучанского района государственных полномочий по созданию и обеспечению деятельности административных комиссий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</si>
  <si>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Субсидии бюджетам поселений Богучанского района на обеспечение первичных мер пожарной безопасности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</si>
  <si>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Субсидии бюджетам поселений Богучанского района на содержание автомобильных дорог общего пользования местного значения в рамках подпрограммы "Дороги Богучанского района" муниципальной программы "Развитие транспортной системы Богучанского района"</t>
  </si>
  <si>
    <t>Предоставление иных межбюджетных трансфертов бюджетам поселений Богучанского района из районного бюджета на реализацию мероприятий по трудовому воспитанию несовершеннолетних граждан в возрасте от 14 до 18 лет на территории Богучанкого района, в рамках подпрограммы "Вовлечение молодежи Богучанского района в социальную практику" муниципальной программы "Молодежь Приангарья"</t>
  </si>
  <si>
    <t>Субсидии бюджетам поселений Богучанского района на организацию и проведение акарицидных обработок мест массового отдыха населения,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</si>
  <si>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11100S5550</t>
  </si>
  <si>
    <t>Субсидии бюджетам поселений Богучанского района на частичное финансирование (возмещение) расходов на региональные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</si>
  <si>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Предоставление иных межбюджетных трансфертов на поддержку мер по обеспечению сбалансированности бюджетов поселений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</si>
  <si>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25169</t>
  </si>
  <si>
    <t>2 02 25169 05 0000 150</t>
  </si>
  <si>
    <t>2 02 29999 05 1598 150</t>
  </si>
  <si>
    <t>116 10123 01 0000 140</t>
  </si>
  <si>
    <t>116 10061 05 0000 140</t>
  </si>
  <si>
    <t>116 10081 05 0000 140</t>
  </si>
  <si>
    <t>Платежи в целях возмещения ущерба при расторжении муниципального контракта, заключенного с муниципальным органом муниципального района (муниципальным казенным учреждением), в связи с односторонним отказом исполнителя (подрядчика) от его исполнения (за исключением муниципального контракта, финансируемого за счет средств муниципального дорожного фонда)</t>
  </si>
  <si>
    <t>1 13 02995 05 9009 130</t>
  </si>
  <si>
    <t>2 02 25210 05 0000 150</t>
  </si>
  <si>
    <t>Субсидии бюджетам муниципальных образований на внедрение целевой модели цифровой образовательной среды в общеобразовательных организациях и профессиональных образовательных организациях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</si>
  <si>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2 02 29999 05 1060 150</t>
  </si>
  <si>
    <t>2 02 49999 05 7424 150</t>
  </si>
  <si>
    <t>2 02 29999 05 7459 150</t>
  </si>
  <si>
    <t>03500S5710</t>
  </si>
  <si>
    <t>На комплектование книжных фондов библиотек в рамках подпрограммы "Культурное наследие" муниципальной программы Богучанского района "Развитие культуры"</t>
  </si>
  <si>
    <t>Обеспечение развития и укрепления материально-технической базы домов культуры в населенных пунктах с числом жителей до 50 тысяч человек в рамках подпрограммы «Обеспечение условий реализации государственной программы и прочие мероприятия» муниципальной программы Богучанского района "Развитие культуры"</t>
  </si>
  <si>
    <t>05300L4670</t>
  </si>
  <si>
    <t>06200S4540</t>
  </si>
  <si>
    <t>Субсидии бюджетам поселений Богучанского района на реализацию мероприятий, направленных на повышение безопасности дорожного движения в рамках подпрограммы "Безопасность дорожного движения в Богучанском районе" муниципальной программы "Развитие транспортной системы Богучанского района"</t>
  </si>
  <si>
    <t>093R310601</t>
  </si>
  <si>
    <t>Субсидии бюджетам поселений Богучанского района на финансирование расходов формирования современной городской (сельской) среды в поселениях,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</si>
  <si>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11100S4590</t>
  </si>
  <si>
    <t>Оплата услуг регионального оператора по обращению с ТКО (твердые коммунальные отходы) в рамках непрограммных расходов органов местного самоуправления</t>
  </si>
  <si>
    <t>802006М000</t>
  </si>
  <si>
    <t>Внедрение целевой модели цифровой образовательной среды в общеобразовательных организациях и профессиональных образовательных организациях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</si>
  <si>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011E452100</t>
  </si>
  <si>
    <t>Финансирование расходов по капитальному ремонту, реконструкции находящихся в муниципальной собственности объектов коммунальной инфраструктуры, источников тепловой энергии и тепловых сетей, объектов электросетевого хозяйства и источников электрической энергии, а также на приобретение технологического оборудования, спецтехники для обеспечения функционирования систем теплоснабжения, электроснабжения, водоснабжения, водоотведения и очистки сточных вод в рамках подпрограммы "Реконструкция и капитальный ремонт объектов коммунальной инфраструктуры муниципального образования Богучанский район" муниципальной программы "Реформирование и модернизация жилищно-коммунального хозяйства и повышение энергетической эффективности"</t>
  </si>
  <si>
    <t>Частичное финансирование (возмещение) расходов на содержание единых дежурно-диспетчерских служб муниципальных образований Красноярского края в рамках подпрограммы "Предупреждение и помощь населению района в чрезвычайных ситуациях, а также использование информационно-коммуникационных технологий для обеспечения безопасности населения района" муниципальной программы "Защита населения и территории Богучанского района от чрезвычайных ситуаций природного и техногенного характера"</t>
  </si>
  <si>
    <t>Средства на реализацию мероприятий, предусмотренных муниципальными программами развития субъектов малого и среднего предпринимательства, в рамках подпрограммы "Развитие субъектов малого и среднего предпринимательства в Богучанском районе" муниципальной программы "Развитие инвестиционной деятельности, малого и среднего предпринимательства на территории Богучанского района"</t>
  </si>
  <si>
    <t>Финансирование расходов на строительство и (или) реконструкцию объектов коммунальной инфраструктуры, находящихся в муниципальной собственности, используемых в сфере водоснабжения, водоотведения и очистки сточных вод, в рамках подпрограммы ""Чистая вода" на территории муниципального образования Богучанский район" муниципальной программы "Реформирование и модернизация жилищно-коммунального хозяйства и повышение энергетической эффективности"</t>
  </si>
  <si>
    <t>Расходы на поддержку деятельности муниципальных молодежных центров в рамках подпрограммы "Вовлечение молодежи Богучанского района в социальную практику" муниципальной программы "Молодежь Приангарья"</t>
  </si>
  <si>
    <t>Финансирование расходов на предоставление социальных выплат молодым семьям на приобретение (строительство) жилья в рамках подпрограммы "Обеспечение жильем молодых семей в Богучанском районе" муниципальной программы "Молодежь Приангарья"</t>
  </si>
  <si>
    <t>Финансирование расходов на развитие системы патриотического воспитания в рамках деятельности муниципальных молодежных центров в рамках подпрограммы "Патриотическое воспитание молодежи Богучанского района" муниципальной программы "Молодежь Приангарья"</t>
  </si>
  <si>
    <t>2 02 49999 05 5519 150</t>
  </si>
  <si>
    <t>2 02 29999 05 7484 150</t>
  </si>
  <si>
    <t xml:space="preserve"> 2 02 30024 05 5304 150</t>
  </si>
  <si>
    <t>2 02 45303 05 0000 150</t>
  </si>
  <si>
    <t xml:space="preserve">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t>
  </si>
  <si>
    <t>2 02 35469 05 0000 150</t>
  </si>
  <si>
    <t>Контрольно-счетная комиссия муниципального образования Богучанский район</t>
  </si>
  <si>
    <t xml:space="preserve">Муниципальное казенное учреждение "Муниципальная пожарная часть №1" </t>
  </si>
  <si>
    <t>Прочие безвозмездные поступления от негосударственных организаций в бюджеты муниципальных районов (добровольные пожертвования муниципальным учреждениям, находящимся в ведении органов местного самоуправления муниципальных районов)</t>
  </si>
  <si>
    <t>Доходы бюджетов муниципальных районов от возврата иными организациями остатков субсидий прошлых лет (за счет средств местного бюджета)</t>
  </si>
  <si>
    <t>Доходы бюджетов муниципальных районов от возврата иными организациями остатков субсидий прошлых лет (по целевым средствам прошлых лет (ЦСР 8160000, 0497578, 0497570, 0490075700, 0460075700))</t>
  </si>
  <si>
    <t>Доходы бюджетов муниципальных районов от возврата иными организациями остатков субсидий прошлых лет (по целевым средствам прошлых лет (ЦСР 8210000, 0497577, 0490075770, 0460075770))</t>
  </si>
  <si>
    <t>Доходы бюджетов муниципальных районов от возврата бюджетными учреждениями остатков субсидий прошлых лет (за счет средств местного бюджета)</t>
  </si>
  <si>
    <t>Доходы бюджетов муниципальных районов от возврата бюджетными учреждениями остатков субсидий прошлых лет (по целевым средствам из регионального бюджета))</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</si>
  <si>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 (по основному платежу)</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</si>
  <si>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 (по пени)</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</si>
  <si>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 (по штрафам)</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</si>
  <si>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 (по основному платежу)</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</si>
  <si>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 (по пени)</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</si>
  <si>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 (по штрафам)</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</si>
  <si>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автономных учреждений) (по основному платежу)</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</si>
  <si>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автономных учреждений) (от пени)</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</si>
  <si>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автономных учреждений) (по штрафам)</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</si>
  <si>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автономных учреждений) (от социального найма жилых помещений)</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</si>
  <si>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 (по основному платежу)</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</si>
  <si>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 (по пени)</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</si>
  <si>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 (по основному платежу)</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</si>
  <si>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(по основному платежу)</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</si>
  <si>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(по основному платежу)</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</si>
  <si>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 (по основному платежу)</t>
  </si>
  <si>
    <t>Доходы бюджетов муниципальных районов от возврата иными организациями остатков субсидий прошлых лет (выплаты по программе "Жилище")</t>
  </si>
  <si>
    <t>Доходы бюджетов муниципальных районов от возврата иными организациями остатков субсидий прошлых лет (по целевым средствам прошлых лет (ЦСР 5210212, 0227564, 0220075640))</t>
  </si>
  <si>
    <t>Доходы бюджетов муниципальных районов от возврата иными организациями остатков субсидий прошлых лет (по целевым средствам прошлых лет (ЦСР4367500, 0110075880))</t>
  </si>
  <si>
    <t>Доходы бюджетов муниципальных районов от возврата иными организациями остатков субсидий прошлых лет (по целевым средствам прошлых лет (ЦСР 0220074080))</t>
  </si>
  <si>
    <t>Доходы бюджетов муниципальных районов от возврата иными организациями остатков субсидий прошлых лет (по целевым средствам прошлых лет (ЦСР 0220074090))</t>
  </si>
  <si>
    <t>Прочие субсидии бюджетам муниципальных районов (на частичное финансирование (возмещение) расходов на повышение размеров оплаты труда отдельным категориям работников бюджетной сферы Красноярского края, для которых указами Президента Российской Федерации предусмотрено повышение оплаты труда)</t>
  </si>
  <si>
    <t>Прочие субсидии бюджетам муниципальных районов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t>
  </si>
  <si>
    <t xml:space="preserve">Прочие субсидии бюджетам муниципальных районов (на реализацию мероприятий, направленных на повышение безопасности дорожного движения, за счет средств дорожного фонда Красноярского края) </t>
  </si>
  <si>
    <t>Прочие субсидии бюджетам муниципальных районов (на частичное финансирование (возмещение) расходов муниципальных образований края на выплаты врачам (включая санитарных врачей), медицинским сестрам диетическим, шеф-поварам, старшим воспитателям муниципальных загородных оздоровительных лагерей, оплату услуг по санитарно-эпидемиологической оценке обстановки муниципальных загородных оздоровительных лагерей, оказанных на договорной основе, в случае отсутствия в муниципальных загородных оздоровительных лагерях санитарных врачей)</t>
  </si>
  <si>
    <t>Прочие субсидии бюджетам муниципальных районов (на проведение мероприятий, направленных на обеспечение безопасного участия детей в дорожном движении)</t>
  </si>
  <si>
    <t>Прочие субсидии бюджетам муниципальных районов (на обеспечение первичных мер пожарной безопасности)</t>
  </si>
  <si>
    <t>Прочие субсидии бюджетам муниципальных районам (на частичное финансирование (возмещение) расходов на содержание единых дежурно-диспетчерских служб муниципальных образований Красноярского края)</t>
  </si>
  <si>
    <t>Прочие субсидии бюджетам муниципальных районов (на развитие системы патриотического воспитания в рамках деятельности муниципальных молодежных центров в рамках подпрограммы "Патриотическое воспитание молодежи" государственной программы Красноярского края "Молодежь Красноярского края в ХХI веке")</t>
  </si>
  <si>
    <t>Прочие субсидии бюджетам муниципальных районов  (на поддержку деятельности муниципальных молодежных центров в рамках подпрограммы «Вовлечение молодежи в социальную практику» государственной программы Красноярского края «Молодежь Красноярского края в XXI веке»)</t>
  </si>
  <si>
    <t>Прочие субсидии бюджетам муниципальных районов (на софинансирование муниципальных программ формирования современной городской (сельской) среды в поселениях)</t>
  </si>
  <si>
    <t>Прочие субсидии бюджетам муниципальных районов (на организацию (строительство) мест (площадок) накопления отходов потребления и приобретение контейнерного оборудования)</t>
  </si>
  <si>
    <t>Прочие субсидии бюджетам муниципальных районов (на подготовку документов территориального планирования и градостроительного зонирования (внесение в них изменений), на разработку документации по планировке территории)</t>
  </si>
  <si>
    <t>Прочие субсидии бюджетам муниципальных районов (на создание (реконструкцию) и капитальный ремонт культурно-досуговых учреждений в сельской местности)</t>
  </si>
  <si>
    <t>Прочие субсидии бюджетам муниципальных районов  (на комплектование книжных фондов библиотек муниципальных образований Красноярского края)</t>
  </si>
  <si>
    <t>Прочие субсидии бюджетам муниципальных районов (на реализацию мероприятий, направленных на повышение безопасности дорожного движения)</t>
  </si>
  <si>
    <t>Прочие субсидии бюджетам муниципальных районов (на строительство (реконструкцию) объектов размещения отходов)</t>
  </si>
  <si>
    <t>Прочие субсидии бюджетам муниципальных районов (на содержание автомобильных дорог общего пользования местного значения за счет средств дорожного фонда Красноярского края)</t>
  </si>
  <si>
    <t>Прочие субсидии бюджетам муниципальных районов (на капитальный ремонт и ремонт автомобильных дорог общего пользования местного значения за счет средств дорожного фонда Красноярского края)</t>
  </si>
  <si>
    <t>Прочие субсидии бюджетам муниципальных районов (на финансирование (возмещение) расходов, направленных на сохранение и развитие материально-технической базы муниципальных загородных оздоровительных лагерей)</t>
  </si>
  <si>
    <t>Прочие субсидии бюджетам муниципальных районах  (на организацию и проведение акарицидных обработок мест массового отдыха населения)</t>
  </si>
  <si>
    <t>Прочие субсидии бюджетам муниципальных районов (на проведение работ в общеобразовательных организациях с целью приведения зданий и сооружений в соответствие требованиям надзорных органов)</t>
  </si>
  <si>
    <t>Прочие субсидии бюджетам муниципальных районов (на финансирование расходов по капитальному ремонту, реконструкции находящихся в муниципальной собственности объектов коммунальной инфраструктуры, источников тепловой энергии и тепловых сетей, объектов электросетевого хозяйства и источников электрической энергии, а также на приобретение технологического оборудования, спецтехники для обеспечения функционирования систем теплоснабжения, электроснабжения, водоснабжения, водоотведения и очистки сточных вод)</t>
  </si>
  <si>
    <t>Прочие субсидии бюджетам муниципальных районов (расположенных в районах Крайнего Севера и приравненных к ним местностях с ограниченными сроками завоза грузов, на финансирование затрат теплоснабжающих и энергосбытовых организаций, осуществляющих производство и (или) реализацию тепловой и электрической энергии, возникших вследствие разницы между фактической стоимостью топлива и стоимостью топлива, учтенной в тарифах на тепловую и электрическую энергию на 2018 год)</t>
  </si>
  <si>
    <t>Прочие субсидии бюджетам муниципальных районов (на реализацию проектов по благоустройству территорий сельских населенных пунктов и городских поселений с численностью населения не более 10000 человек, инициированных гражданами соответствующего населенного пункта, поселения)</t>
  </si>
  <si>
    <t>Прочие субсидии бюджетам муниципальных районов (на реализацию проектов по решению вопросов местного значения сельских поселений в рамках подпрограммы «Поддержка муниципальных проектов по благоустройству территорий и повышению активности населения в решении вопросов местного значения» государственной программы Красноярского края «Содействие развитию местного самоуправления»)</t>
  </si>
  <si>
    <t>Субвенции бюджетам муниципальных районов на выполнение передаваемых полномочий субъектов Российской Федерации (на организацию и осуществление деятельности по опеке и попечительству в отношении совершеннолетних граждан, а также в сфере патронажа (в соответствии с Законом края от 11 июля 2019 года № 7-2988))</t>
  </si>
  <si>
    <t>Субвенции бюджетам муниципальных районов на выполнение передаваемых полномочий субъектов Российской Федерации (на предоставление субсидий гражданам, ведущим личное подсобное хозяйство на территории края, на возмещение части затрат на уплату процентов по кредитам, полученным на срок до 5 лет)</t>
  </si>
  <si>
    <t>Субвенции бюджетам муниципальных районов на выполнение передаваемых полномочий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</si>
  <si>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Субвенции бюджетам муниципальных районов на выполнение передаваемых полномочий субъектов Российской Федерации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t>
  </si>
  <si>
    <t>Субвенции бюджетам муниципальных районов на выполнение передаваемых полномочий субъектов Российской Федерации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t>
  </si>
  <si>
    <t xml:space="preserve">Субвенции бюджетам муниципальных районов на выполнение передаваемых полномочий субъектов Российской Федерации (осуществление уведомительной регистрации коллективных договоров и территориальных соглашений и контроля за их выполнением) </t>
  </si>
  <si>
    <t>Субвенции бюджетам муниципальных районов на выполнение передаваемых полномочий субъектов Российской Федерации (на обеспечение деятельности специалистов, осуществляющих переданные государственные полномочия по переселению граждан из районов Крайнего Севера и приравненных к ним местностей)</t>
  </si>
  <si>
    <t>Субвенции бюджетам муниципальных районов на выполнение передаваемых полномочий субъектов Российской Федерации (по организации деятельности органов управления системой социальной защиты населения в соответствии с Законом края от 20 декабря 2005 года № 17-4294)</t>
  </si>
  <si>
    <t>Субвенции бюджетам муниципальных районов на выполнение передаваемых полномочий субъектов Российской Федерации (по созданию и обеспечению деятельности административных комиссий в соответствии с Законом края от 23 апреля 2009 года № 8-3170)</t>
  </si>
  <si>
    <t xml:space="preserve">Субвенции бюджетам муниципальных районов на выполнение передаваемых полномочий субъектов Российской Федерации (решение вопросов поддержки сельскохозяйственного производства) </t>
  </si>
  <si>
    <t>Субвенции бюджетам муниципальных районов на выполнение передаваемых полномочий субъектов Российской Федерации (по организации проведения мероприятий по отлову и содержанию безнадзорных животных)</t>
  </si>
  <si>
    <t>Субвенции бюджетам муниципальных районов на выполнение передаваемых полномочий субъектов Российской Федерации (в области архивного дела, переданных органам местного самоуправления Красноярского края)</t>
  </si>
  <si>
    <t>Субвенции бюджетам муниципальных районов на выполнение передаваемых полномочий субъектов Российской Федерации (по организации и осуществлению деятельности по опеке и попечительству в отношении несовершеннолетних)</t>
  </si>
  <si>
    <t>Субвенции бюджетам муниципальных районов на выполнение передаваемых полномочий субъектов Российской Федерации (по осуществлению присмотра и ухода за детьми-инвалидами, детьми-сиротами и детьми, оставшимися без попечения родителей, а также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t>
  </si>
  <si>
    <t>Субвенции бюджетам муниципальных районов на выполнение передаваемых полномочий субъектов Российской Федерации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обеспечения деятельности административного и учебно-вспомогательного персонала муниципальных общеобразовательных организаций)</t>
  </si>
  <si>
    <t>Субвенции бюджетам муниципальных районов на выполнение передаваемых полномочий субъектов Российской Федерации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t>
  </si>
  <si>
    <t>Субвенции бюджетам муниципальных районов на выполнение передаваемых полномочий субъектов Российской Федерации (на реализацию отдельных мер по обеспечению ограничения платы граждан за коммунальные услуги)</t>
  </si>
  <si>
    <t>Субвенции бюджетам муниципальных районов на выполнение передаваемых полномочий субъектов Российской Федерации (на компенсацию выпадающих доходов энергоснабжающих организаций, связанных с применением государственных регулируемых цен (тарифов) на электрическую энергию, вырабатываемую дизельными электростанциями на территории Красноярского края для населения)</t>
  </si>
  <si>
    <t>Субвенции бюджетам муниципальных районов на выполнение передаваемых полномочий субъектов Российской Федерации (на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t>
  </si>
  <si>
    <t>Субвенции бюджетам муниципальных районов на выполнение передаваемых полномочий субъектов Российской Федерации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образования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t>
  </si>
  <si>
    <t>Субвенции бюджетам муниципальных районов на выполнение передаваемых полномочий субъектов Российской Федерации (по расчету и предоставлению дотаций поселениям, входящим в состав муниципального района края)</t>
  </si>
  <si>
    <t>Субвенции бюджетам муниципальных районов на выполнение передаваемых полномочий субъектов Российской Федерации (по созданию и обеспечению деятельности комиссий по делам несовершеннолетних и защите их прав)</t>
  </si>
  <si>
    <t>Субвенции бюджетам муниципальных районов на выполнение передаваемых полномочий субъектов Российской Федерации (по обеспечению отдыха и оздоровления детей)</t>
  </si>
  <si>
    <t>Прочие межбюджетные трансферты, передаваемые бюджетам муниципальных районов (из бюджетов поселений за счет собственных средств)</t>
  </si>
  <si>
    <t>Прочие межбюджетные трансферты, передаваемые бюджетам муниципальных районов (на осуществление ликвидационных мероприятий, связанных с прекращением исполнения органами местного самоуправления отдельных муниципальных образований края государственных полномочий)</t>
  </si>
  <si>
    <t>Прочие межбюджетные трансферты, передаваемые бюджетам муниципальных районов (на государственную поддержку отрасли культуры (поддержка лучших сельских учреждений культуры))</t>
  </si>
  <si>
    <t>Прочие межбюджетные трансферты, передаваемые бюджетам муниципальных районов (за содействие развитию налогового потенциала)</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</si>
  <si>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 (на выполнение государственных полномочий по созданию и обеспечению деятельности административных комиссий)</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</si>
  <si>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 (на капитальный ремонт и ремонт автомобильных дорог общего пользования местного значения за счет средств дорожного фонда Красноярского края)</t>
  </si>
  <si>
    <t>2 02 29999 05 7482 150</t>
  </si>
  <si>
    <t>Прочие субсидии бюджетам муниципальных районов (для постоянно действующих коллективов самодеятельного художественного творчества Красноярского края (любительским творческим коллективам) на поддержку творческих фестивалей и конкурсов, в том числе для детей и молодежи)</t>
  </si>
  <si>
    <t>2 02 45519 05 0000 150</t>
  </si>
  <si>
    <t>Межбюджетные трансферты, передаваемые бюджетам муниципальных районов на поддержку отрасли культуры (поддержка лучших сельских учреждений культуры)</t>
  </si>
  <si>
    <t>Субвенции бюджетам муниципальных районов и городских округов на проведение Всероссийской переписи населения 2020 года</t>
  </si>
  <si>
    <t>благоустройство</t>
  </si>
  <si>
    <t>благоустр   малое</t>
  </si>
  <si>
    <t>Администрация Артюгинского сельсовета</t>
  </si>
  <si>
    <t>Администрация Таежинского сельсовета</t>
  </si>
  <si>
    <t xml:space="preserve">налог п </t>
  </si>
  <si>
    <t>иные мбт</t>
  </si>
  <si>
    <t>мол пр</t>
  </si>
  <si>
    <t>итого</t>
  </si>
  <si>
    <t>субвенции</t>
  </si>
  <si>
    <t>адм</t>
  </si>
  <si>
    <t>вус</t>
  </si>
  <si>
    <t>№ прил</t>
  </si>
  <si>
    <t>участки УДС</t>
  </si>
  <si>
    <t>2 02 29999 05 7427 150</t>
  </si>
  <si>
    <t>Прочие субсидии бюджетам муниципальных районов (на обустройство участков улично-дорожной сети вблизи образовательных организаций для обеспечения безопасности дорожного движения)</t>
  </si>
  <si>
    <t>Оплата услуг регионального оператора по обращению с ТКО (твердые коммунальные отходы),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</si>
  <si>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053004М000</t>
  </si>
  <si>
    <t>Оплата услуг регионального оператора по обращению с ТКО (твердые коммунальные отходы), включая расходы на предоставление субсидий бюджетным учреждениям в рамках подпрограммы "Обеспечение реализации муниципальной программы и прочие мероприятия" муниципальной программы "Молодежь Приангарья"</t>
  </si>
  <si>
    <t>064004М000</t>
  </si>
  <si>
    <t>Оплата услуг регионального оператора по обращению с ТКО (твердые коммунальные отходы), в рамках подпрограммы "Культурное наследие" муниципальной программы Богучанского района "Развитие культуры"</t>
  </si>
  <si>
    <t>051004М000</t>
  </si>
  <si>
    <t>Оплата услуг регионального оператора по обращению с ТКО (твердые коммунальные отходы), в рамках подпрограммы "Искусство и народное творчество"муниципальной программы Богучанского района "Развитие культуры"</t>
  </si>
  <si>
    <t>052004М000</t>
  </si>
  <si>
    <t>На создание (реконструкцию) и капитальный ремонт культурно-досуговых учреждений в сельской местности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</si>
  <si>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053A174840</t>
  </si>
  <si>
    <t>Оплата услуг регионального оператора по обращению с ТКО (твердые коммунальные отходы),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массовой физической культуры и спорта" муниципальной программы "Развитие физической культуры и спорта, в Богучанском районе"</t>
  </si>
  <si>
    <t>071004М000</t>
  </si>
  <si>
    <t>011E151690</t>
  </si>
  <si>
    <t>Субсидии бюджетам поселений Богучанского района на обустройство участков улично-дорожной сети вблизи образовательных организаций для обеспечения безопасности дорожного движения, в рамках подпрограммы "Безопасность дорожного движения в Богучанском районе" муниципальной программы "Развитие транспортной системы Богучанского района"</t>
  </si>
  <si>
    <t>093R374270</t>
  </si>
  <si>
    <t>Субсидии бюджетам поселений Богучанского района на реализацию проектов по благоустройству территорий сельских населенных пунктов и городских поселений с численностью населения не более 10000 человек, инициированных гражданами соответствующего населенного пункта, поселения,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</si>
  <si>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11100S7410</t>
  </si>
  <si>
    <t>11100S7490</t>
  </si>
  <si>
    <t xml:space="preserve">  </t>
  </si>
  <si>
    <t>ОХРАНА ОКРУЖАЮЩЕЙ СРЕДЫ</t>
  </si>
  <si>
    <t>0600</t>
  </si>
  <si>
    <t>Другие вопросы в области охраны окружающей среды</t>
  </si>
  <si>
    <t>0605</t>
  </si>
  <si>
    <t>Прочие субсидии  бюджетам муниципальных районов (на реализацию муниципальных программ развития субъектов малого и среднего предпринимательства)</t>
  </si>
  <si>
    <t>25304</t>
  </si>
  <si>
    <t>2 02 25304 05 0000 150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</si>
  <si>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</si>
  <si>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2 02 29999 05 7840 150</t>
  </si>
  <si>
    <t>Прочие субсидии бюджетам муниципальных районов (на 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t>
  </si>
  <si>
    <t>2 02 49999 05 7402 150</t>
  </si>
  <si>
    <t>Прочие межбюджетные трансферты, передаваемые бюджетам муниципальных районов (на финансовое обеспечение расходных обязательств муниципальных образований Красноярского края, связанных с возмещением юридическим лицам (за исключением государственных и муниципальных учреждений) и индивидуальным предпринимателям, осуществляющим регулярные перевозки пассажиров автомобильным и городским наземным электрическим транспортом по муниципальным маршрутам, части фактически понесенных затрат на топливо и (или) электроэнергию на движение, проведение профилактических мероприятий и дезинфекции подвижного состава общественного транспорта в целях недопущения распространения новой коронавирусной инфекции, вызванной 2019 nCoV)</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</si>
  <si>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</si>
  <si>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2 02 30024 05 7446 150</t>
  </si>
  <si>
    <t>Субвенции бюджетам муниципальных районов на выполнение передаваемых полномочий субъектов Российской Федерации (для реализации отдельных государственных полномочий по осуществлению мониторинга состояния и развития лесной промышленности )</t>
  </si>
  <si>
    <t>Лесное хозяйство</t>
  </si>
  <si>
    <t>0407</t>
  </si>
  <si>
    <t>Средства для реализации отдельных государственных полномочий по осуществлению мониторинга состояния и развития лесной промышленности в рамках непрограммных расходов органов местного самоуправления</t>
  </si>
  <si>
    <t>8020074460</t>
  </si>
  <si>
    <t>01100S8400</t>
  </si>
  <si>
    <t>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 за исключением обучающихся с ограниченными возможностями здоровья, бесплатным горячим питанием, предусматривающим наличие горячего блюда, не считая горячего напитка,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</si>
  <si>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01100L3040</t>
  </si>
  <si>
    <t>Субсидии бюджетам поселений Богучанского района на частичное финансирование (возмещение) расходов на повышение с 1 октября 2020 года размеров оплаты труда отдельным категориям работников бюджетной сферы Красноярского края,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</si>
  <si>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1110010350</t>
  </si>
  <si>
    <t xml:space="preserve">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 за исключением обучающихся с ограниченными возможностями здоровья, бесплатным горячим питанием, </t>
  </si>
  <si>
    <t>02080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</si>
  <si>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</si>
  <si>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01050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</si>
  <si>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</si>
  <si>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01053</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</si>
  <si>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</si>
  <si>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01070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</si>
  <si>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</si>
  <si>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01073</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</si>
  <si>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</si>
  <si>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01140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</si>
  <si>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</si>
  <si>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01143</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</si>
  <si>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</si>
  <si>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01190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</si>
  <si>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</si>
  <si>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01193</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</si>
  <si>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</si>
  <si>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01200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</si>
  <si>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</si>
  <si>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01203</t>
  </si>
  <si>
    <t>Платежи в целях возмещения причиненного ущерба (убытков)</t>
  </si>
  <si>
    <t>Платежи, уплачиваемые в целях возмещения вреда</t>
  </si>
  <si>
    <t>11000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</si>
  <si>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</si>
  <si>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11050</t>
  </si>
  <si>
    <t>Оплата стоимости проезда в отпуск в соответствии с законодательством, высшего должностного лица муниципального образования в рамках непрограммных расходов органов местного самоуправления</t>
  </si>
  <si>
    <t>8010067000</t>
  </si>
  <si>
    <t>Закупка энергетических ресурсов</t>
  </si>
  <si>
    <t>247</t>
  </si>
  <si>
    <t>043008Ф000</t>
  </si>
  <si>
    <t>0410080000</t>
  </si>
  <si>
    <t>Защита населения и территории от чрезвычайных ситуаций природного и техногенного характера, пожарная безопасность</t>
  </si>
  <si>
    <t>Отдельные мероприятия в рамках подпрограммы "Поддержка малых форм хозяйствования" муниципальной программы "Развитие сельского хозяйства в Богучанском районе"</t>
  </si>
  <si>
    <t>1210080000</t>
  </si>
  <si>
    <t>Муниципальная программа Богучанского района "Охрана окружающей среды"</t>
  </si>
  <si>
    <t>0200000000</t>
  </si>
  <si>
    <t>0210000000</t>
  </si>
  <si>
    <t>Мероприятия по ликвидации несанкционированной свалки в рамках подпрограммы "Обращение с отходами на территории Богучанского района" муниципальной программы Богучанского района "Охрана окружающей среды"</t>
  </si>
  <si>
    <t>0210080020</t>
  </si>
  <si>
    <t>Охрана объектов растительного и животного мира и среды их обитания</t>
  </si>
  <si>
    <t>0603</t>
  </si>
  <si>
    <t>Подпрограмма "Обращение с животными без владельцев"</t>
  </si>
  <si>
    <t>0220000000</t>
  </si>
  <si>
    <t>Выполнение отдельных государственных полномочий по организации мероприятий при осуществлении деятельности по обращению с животными без владельцев в рамках подпрограмм "Обращение с животными без владельцев" муниципальной программы Богучанского района "Охрана окружающей среды"</t>
  </si>
  <si>
    <t>0220075180</t>
  </si>
  <si>
    <t>Муниципальная программа Богучанского района "Содействие развитию гражданского общества в Богучанском районе"</t>
  </si>
  <si>
    <t>1300000000</t>
  </si>
  <si>
    <t>Подпрограмма "Поддержка социально ориентированных некоммерческих организаций"</t>
  </si>
  <si>
    <t>1310000000</t>
  </si>
  <si>
    <t>Предоставление субсидии на конкурсной основе социально ориентированным некоммерческим организациям на реализацию социальных проектов в рамках подпрограммы "Поддержка социально ориентированных некоммерческих организаций" муниципальной программы "Содействие развитию гражданского общества в Богучанском районе"</t>
  </si>
  <si>
    <t>1310080010</t>
  </si>
  <si>
    <t>630</t>
  </si>
  <si>
    <t>Субсидии (гранты в форме субсидий), не подлежащие казначейскому сопровождению</t>
  </si>
  <si>
    <t>633</t>
  </si>
  <si>
    <t>На строительство (реконструкцию) объектов размещения отходов в рамках подпрограммы "Обращение с отходами на территории Богучанского района" муниципальной программы Богучанского района "Охрана окружающей среды"</t>
  </si>
  <si>
    <t>02100S4940</t>
  </si>
  <si>
    <t>Подпрограмма "Обеспечение информационными ресурсами гражданской тематики населения Богучанского района для решения социальных проблем"</t>
  </si>
  <si>
    <t>1320000000</t>
  </si>
  <si>
    <t>Мероприятия по обеспечению информированности населения в решении социально значимых проблем, в рамках подпрограммы "Обеспечение информационными ресурсами гражданской тематики населения Богучанского района для решения социальных проблем" муниципальной программы "Содействие развитию гражданского общества в Богучанском районе"</t>
  </si>
  <si>
    <t>1320080020</t>
  </si>
  <si>
    <t>0930080000</t>
  </si>
  <si>
    <t>0130080030</t>
  </si>
  <si>
    <t>013008П030</t>
  </si>
  <si>
    <t>Субсидии бюджетам поселений Богучанского района на обеспечение мероприятий по переселению граждан из аварийного жилищного фонда за счет средств государственной корпорации - Фонда содействия реформированию жилищно-коммунального хозяйства в рамках подпрограммы "Переселение граждан из аварийного жилищного фонда в муниципальных образованиях Богучанского района" муниципальной программы "Обеспечение доступным и комфортным жильем граждан Богучанского района"</t>
  </si>
  <si>
    <t>101F367483</t>
  </si>
  <si>
    <t>Субсидии бюджетам поселений Богучанского района на обеспечение мероприятий по переселению граждан из аварийного жилищного фонда в рамках подпрограммы "Переселение граждан из аварийного жилищного фонда в муниципальных образованиях Богучанского района" муниципальной программы "Обеспечение доступным и комфортным жильем граждан Богучанского района"</t>
  </si>
  <si>
    <t>101F367484</t>
  </si>
  <si>
    <t>2023 год</t>
  </si>
  <si>
    <t xml:space="preserve"> 2022 год</t>
  </si>
  <si>
    <t>на 2023 год всего, в том числе:</t>
  </si>
  <si>
    <t xml:space="preserve"> на 2023 год всего, в том числе:</t>
  </si>
  <si>
    <t xml:space="preserve">Перечень субсидий бюджетам поселений Богучанского района, предоставляемых из районного бюджета в целях софинансирования расходных обязательств, возникающих при выполнении полномочий органов местного самоуправления по решению вопросов местного значения, на 2021 год и плановый период 2022 - 2023 годов </t>
  </si>
  <si>
    <t xml:space="preserve">          2021 год</t>
  </si>
  <si>
    <t xml:space="preserve">     2022 год</t>
  </si>
  <si>
    <t xml:space="preserve">         2023 год</t>
  </si>
  <si>
    <t xml:space="preserve">Субсидии бюджетам поселений Богучанского района на обустройство участков улично-дорожной сети вблизи образовательных организаций для обеспечения безопасности дорожного движения,  на 2021 год </t>
  </si>
  <si>
    <t>БДД</t>
  </si>
  <si>
    <t>Оплата жилищно-коммунальных услуг за исключением электроэнергии в подведомственных учреждениях,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</si>
  <si>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Условно-утвержденные расходы</t>
  </si>
  <si>
    <t>Субсидии бюджетам поселений Богучанского района  на  реализацию мероприятий направленных на повышение  безопасности дорожного движения, за счет  средств дорожного фонда Красноярского края  на 2021 год  и плановый период 2022-2023 годов</t>
  </si>
  <si>
    <t>Муниципальная программа Богучанского района "Защита населения и территории Богучанского района от чрезвычайных ситуаций природного и техногенного характера"</t>
  </si>
  <si>
    <t>Подпрограмма "Профилактика терроризма, а так же минимизации и ликвидации последствий его проявлений"</t>
  </si>
  <si>
    <t>Расходы на приобретение основных средств в рамках подпрограммы "Профилактика терроризма, а так же минимизации и ликвидации последствий его проявлений" муниципальной программы "Защита населения и территории Богучанского района от чрезвычайных ситуаций природного и техногенного характера"</t>
  </si>
  <si>
    <t>2 18 60010 05 7745 150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</si>
  <si>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 (за содействие развитию налогового потенциала)</t>
  </si>
  <si>
    <t>2 02 25243 05 0000 150</t>
  </si>
  <si>
    <t xml:space="preserve">Субсидии бюджетам муниципальных районов на строительство и реконструкцию (модернизацию) объектов питьевого водоснабжения </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</si>
  <si>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</si>
  <si>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муниципальных районов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</si>
  <si>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02231</t>
  </si>
  <si>
    <t>02241</t>
  </si>
  <si>
    <t>02251</t>
  </si>
  <si>
    <t>02261</t>
  </si>
  <si>
    <t>2 02 19999 05 2724 150</t>
  </si>
  <si>
    <t>Прочие субсидии бюджетам муниципальных районов (для поощрения муниципальных образований - победителей конкурса лучших проектов создания комфортной городской среды)</t>
  </si>
  <si>
    <t>2 02 29999 05 7451 150</t>
  </si>
  <si>
    <t>2 02 35082 05 0000 150</t>
  </si>
  <si>
    <t>Прочие дотации бюджетам муниципальных районов (на частичную компенсацию расходов на повышение оплаты труда отдельным категориям работников бюджетной сферы Красноярского края)</t>
  </si>
  <si>
    <t>Расходы на осуществление дорожной деятельности в целях решения задач социально-экономического развития территорий в рамках подпрограммы "Дороги Богучанского района" муниципальной программы "Развитие транспортной системы Богучанского района"</t>
  </si>
  <si>
    <t>09100S3950</t>
  </si>
  <si>
    <t>035F552430</t>
  </si>
  <si>
    <t>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</si>
  <si>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Субсидии бюджетам поселений Богучанского района для поощрения поселений - победителей конкурса лучших проектов создания комфортной городской среды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</si>
  <si>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111F274510</t>
  </si>
  <si>
    <t>Прочие доходы от компенсации затрат бюджетов муниципальных районов (возмещение судебных расходов)</t>
  </si>
  <si>
    <t>1 13 02995 05 9910 130</t>
  </si>
  <si>
    <t xml:space="preserve">за счет  средств субвенции на реализацию государственных  полномочий по расчету и предоставлению дотаций на выравнивание  бюджетной  обеспеченности поселениям, входящим в состав  муниципального района края </t>
  </si>
  <si>
    <t>Оплата услуг регионального оператора по обращению с ТКО (твердые коммунальные отходы), в учреждениях дошкольного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</si>
  <si>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011004М010</t>
  </si>
  <si>
    <t>Расходы, направленные на развитие и повышение качества работы муниципальных учреждений, предоставление новых муниципальных услуг, повышение их качества,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</si>
  <si>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Оплата услуг регионального оператора по обращению с ТКО (твердые коммунальные отходы), в учреждениях начального общего, основного общего, среднего общего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</si>
  <si>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011004М020</t>
  </si>
  <si>
    <t>Обеспечение деятельности (оказание услуг) учреждений дополнительного образования (оплата труда),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</si>
  <si>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0110040031</t>
  </si>
  <si>
    <t>Обеспечение функционирования модели персонифицированного финансирования дополнительного образования детей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</si>
  <si>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0110042030</t>
  </si>
  <si>
    <t>Гранты в форме субсидии бюджетным учреждениям</t>
  </si>
  <si>
    <t>613</t>
  </si>
  <si>
    <t>2 02 29999 05 2650 150</t>
  </si>
  <si>
    <t xml:space="preserve">Прочие субсидии бюджетам муниципальных районов (на выполнение требований федеральных стандартов спортивной подготовки) </t>
  </si>
  <si>
    <t xml:space="preserve"> 07100S6500</t>
  </si>
  <si>
    <t xml:space="preserve">
Субсидии бюджетам поселений Богучанского района  на финансирование расходов  формирования современной городской (сельской) среды в поселениях на 2021 год </t>
  </si>
  <si>
    <t>Возврат остатков субсидий на оснащение объектов спортивной инфраструктуры спортивно-технологическим оборудованием из бюджетов муниципальных районов</t>
  </si>
  <si>
    <t>2 18 05030 05 5228 150</t>
  </si>
  <si>
    <t>Доходы бюджетов муниципальных районов от возврата иными организациями остатков субсидий прошлых лет (по оснащению объектов спортивной инфраструктуры спортивно-технологическим оборудованием)</t>
  </si>
  <si>
    <t>1 13 02995 05 5228 130</t>
  </si>
  <si>
    <t>Прочие доходы от компенсации затрат бюджетов муниципальных районов (по оснащению объектов спортивной инфраструктуры спортивно-технологическим оборудованием)</t>
  </si>
  <si>
    <t>Прочие субсидии бюджетам муниципальных районов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 за счет средств краевого бюджета)</t>
  </si>
  <si>
    <t xml:space="preserve">Субсидии бюджетам поселений Богучанского района на реализацию проектов по благоустройству территорий сельских населенных пунктов и городских поселений с численностью населения не более 10000 человек, инициированных гражданами соответствующего населенного пункта, поселения,   на 2021 год </t>
  </si>
  <si>
    <t>Администрация Такучетского сельсовета</t>
  </si>
  <si>
    <t xml:space="preserve">Субсидии бюджетам поселений Богучанского района для реализации проектов по решению вопросов местного значения, осуществляемых непосредственно населением на территории населенного пункта,  на 2021 год </t>
  </si>
  <si>
    <t>02100S4630</t>
  </si>
  <si>
    <t>На обустройство мест (площадок) накопления отходов потребления и (или) приобретение контейнерного оборудования в рамках подпрограммы "Обращение с отходами на территории Богучанского района" муниципальной программы Богучанского района "Охрана окружающей среды"</t>
  </si>
  <si>
    <t xml:space="preserve"> 052А274820</t>
  </si>
  <si>
    <t>093R373980</t>
  </si>
  <si>
    <t>Финансирование на проведение мероприятий, направленных на обеспечение безопасного участия детей в дорожном движении, в рамках подпрограммы "Безопасность дорожного движения в Богучанском районе" муниципальной программы "Развитие транспортной системы Богучанского района"</t>
  </si>
  <si>
    <t>На выполнение требований федеральных стандартов спортивной подготовки в рамках подпрограммы "Развитие массовой физической культуры и спорта" муниципальной программы "Развитие физической культуры и спорта"</t>
  </si>
  <si>
    <t>Средства для постоянно действующих коллективов самодеятельного художественного творчества Красноярского края (любительским творческим коллективам) на поддержку творческих фестивалей и конкурсов, в том числе для детей и молодежи, в рамках подпрограммы "Искусство и народное творчество" муниципальной программы Богучанского района "Развитие культуры"</t>
  </si>
  <si>
    <t>Отдельные мероприятия в рамках подпрограммы "Профилактика терроризма, а так же минимизации и ликвидации последствий его проявлений" муниципальной программы "Защита населения и территории Богучанского района от чрезвычайных ситуаций природного и техногенного характера"</t>
  </si>
  <si>
    <t>0430080000</t>
  </si>
  <si>
    <t>Стипендии</t>
  </si>
  <si>
    <t>340</t>
  </si>
  <si>
    <t>На приведение зданий и сооружений общеобразовательных организаций в соответствие требованиям законодательства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</si>
  <si>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Субсидии бюджетам поселений Богучанского района на реализацию проектов по решению вопросов местного значения, осуществляемых непосредственно населением на территории населенного пункта,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</si>
  <si>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переселение граждан</t>
  </si>
  <si>
    <t>Субсидии бюджетам поселений Богучанского района на обеспечение мероприятий по переселению граждан из аварийного жилищного фонда на  2021 год и плановый период 2022-2023 годов</t>
  </si>
  <si>
    <t>2 02 29999 05 7395 150</t>
  </si>
  <si>
    <t>Прочие субсидии бюджетам муниципальных районов (на осуществление дорожной деятельности в целях решения задач социально-экономического развития территорий за счет средств дорожного фонда Красноярского края)</t>
  </si>
  <si>
    <t>2 02 49999 05 1011 150</t>
  </si>
  <si>
    <t>Прочие межбюджетные трансферты, передаваемые бюджетам муниципальных районов (Резервный фонд Правительства Красноярского края в рамках непрограммных расходов отдельных органов исполнительной власти)</t>
  </si>
  <si>
    <t>2 19 25228 05 0000 150</t>
  </si>
  <si>
    <t>Субсидии бюджетам поселений Богучанского района для поощрения поселений - победителей конкурса лучших проектов создания комфортной городской среды  на 2021 год</t>
  </si>
  <si>
    <t>гор среда 10</t>
  </si>
  <si>
    <t xml:space="preserve">гор среда </t>
  </si>
  <si>
    <t>дороги</t>
  </si>
  <si>
    <t xml:space="preserve"> 01100S5530</t>
  </si>
  <si>
    <t>Персональные выплаты, устанавливаемые в целях повышения оплаты труда молодым специалистам,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"Культурное наследие" муниципальной программы Богучанского района "Развитие культуры"</t>
  </si>
  <si>
    <t>0510045000</t>
  </si>
  <si>
    <t>Финансирование расходов, направленных на сохранение и развитие материально-технической базы муниципальных загородных оздоровительных лагерей,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</si>
  <si>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Оплата услуг регионального оператора по обращению с ТКО (твердые коммунальные отходы), в подведомственных учреждениях,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</si>
  <si>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042004М010</t>
  </si>
  <si>
    <t>Расходы на приобретение основных средств в подведомственных учреждениях,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</si>
  <si>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042004Ф010</t>
  </si>
  <si>
    <t>1 13 01995 05 9995 130</t>
  </si>
  <si>
    <t>Прочие доходы от оказания платных услуг получателями средств бюджетов муниципальных районов (на предоставление информационных услуг в системе ГИС ОГД)</t>
  </si>
  <si>
    <t>Прочие доходы от компенсации затрат бюджетов муниципальных районов (возврат дебиторской задолженнсти в бюджет муниципального района)</t>
  </si>
  <si>
    <t xml:space="preserve"> 2023 год</t>
  </si>
  <si>
    <t>2024 год</t>
  </si>
  <si>
    <t>на 2024 год всего, в том числе:</t>
  </si>
  <si>
    <t>Осуществление отдельных государственных полномочий по обеспечению предоставления меры социальной поддержки гражданам, достигшим возраста 23 лет и старше, имевшим в соответствии с федеральным законодательством статус детей-сирот, детей, оставшихся без попечения родителей, лиц из числа детей-сирот и детей, оставшихся без попечения родителей (в соответствии с Законом края от 8 июля 2021 года № 11-5284) в рамках непрограммных расходов органов местного самоуправления</t>
  </si>
  <si>
    <t>8020078460</t>
  </si>
  <si>
    <t>Отдельные мероприятия в области водного транспорта в рамках подпрограммы "Развитие транспортного комплекса Богучанского района" муниципальной программы "Развитие транспортной системы Богучанского района"</t>
  </si>
  <si>
    <t>09200В0000</t>
  </si>
  <si>
    <t>Расходы на капитальный ремонт и ремонт автомобильных дорог общего пользования местного значения в рамках подпрограммы "Дороги Богучанского района" муниципальной программы "Развитие транспортной системы Богучанского района"</t>
  </si>
  <si>
    <t>Мероприятия по сбору отработанных ртутьсодержащих ламп, их транспортирование и обезвреживание, утилизация продуктов обезвреживания, а так же прием у населения образующихся в быту опасных отходов, в рамках подпрограммы "Обращение с отходами на территории Богучанского района" муниципальной программы Богучанского района "Охрана окружающей среды"</t>
  </si>
  <si>
    <t>0210080040</t>
  </si>
  <si>
    <t>Оплата услуг регионального оператора по обращению с ТКО (твердые коммунальные отходы), в учреждениях дополнительного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</si>
  <si>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011004М030</t>
  </si>
  <si>
    <t>Оплата услуг регионального оператора по обращению с ТКО (твердые коммунальные отходы), в муниципальных загородных оздоровительных лагерях,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</si>
  <si>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011004М040</t>
  </si>
  <si>
    <t>Оплата услуг регионального оператора по обращению с ТКО (твердые коммунальные отходы), в рамках подпрограммы "Обеспечение реализации муниципальной программы" муниципальной программы "Управление муниципальными финансами"</t>
  </si>
  <si>
    <t>112006М000</t>
  </si>
  <si>
    <t>09100Ч0030</t>
  </si>
  <si>
    <t>Налог на доходы физических лиц в отношении доходов физических лиц, превышающих 5,0 млн рублей, в части, установленной для уплаты в федеральный бюджет</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</si>
  <si>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</si>
  <si>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районов, и на землях или земельных участках, государственная собственность на которые не разграничена</t>
  </si>
  <si>
    <t>Плата за размещение твердых коммунальных отходов</t>
  </si>
  <si>
    <t>Прочие доходы от оказания платных услуг получателями средств бюджетов муниципальных районов и компенсации затрат бюджетов муниципальных районов</t>
  </si>
  <si>
    <t xml:space="preserve">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</si>
  <si>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</si>
  <si>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</si>
  <si>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</si>
  <si>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</si>
  <si>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Дотации бюджетам субъектов Российской Федерации и муниципальных образований</t>
  </si>
  <si>
    <t>Прочие субсидии бюджетам муниципальных районов (на реализацию муниципальных программ развития субъектов малого и среднего предпринимательства)</t>
  </si>
  <si>
    <t>Субвенции бюджетам муниципальных районов на выполнение передаваемых полномочий субъектов Российской Федерации (по обеспечению предоставления меры социальной поддержки гражданам, достигшим возраста 23 лет и старше, имевшим в соответствии с федеральным законодательством статус детей-сирот, детей, оставшихся без попечения родителей, лиц из числа детей-сирот и детей, оставшихся без попечения родителей)</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</si>
  <si>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</si>
  <si>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01021</t>
  </si>
  <si>
    <t>09080</t>
  </si>
  <si>
    <t>01042</t>
  </si>
  <si>
    <t>01150</t>
  </si>
  <si>
    <t>01153</t>
  </si>
  <si>
    <t>01170</t>
  </si>
  <si>
    <t>01173</t>
  </si>
  <si>
    <t>10030</t>
  </si>
  <si>
    <t>10032</t>
  </si>
  <si>
    <t>01083</t>
  </si>
  <si>
    <t>дотации</t>
  </si>
  <si>
    <t>сбалансир</t>
  </si>
  <si>
    <t xml:space="preserve"> </t>
  </si>
  <si>
    <t>02230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</si>
  <si>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</si>
  <si>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02240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</si>
  <si>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</si>
  <si>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</si>
  <si>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02250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</si>
  <si>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</si>
  <si>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</si>
  <si>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02260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</si>
  <si>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</si>
  <si>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сдачи в аренду имущества, составляющего государственную (муниципальную) казну (за исключением земельных участков)</t>
  </si>
  <si>
    <t>05070</t>
  </si>
  <si>
    <t>Доходы от сдачи в аренду имущества, составляющего казну муниципальных районов (за исключением земельных участков)</t>
  </si>
  <si>
    <t>05075</t>
  </si>
  <si>
    <t>Субсидии бюджетам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</si>
  <si>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Субсидии бюджетам муниципальных районов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</si>
  <si>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1060</t>
  </si>
  <si>
    <t>1598</t>
  </si>
  <si>
    <t>7397</t>
  </si>
  <si>
    <t>7456</t>
  </si>
  <si>
    <t>7488</t>
  </si>
  <si>
    <t>7509</t>
  </si>
  <si>
    <t>7563</t>
  </si>
  <si>
    <t>7607</t>
  </si>
  <si>
    <t>30000</t>
  </si>
  <si>
    <t>30024</t>
  </si>
  <si>
    <t>0289</t>
  </si>
  <si>
    <t>7408</t>
  </si>
  <si>
    <t>7409</t>
  </si>
  <si>
    <t>7429</t>
  </si>
  <si>
    <t>7446</t>
  </si>
  <si>
    <t>7467</t>
  </si>
  <si>
    <t>7514</t>
  </si>
  <si>
    <t>7517</t>
  </si>
  <si>
    <t>7518</t>
  </si>
  <si>
    <t>7519</t>
  </si>
  <si>
    <t>7552</t>
  </si>
  <si>
    <t>7554</t>
  </si>
  <si>
    <t>7564</t>
  </si>
  <si>
    <t>7566</t>
  </si>
  <si>
    <t>7570</t>
  </si>
  <si>
    <t>7577</t>
  </si>
  <si>
    <t>7587</t>
  </si>
  <si>
    <t>7588</t>
  </si>
  <si>
    <t>7601</t>
  </si>
  <si>
    <t>7604</t>
  </si>
  <si>
    <t>7649</t>
  </si>
  <si>
    <t>7846</t>
  </si>
  <si>
    <t>30029</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</si>
  <si>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</si>
  <si>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35118</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</si>
  <si>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</si>
  <si>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35120</t>
  </si>
  <si>
    <t>40000</t>
  </si>
  <si>
    <t>40014</t>
  </si>
  <si>
    <t>05099</t>
  </si>
  <si>
    <t>9904</t>
  </si>
  <si>
    <t>50</t>
  </si>
  <si>
    <t>Иные выплаты государственных (муниципальных) органов привлекаемым лицам</t>
  </si>
  <si>
    <t>Расходы на приобретение основных средств для создания запасов материальных ресурсов для ликвидации последствий чрезвычайных ситуаций в рамках подпрограммы "Предупреждение и помощь населению района в чрезвычайных ситуациях, а также использование информационно-коммуникационных технологий для обеспечения безопасности населения района" муниципальной программы "Защита населения и территории Богучанского района от чрезвычайных ситуаций природного и техногенного характера"</t>
  </si>
  <si>
    <t>041008Ф090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</si>
  <si>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</si>
  <si>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Субсидии бюджетным учреждениям на проведение молодежного образовательного форума в рамках подпрограммы "Вовлечение молодежи Богучанского района в социальную практику" муниципальной программы "Молодежь Приангарья"</t>
  </si>
  <si>
    <t>0610080010</t>
  </si>
  <si>
    <t>0620000000</t>
  </si>
  <si>
    <t>Подпрограмма "Профилактика правонарушений среди молодежи в Богучанском районе"</t>
  </si>
  <si>
    <t>0650000000</t>
  </si>
  <si>
    <t>Обеспечение проведения комплекса мероприятий, направленных на привлечение молодежи на поддержание и защиту безопасного уровня жизни, в рамках подпрограммы "Профилактика правонарушений среди молодежи в Богучанском районе" муниципальной программы "Молодежь Приангарья"</t>
  </si>
  <si>
    <t>0650080010</t>
  </si>
  <si>
    <t>Организация и проведение мероприятий, направленных на предотвращение повторных правонарушений, в рамках подпрограммы "Профилактика правонарушений среди молодежи в Богучанском районе" муниципальной программы "Молодежь Приангарья"</t>
  </si>
  <si>
    <t>0650080020</t>
  </si>
  <si>
    <t>Приобретение основных средств для материального обеспечения деятельности муниципального ресурсного центра поддержки общественных инициатив в рамках подпрограммы "Обеспечение информационными ресурсами гражданской тематики населения Богучанского района для решения социальных проблем" муниципальной программы "Содействие развитию гражданского общества в Богучанском районе"</t>
  </si>
  <si>
    <t>132008Ф010</t>
  </si>
  <si>
    <t>Иные выплаты учреждений привлекаемым лицам</t>
  </si>
  <si>
    <t>Субвенции на осуществление первичного воинского учета органами местного самоуправления поселений Богучанского района,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</si>
  <si>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Прочие межбюджетные трансферты, передаваемые бюджетам</t>
  </si>
  <si>
    <t>49999</t>
  </si>
  <si>
    <t>Прочие межбюджетные трансферты, передаваемые бюджетам муниципальных районов</t>
  </si>
  <si>
    <t xml:space="preserve">Прочие межбюджетные трансферты, передаваемые бюджетам муниципальных районов (на обеспечение первичных мер пожарной безопасности)  </t>
  </si>
  <si>
    <t>7412</t>
  </si>
  <si>
    <t>Прочие дотации</t>
  </si>
  <si>
    <t>19999</t>
  </si>
  <si>
    <t>Прочие дотации бюджетам муниципальных районов (на частичную компенсацию расходов на повышение оплаты труда отдельным категориям работников бюджетной сферы)</t>
  </si>
  <si>
    <t>2724</t>
  </si>
  <si>
    <t>Субсидия бюджетам на развитие отрасли культуры</t>
  </si>
  <si>
    <t>25519</t>
  </si>
  <si>
    <t>Субсидии бюджетам муниципальных районов на поддержку отрасли культуры</t>
  </si>
  <si>
    <t>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</si>
  <si>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45303</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</si>
  <si>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</si>
  <si>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Иные межбюджетные трансферты бюджетам поселений Богучанского района на частичную компенсацию расходов на повышение оплаты труда отдельным категориям работников бюджетной сферы Богучанского района на 2022 год</t>
  </si>
  <si>
    <t>На устройство плоскостных спортивных сооружений в сельской местности в рамках подпрограммы "Развитие массовой физической культуры и спорта" муниципальной программы "Развитие физической культуры и спорта, в Богучанском районе"</t>
  </si>
  <si>
    <t>07100S8450</t>
  </si>
  <si>
    <t>зп с 01.01.22+ рег</t>
  </si>
  <si>
    <t>иные</t>
  </si>
  <si>
    <t>Прочие межбюджетные трансферты, передаваемые бюджетам муниципальных районов (на поддержку физкультурно-спортивных клубов по месту жительства)</t>
  </si>
  <si>
    <t>7418</t>
  </si>
  <si>
    <t>Субсидии бюджетам на реализацию мероприятий по обеспечению жильем молодых семей</t>
  </si>
  <si>
    <t>25497</t>
  </si>
  <si>
    <t>Прочие межбюджетные трансферты, передаваемые бюджетам муниципальных районов (на устройство плоскостных спортивных сооружений в сельской местности)</t>
  </si>
  <si>
    <t>7845</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</si>
  <si>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</si>
  <si>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25467</t>
  </si>
  <si>
    <t>45519</t>
  </si>
  <si>
    <t>Межбюджетные трансферты, передаваемые бюджетам на поддержку отрасли культуры</t>
  </si>
  <si>
    <t>Доходы бюджетов бюджетной системы Российской Федерации от возврата организациями остатков субсидий прошлых лет</t>
  </si>
  <si>
    <t>Доходы бюджетов муниципальных районов от возврата организациями остатков субсидий прошлых лет</t>
  </si>
  <si>
    <t>Доходы бюджетов муниципальных районов от возврата бюджетными учреждениями остатков субсидий прошлых лет</t>
  </si>
  <si>
    <t>9009</t>
  </si>
  <si>
    <t>Доходы бюджетов муниципальных районов от возврата иными организациями остатков субсидий прошлых лет</t>
  </si>
  <si>
    <t>9964</t>
  </si>
  <si>
    <t>9972</t>
  </si>
  <si>
    <t>Доходы бюджетов муниципальных районов от возврата иными организациями остатков субсидий прошлых лет (по целевым средствам прошлых лет на реализацию отдельных мер по обеспечению ограничения платы граждан за коммунальные услуги)</t>
  </si>
  <si>
    <t>Доходы бюджетов муниципальных районов от возврата иными организациями остатков субсидий прошлых лет (по целевым средствам прошлых лет на компенсацию выпадающих доходов энергоснабжающих организаций)</t>
  </si>
  <si>
    <t>Доходы бюджетов муниципальных районов от возврата остатков субсидий, субвенций и иных межбюджетных трансфертов, имеющих целевое назначение, прошлых лет из бюджетов поселений</t>
  </si>
  <si>
    <t>18</t>
  </si>
  <si>
    <t>7459</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</si>
  <si>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 (на софинансирование муниципальных программ формирования современной городской (сельской) среды в поселениях)</t>
  </si>
  <si>
    <t>Возврат остатков субсидий, субвенций и иных межбюджетных трансфертов, имеющих целевое назначение, прошлых лет</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</si>
  <si>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</si>
  <si>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19</t>
  </si>
  <si>
    <t>60010</t>
  </si>
  <si>
    <t>Возврат остатков субсидий на строительство и реконструкцию (модернизацию) объектов питьевого водоснабжения из бюджетов муниципальных районов</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</si>
  <si>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t>
  </si>
  <si>
    <t>25243</t>
  </si>
  <si>
    <t>7484</t>
  </si>
  <si>
    <t xml:space="preserve">Прочие межбюджетные трансферты, передаваемые бюджетам муниципальных районов  (на создание (реконструкцию) и капитальный ремонт культурно-досуговых учреждений в сельской местности) </t>
  </si>
  <si>
    <t>35082</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</si>
  <si>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</si>
  <si>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в рамках непрограммных расходов администрации Богучанского района</t>
  </si>
  <si>
    <t>Ежегодная единовременная выплата (премия) лицам, удостоенным звания "Почетный гражданин Богучанского района" в рамках непрограммных расходов администрации Богучанского района</t>
  </si>
  <si>
    <t>Финансирование расходов направленных на сохранение и развитие материально-технической базы муниципальных загородных оздоровительных лагерей,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</si>
  <si>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01100S5530</t>
  </si>
  <si>
    <t>Финансирование расходов на поддержку отрасли культуры (комплектование книжных фондов муниципальных общедоступных библиотек) в рамках подпрограммы "Культурное наследие" муниципальной программы Богучанского района "Развитие культуры"</t>
  </si>
  <si>
    <t>05100L5191</t>
  </si>
  <si>
    <t>0630000000</t>
  </si>
  <si>
    <t>Субсидии гражданам на приобретение жилья</t>
  </si>
  <si>
    <t>Уплата прочих налогов, сборов</t>
  </si>
  <si>
    <t>852</t>
  </si>
  <si>
    <t>Иные межбюджетные трансферты бюджетам поселений Богучанского района из районного бюджета на обеспечение первичных мер пожарной безопасности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</si>
  <si>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Иные межбюджетные трансферты бюджетам поселений Богучанского района из районного бюджета на содержание автомобильных дорог общего пользования местного значения за счет средств дорожного фонда Богучанского района в рамках подпрограммы "Дороги Богучанского района" муниципальной программы "Развитие транспортной системы Богучанского района"</t>
  </si>
  <si>
    <t>Иные межбюджетные трансферты   бюджетам поселений Богучанского района из районного бюджета на обеспечение первичных мер пожарной безопасности на  2022 год и плановый период 2023-2024 годов</t>
  </si>
  <si>
    <t>Приложение 22  к решению
Богучанского районного Совета депутатов
от 22.12. 2021  года № 18/1-133</t>
  </si>
  <si>
    <t>7555</t>
  </si>
  <si>
    <t xml:space="preserve">Прочие межбюджетные трансферты, передаваемые бюджетам муниципальных районов (на организацию и проведение акарицидных обработок мест массового отдыха населения)  </t>
  </si>
  <si>
    <t>7553</t>
  </si>
  <si>
    <t>7508</t>
  </si>
  <si>
    <t>Прочие межбюджетные трансферты, передаваемые бюджетам муниципальных районов (на содержание автомобильных дорог общего пользования местного значения)</t>
  </si>
  <si>
    <t>7641</t>
  </si>
  <si>
    <t>Прочие межбюджетные трансферты, передаваемые бюджетам муниципальных районов (на осуществление расходов, направленных на реализацию мероприятий по поддержке местных инициатив)</t>
  </si>
  <si>
    <t>2650</t>
  </si>
  <si>
    <t>Прочие субсидии бюджетам муниципальных районов (на выполнение требований федеральных стандартов спортивной подготовки)</t>
  </si>
  <si>
    <t>Администрация Богучанского сельского совета</t>
  </si>
  <si>
    <t>Администрация поселка Октябрьский</t>
  </si>
  <si>
    <t>ППМИ</t>
  </si>
  <si>
    <t xml:space="preserve">Иные межбюджетные трансферты бюджетам поселений Богучанского района за содействие развитию налогового потенциала   на 2022 год </t>
  </si>
  <si>
    <t>7745</t>
  </si>
  <si>
    <t xml:space="preserve">Иные межбюджетные трансферты бюджетам поселений Богучанского района из районного бюджета на содержание автомобильных дорог общего пользования местного значения за счет средств дорожного фонда Богучанского района  на 2022 год </t>
  </si>
  <si>
    <t>за счет средств краевого бюджета</t>
  </si>
  <si>
    <t xml:space="preserve">дороги  </t>
  </si>
  <si>
    <t xml:space="preserve">проведения акарицидных обработок наиболее посещаемых населением участков территории природных очагов клещевых инфекций на 2022 год </t>
  </si>
  <si>
    <t>Иные межбюджетные трансферты бюджетам сельских поселений Богучанского района из районного бюджета на осуществление расходов, направленных на реализацию мероприятий по поддержке местных инициатив на 2022 год</t>
  </si>
  <si>
    <t>Средства на реализацию инвестиционных проектов субъектами малого и среднего предпринимательства в приоритетных отраслях, в рамках подпрограммы "Развитие субъектов малого и среднего предпринимательства в Богучанском районе" муниципальной программы "Развитие инвестиционной деятельности, малого и среднего предпринимательства на территории Богучанского района"</t>
  </si>
  <si>
    <t>08100S6610</t>
  </si>
  <si>
    <t>Мероприятия по содержанию и транспортировке контейнерного оборудования в рамках подпрограммы "Обращение с отходами на территории Богучанского района" муниципальной программы Богучанского района "Охрана окружающей среды"</t>
  </si>
  <si>
    <t>0210080050</t>
  </si>
  <si>
    <t>Расходы на поддержку деятельности муниципальных молодежных центров в рамках подпрограммы "Патриотическое воспитание молодежи Богучанского района" муниципальной программы "Молодежь Приангарья"</t>
  </si>
  <si>
    <t>06200S4560</t>
  </si>
  <si>
    <t>Расходы на поддержку деятельности муниципальных молодежных центров в рамках подпрограммы "Профилактика правонарушений среди молодежи в Богучанском районе" муниципальной программы "Молодежь Приангарья"</t>
  </si>
  <si>
    <t>06500S4560</t>
  </si>
  <si>
    <t>Выполнение требований федеральных стандартов спортивной подготовки в рамках подпрограммы "Развитие массовой физической культуры и спорта" муниципальной программы "Развитие физической культуры и спорта, в Богучанском районе"</t>
  </si>
  <si>
    <t>07100S6500</t>
  </si>
  <si>
    <t>7482</t>
  </si>
  <si>
    <t>7661</t>
  </si>
  <si>
    <t>Прочие субсидии бюджетам муниципальных районов (на реализацию инвестиционных проектов субъектами малого и среднего предпринимательства в приоритетных отраслях)</t>
  </si>
  <si>
    <t>7437</t>
  </si>
  <si>
    <t>Прочие субсидии бюджетам муниципальных районов (на  модернизацию и укрепление материально-технической базы муниципальных физкультурно-спортивных организаций и муниципальных образовательных организаций, осуществляющих деятельность в области физической культуры и спорта)</t>
  </si>
  <si>
    <t>На проведение мероприятий по обеспечению антитеррористической защищенности объектов образования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</si>
  <si>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7666</t>
  </si>
  <si>
    <t>Прочие межбюджетные трансферты, передаваемые бюджетам муниципальных районов (на благоустройство кладбищ в рамках подпрограммы «Поддержка муниципальных проектов по благоустройству территорий и повышению активности населения в решении вопросов местного значения»)</t>
  </si>
  <si>
    <t>7668</t>
  </si>
  <si>
    <t>Прочие субсидии бюджетам муниципальных районов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t>
  </si>
  <si>
    <t>7398</t>
  </si>
  <si>
    <t>7559</t>
  </si>
  <si>
    <t>Прочие субсидии бюджетам муниципальных районов (на проведение мероприятий по обеспечению антитеррористической защищенности объектов образования)</t>
  </si>
  <si>
    <t>7463</t>
  </si>
  <si>
    <t xml:space="preserve">Прочие межбюджетные трансферты, передаваемые бюджетам муниципальных районов (на организацию (строительство) мест (площадок) накопления отходов потребления и приобретение контейнерного оборудования) </t>
  </si>
  <si>
    <t>7596</t>
  </si>
  <si>
    <t>Прочие межбюджетные трансферты, передаваемые бюджетам муниципальных районов (на финансовое обеспечение (возмещение) затрат теплоснабжающих и энергосбытовых организаций, осуществляющих производство и (или) реализацию тепловой и электрической энергии, возникших вследствие разницы между фактической стоимостью топлива и стоимостью топлива, учтенной в тарифах на тепловую и электрическую энергию на 2022 год)</t>
  </si>
  <si>
    <t>02995</t>
  </si>
  <si>
    <t>02990</t>
  </si>
  <si>
    <t>ПРОЧИЕ БЕЗВОЗМЕЗДНЫЕ ПОСТУПЛЕНИЯ</t>
  </si>
  <si>
    <t>Прочие безвозмездные поступления в бюджеты муниципальных районов</t>
  </si>
  <si>
    <t>Поступления от денежных пожертвований, предоставляемых физическими лицами получателям средств бюджетов муниципальных районов</t>
  </si>
  <si>
    <t>межбюджетные трансферты на осуществление полномочий по: 
утверждение технических заданий на разработку  и согласование инвестиционных программ;
контролю за готовностью теплоснабжающих организаций, теплосетевых организаций к отопительному периоду;
разработке и утверждению подпрограммы  по энергосбережению и повышению энергетической эффективности ;
организации обеспечения надежного теплоснабжения потребителей, водоснабжения населения;
согласование вывода источников тепловой энергии, топловых сетей, объектов централизованных систем горячего водоснабжения, холодного водоотведения в ремонт и из эксплуатации;
разработке и утверждению  краткосрочных планов капитального ремонта общего имущества многоквартирных домов; 
распределение средств субсидий на финансирование затрат теплоснаюжающих и энергосбытовых организаций;
капитальному ремонту, реконструкции объектов коммунальной инфраструктуры, источников тепловой энергии и тепловых сетей, объектов электросетевого хозяйства и источников электрической энергии, приобретение технологического оборудования , спецтехники для обеспечения функционирования  систем теплоснабжения, электроснабжения, водоотведения и очиски сточных вод</t>
  </si>
  <si>
    <t>Средства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 в рамках подпрограммы "Развитие субъектов малого и среднего предпринимательства в Богучанском районе" муниципальной программы "Развитие инвестиционной деятельности, малого и среднего предпринимательства на территории Богучанского района"</t>
  </si>
  <si>
    <t>08100S6680</t>
  </si>
  <si>
    <t>Субсидии в целях возмещения недополученных доходов организациям, предоставляющим на территории Богучанского района услуги на подвоз воды по тарифам, не обеспечивающим возмещение издержек в рамках подпрограммы "Создание условий для безубыточной деятельности организаций жилищно-коммунального комплекса Богучанского района" муниципальной программы "Реформирование и модернизация жилищно-коммунального хозяйства и повышение энергетической эффективности"</t>
  </si>
  <si>
    <t>0320080010</t>
  </si>
  <si>
    <t>На модернизацию и укрепление материально-технической базы муниципальных физкультурно-спортивных организаций и муниципальных образовательных организаций, осуществляющих деятельность в области физической культуры и спорта, в рамках подпрограммы "Развитие массовой физической культуры и спорта" муниципальной программы "Развитие физической культуры и спорта, в Богучанском районе"</t>
  </si>
  <si>
    <t>07100S4370</t>
  </si>
  <si>
    <t>052A274820</t>
  </si>
  <si>
    <t>01100S5590</t>
  </si>
  <si>
    <t>Приложение № 10 к решению
Богучанского районного Совета депутатов
от 11.08.2022 года № 29/1-227</t>
  </si>
  <si>
    <t>1034</t>
  </si>
  <si>
    <t>Прочие межбюджетные трансферты, передаваемые бюджетам муниципальных районов (на финансовое обеспечение (возмещение) расходных обязательств муниципальных образований, связанных с увеличением с 1 июня 2022 года региональных выплат)</t>
  </si>
  <si>
    <t>1011</t>
  </si>
  <si>
    <t xml:space="preserve">Прочие межбюджетные трансферты, передаваемые бюджетам муниципальных районов (Резервный фонд Правительства Красноярского края  в рамках непрограммных расходов отдельных органов исполнительной власти) </t>
  </si>
  <si>
    <t xml:space="preserve"> рег вып (1034)</t>
  </si>
  <si>
    <t>Иные межбюджетные трансферты бюджетам поселений Богучанского района на финансовое обеспечение (возмещение) расходных обязательств муниципальных образований, связанных с увеличением с 1 июня 2022 года региональных выплат в 2022 году</t>
  </si>
  <si>
    <t>Субсидии энергоснабжающим организациям на компенсацию сверхнормативных расходов на топливо (возмещение затрат), осуществляющим производство и (или) реализацию электрической энергии, вырабатываемой дизельными электростанциями на территории Богучанского района, в рамках подпрограммы "Создание условий для безубыточной деятельности организаций жилищно-коммунального комплекса Богучанского района" муниципальной программы "Реформирование и модернизация жилищно-коммунального хозяйства и повышение энергетической эффективности"</t>
  </si>
  <si>
    <t>0320080020</t>
  </si>
  <si>
    <t>7840</t>
  </si>
  <si>
    <t>2024-2025</t>
  </si>
  <si>
    <t>2025 год</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</si>
  <si>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</si>
  <si>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09040</t>
  </si>
  <si>
    <t>09045</t>
  </si>
  <si>
    <t>006</t>
  </si>
  <si>
    <t>439</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</si>
  <si>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</si>
  <si>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01130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</si>
  <si>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</si>
  <si>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01133</t>
  </si>
  <si>
    <t>188</t>
  </si>
  <si>
    <t>Подпрограмма "Осуществление градостроительной деятельности в Богучанском районе"</t>
  </si>
  <si>
    <t>1040000000</t>
  </si>
  <si>
    <t>Отдельные мероприятия в рамках подпрограммы "Осуществление градостроительной деятельности в Богучанском районе" муниципальной программы "Обеспечение доступным и комфортным жильем граждан Богучанского района"</t>
  </si>
  <si>
    <t>1040080000</t>
  </si>
  <si>
    <t>Подпрограмма "Улучшение жилищных условий отдельных категорий граждан Богучанского района"</t>
  </si>
  <si>
    <t>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лиц,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 соответствии с Законом края от 24 декабря 2009 года № 9-4225), в рамках подпрограммы "Улучшение жилищных условий отдельных категорий граждан Богучанского района" муниципальной программы "Обеспечение доступным и комфортным жильем граждан Богучанского района"</t>
  </si>
  <si>
    <t>1050075870</t>
  </si>
  <si>
    <t>Подпрограмма "Содержание и восстановление специализированного жилищного фонда муниципального образования Богучанский район"</t>
  </si>
  <si>
    <t>1060000000</t>
  </si>
  <si>
    <t>На содержание и восстановление служебного жилищного фонда в рамках подпрограммы "Содержание и восстановление специализированного жилищного фонда муниципального образования Богучанский район" муниципальной программы "Обеспечение доступным и комфортным жильем граждан Богучанского района"</t>
  </si>
  <si>
    <t>1060080010</t>
  </si>
  <si>
    <t>Отдельные мероприятия в рамках подпрограммы "Улучшение жилищных условий отдельных категорий граждан Богучанского района" муниципальной программы "Обеспечение доступным и комфортным жильем граждан Богучанского района"</t>
  </si>
  <si>
    <t>Премии и гранты</t>
  </si>
  <si>
    <t>350</t>
  </si>
  <si>
    <t xml:space="preserve"> 2024 год</t>
  </si>
  <si>
    <t xml:space="preserve"> на 2025 год всего, в том числе:</t>
  </si>
  <si>
    <t xml:space="preserve"> на 2024 год всего, в том числе:</t>
  </si>
  <si>
    <t>на 2025 год всего, в том числе:</t>
  </si>
  <si>
    <t xml:space="preserve">Иные  межбюджетные  трансферты  бюджетам поселений Богучанского района из районного бюджета на содержание автомобильных дорог общего пользования местного значения за счет средств дорожного фонда Богучанского района  на 2023 год  </t>
  </si>
  <si>
    <t>Субвенции на осуществление органами местного самоуправления поселений Богучанского района государственных полномочий по первичному воинскому учету на территориях, где отсутствуют военные комиссариаты  на 2023  и  2024 годы</t>
  </si>
  <si>
    <t xml:space="preserve">Иные межбюджетные трансферты бюджетам поселений Богучанского района из районного бюджета на реализацию мероприятий по трудовому воспитанию несовершеннолетних  граждан в возрасте от 14 до 18 лет на территории Богучанского района  на 2023 год и плановый период 2024-2025 годов </t>
  </si>
  <si>
    <t>Субвенции на осуществление органами местного самоуправления поселений Богучанского района государственных полномочий по созданию и обеспечению деятельности административных комиссий  на 2023 год  и плановый период 2024-2025 годов</t>
  </si>
  <si>
    <t>Ведомственная 23 год</t>
  </si>
  <si>
    <t>Ведомственная 24-25 год</t>
  </si>
  <si>
    <t>Функц разрез 23 год</t>
  </si>
  <si>
    <t>Функц разрез 24-25 год</t>
  </si>
  <si>
    <t>ЦСР 23 год</t>
  </si>
  <si>
    <t>ЦСР 24-25 год</t>
  </si>
  <si>
    <t>Распределение бюджетных ассигнований по целевым статьям (муниципальным программам Богучанского района и непрограммным направлениям деятельности), группам, подгруппам видов расходов, разделам,  подразделам классификации расходов районного бюджета на плановый период 2024-2025 годов</t>
  </si>
  <si>
    <t xml:space="preserve"> на обеспечение первичных мер пожарной безопасности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</si>
</sst>
</file>

<file path=xl/styles.xml><?xml version="1.0" encoding="utf-8"?>
<styleSheet xmlns="http://schemas.openxmlformats.org/spreadsheetml/2006/main">
  <numFmts count="14">
    <numFmt numFmtId="43" formatCode="_-* #,##0.00\ _₽_-;\-* #,##0.00\ _₽_-;_-* &quot;-&quot;??\ _₽_-;_-@_-"/>
    <numFmt numFmtId="164" formatCode="_-* #,##0_р_._-;\-* #,##0_р_._-;_-* &quot;-&quot;_р_._-;_-@_-"/>
    <numFmt numFmtId="165" formatCode="_-* #,##0.00_р_._-;\-* #,##0.00_р_._-;_-* &quot;-&quot;??_р_._-;_-@_-"/>
    <numFmt numFmtId="166" formatCode="#,##0;[Red]\-#,##0;&quot;-&quot;"/>
    <numFmt numFmtId="167" formatCode="#,##0.00;[Red]\-#,##0.00;&quot;-&quot;"/>
    <numFmt numFmtId="168" formatCode="#,##0.0"/>
    <numFmt numFmtId="169" formatCode="#,##0.00_ ;[Red]\-#,##0.00\ "/>
    <numFmt numFmtId="170" formatCode="\О\б\щ\и\й"/>
    <numFmt numFmtId="171" formatCode="#,##0.00_ ;\-#,##0.00\ "/>
    <numFmt numFmtId="172" formatCode="?"/>
    <numFmt numFmtId="173" formatCode="000000"/>
    <numFmt numFmtId="174" formatCode="#,##0_ ;[Red]\-#,##0\ "/>
    <numFmt numFmtId="175" formatCode="_-* #,##0.00_$_-;\-* #,##0.00_$_-;_-* &quot;-&quot;??_$_-;_-@_-"/>
    <numFmt numFmtId="176" formatCode="0.0"/>
  </numFmts>
  <fonts count="64">
    <font>
      <sz val="10"/>
      <name val="Arial Cyr"/>
      <charset val="204"/>
    </font>
    <font>
      <sz val="10"/>
      <name val="Arial Cyr"/>
      <charset val="204"/>
    </font>
    <font>
      <sz val="10"/>
      <name val="Arial Cyr"/>
      <charset val="204"/>
    </font>
    <font>
      <sz val="8"/>
      <name val="Arial Cyr"/>
      <charset val="204"/>
    </font>
    <font>
      <u/>
      <sz val="10"/>
      <name val="Arial Cyr"/>
      <charset val="204"/>
    </font>
    <font>
      <sz val="10"/>
      <name val="Arial"/>
      <family val="2"/>
      <charset val="204"/>
    </font>
    <font>
      <sz val="9"/>
      <name val="Arial"/>
      <family val="2"/>
      <charset val="204"/>
    </font>
    <font>
      <sz val="11"/>
      <color indexed="8"/>
      <name val="Arial"/>
      <family val="2"/>
      <charset val="204"/>
    </font>
    <font>
      <b/>
      <sz val="10"/>
      <name val="Arial"/>
      <family val="2"/>
      <charset val="204"/>
    </font>
    <font>
      <b/>
      <sz val="11"/>
      <name val="Arial"/>
      <family val="2"/>
      <charset val="204"/>
    </font>
    <font>
      <sz val="11"/>
      <name val="Arial"/>
      <family val="2"/>
      <charset val="204"/>
    </font>
    <font>
      <sz val="10"/>
      <color indexed="10"/>
      <name val="Arial"/>
      <family val="2"/>
      <charset val="204"/>
    </font>
    <font>
      <sz val="14"/>
      <name val="Arial"/>
      <family val="2"/>
      <charset val="204"/>
    </font>
    <font>
      <sz val="12"/>
      <name val="Arial"/>
      <family val="2"/>
      <charset val="204"/>
    </font>
    <font>
      <b/>
      <sz val="12"/>
      <name val="Arial"/>
      <family val="2"/>
      <charset val="204"/>
    </font>
    <font>
      <b/>
      <sz val="16"/>
      <name val="Arial"/>
      <family val="2"/>
      <charset val="204"/>
    </font>
    <font>
      <sz val="16"/>
      <name val="Arial"/>
      <family val="2"/>
      <charset val="204"/>
    </font>
    <font>
      <sz val="11"/>
      <color theme="1"/>
      <name val="Calibri"/>
      <family val="2"/>
    </font>
    <font>
      <sz val="8"/>
      <color theme="1"/>
      <name val="Calibri"/>
      <family val="2"/>
    </font>
    <font>
      <sz val="11"/>
      <color theme="1"/>
      <name val="Arial"/>
      <family val="2"/>
      <charset val="204"/>
    </font>
    <font>
      <sz val="10"/>
      <color theme="8" tint="0.39997558519241921"/>
      <name val="Arial"/>
      <family val="2"/>
      <charset val="204"/>
    </font>
    <font>
      <sz val="10"/>
      <color rgb="FFFF0000"/>
      <name val="Arial"/>
      <family val="2"/>
      <charset val="204"/>
    </font>
    <font>
      <sz val="11"/>
      <color rgb="FFFF0000"/>
      <name val="Arial"/>
      <family val="2"/>
      <charset val="204"/>
    </font>
    <font>
      <sz val="10"/>
      <color indexed="8"/>
      <name val="Arial"/>
      <family val="2"/>
      <charset val="204"/>
    </font>
    <font>
      <sz val="9"/>
      <color indexed="8"/>
      <name val="Arial"/>
      <family val="2"/>
      <charset val="204"/>
    </font>
    <font>
      <sz val="10"/>
      <name val="Times New Roman"/>
      <family val="1"/>
      <charset val="204"/>
    </font>
    <font>
      <b/>
      <sz val="11"/>
      <name val="Times New Roman"/>
      <family val="1"/>
      <charset val="204"/>
    </font>
    <font>
      <sz val="11"/>
      <color theme="1"/>
      <name val="Times New Roman"/>
      <family val="1"/>
      <charset val="204"/>
    </font>
    <font>
      <sz val="11"/>
      <name val="Times New Roman"/>
      <family val="1"/>
      <charset val="204"/>
    </font>
    <font>
      <sz val="11"/>
      <name val="Calibri"/>
      <family val="2"/>
      <charset val="204"/>
      <scheme val="minor"/>
    </font>
    <font>
      <sz val="10"/>
      <name val="Helv"/>
      <charset val="204"/>
    </font>
    <font>
      <b/>
      <i/>
      <sz val="8"/>
      <name val="Arial"/>
      <family val="2"/>
      <charset val="204"/>
    </font>
    <font>
      <sz val="8"/>
      <name val="Arial"/>
      <family val="2"/>
      <charset val="204"/>
    </font>
    <font>
      <sz val="10"/>
      <color theme="1"/>
      <name val="Arial"/>
      <family val="2"/>
      <charset val="204"/>
    </font>
    <font>
      <sz val="12"/>
      <color rgb="FF000000"/>
      <name val="Arial"/>
      <family val="2"/>
      <charset val="204"/>
    </font>
    <font>
      <sz val="10"/>
      <color rgb="FF000000"/>
      <name val="Arial"/>
      <family val="2"/>
      <charset val="204"/>
    </font>
    <font>
      <sz val="11"/>
      <name val="Arial Cyr"/>
      <charset val="204"/>
    </font>
    <font>
      <sz val="9.5"/>
      <name val="Times New Roman"/>
      <family val="1"/>
      <charset val="204"/>
    </font>
    <font>
      <b/>
      <sz val="12"/>
      <color rgb="FF000000"/>
      <name val="Times New Roman"/>
      <family val="1"/>
      <charset val="204"/>
    </font>
    <font>
      <sz val="11"/>
      <color rgb="FF000000"/>
      <name val="Times New Roman"/>
      <family val="1"/>
      <charset val="204"/>
    </font>
    <font>
      <b/>
      <sz val="10"/>
      <name val="Arial Cyr"/>
      <charset val="204"/>
    </font>
    <font>
      <sz val="10"/>
      <name val="Arial"/>
      <family val="2"/>
      <charset val="204"/>
    </font>
    <font>
      <sz val="10"/>
      <name val="Arial"/>
      <family val="2"/>
      <charset val="204"/>
    </font>
    <font>
      <sz val="10"/>
      <name val="Arial"/>
      <family val="2"/>
      <charset val="204"/>
    </font>
    <font>
      <sz val="10"/>
      <name val="Arial"/>
      <family val="2"/>
    </font>
    <font>
      <sz val="11"/>
      <color indexed="8"/>
      <name val="Calibri"/>
      <family val="2"/>
      <charset val="204"/>
    </font>
    <font>
      <sz val="11"/>
      <color indexed="9"/>
      <name val="Calibri"/>
      <family val="2"/>
      <charset val="204"/>
    </font>
    <font>
      <b/>
      <sz val="11"/>
      <color indexed="8"/>
      <name val="Calibri"/>
      <family val="2"/>
      <charset val="204"/>
    </font>
    <font>
      <b/>
      <sz val="11"/>
      <color indexed="9"/>
      <name val="Calibri"/>
      <family val="2"/>
      <charset val="204"/>
    </font>
    <font>
      <sz val="11"/>
      <color indexed="10"/>
      <name val="Calibri"/>
      <family val="2"/>
      <charset val="204"/>
    </font>
    <font>
      <sz val="11"/>
      <color rgb="FF3F3F76"/>
      <name val="Calibri"/>
      <family val="2"/>
      <charset val="204"/>
    </font>
    <font>
      <b/>
      <sz val="11"/>
      <color rgb="FF3F3F3F"/>
      <name val="Calibri"/>
      <family val="2"/>
      <charset val="204"/>
    </font>
    <font>
      <b/>
      <sz val="11"/>
      <color rgb="FFFA7D00"/>
      <name val="Calibri"/>
      <family val="2"/>
      <charset val="204"/>
    </font>
    <font>
      <b/>
      <sz val="15"/>
      <color theme="3"/>
      <name val="Calibri"/>
      <family val="2"/>
      <charset val="204"/>
    </font>
    <font>
      <b/>
      <sz val="13"/>
      <color theme="3"/>
      <name val="Calibri"/>
      <family val="2"/>
      <charset val="204"/>
    </font>
    <font>
      <b/>
      <sz val="11"/>
      <color theme="3"/>
      <name val="Calibri"/>
      <family val="2"/>
      <charset val="204"/>
    </font>
    <font>
      <sz val="18"/>
      <color theme="3"/>
      <name val="Calibri Light"/>
      <family val="2"/>
      <charset val="204"/>
    </font>
    <font>
      <sz val="11"/>
      <color rgb="FF9C6500"/>
      <name val="Calibri"/>
      <family val="2"/>
      <charset val="204"/>
    </font>
    <font>
      <sz val="11"/>
      <color rgb="FF9C0006"/>
      <name val="Calibri"/>
      <family val="2"/>
      <charset val="204"/>
    </font>
    <font>
      <i/>
      <sz val="11"/>
      <color rgb="FF7F7F7F"/>
      <name val="Calibri"/>
      <family val="2"/>
      <charset val="204"/>
    </font>
    <font>
      <sz val="11"/>
      <color rgb="FFFA7D00"/>
      <name val="Calibri"/>
      <family val="2"/>
      <charset val="204"/>
    </font>
    <font>
      <sz val="11"/>
      <color rgb="FF006100"/>
      <name val="Calibri"/>
      <family val="2"/>
      <charset val="204"/>
    </font>
    <font>
      <sz val="12"/>
      <color rgb="FFFF0000"/>
      <name val="Arial"/>
      <family val="2"/>
      <charset val="204"/>
    </font>
    <font>
      <sz val="11"/>
      <color rgb="FF000000"/>
      <name val="Arial"/>
      <family val="2"/>
      <charset val="204"/>
    </font>
  </fonts>
  <fills count="3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3999755851924192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indexed="26"/>
        <bgColor indexed="64"/>
      </patternFill>
    </fill>
    <fill>
      <patternFill patternType="solid">
        <fgColor indexed="47"/>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2F2F2"/>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C6EFCE"/>
        <bgColor indexed="64"/>
      </patternFill>
    </fill>
    <fill>
      <patternFill patternType="solid">
        <fgColor rgb="FF92D05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8"/>
      </left>
      <right style="thin">
        <color indexed="8"/>
      </right>
      <top/>
      <bottom style="thin">
        <color indexed="8"/>
      </bottom>
      <diagonal/>
    </border>
    <border>
      <left style="thin">
        <color rgb="FF000000"/>
      </left>
      <right/>
      <top style="thin">
        <color rgb="FF000000"/>
      </top>
      <bottom style="thin">
        <color rgb="FF000000"/>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5422223578601"/>
      </bottom>
      <diagonal/>
    </border>
    <border>
      <left style="thin">
        <color indexed="64"/>
      </left>
      <right/>
      <top/>
      <bottom/>
      <diagonal/>
    </border>
    <border>
      <left style="thin">
        <color indexed="8"/>
      </left>
      <right style="thin">
        <color indexed="8"/>
      </right>
      <top style="thin">
        <color indexed="8"/>
      </top>
      <bottom/>
      <diagonal/>
    </border>
  </borders>
  <cellStyleXfs count="71">
    <xf numFmtId="0" fontId="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8" fillId="0" borderId="0"/>
    <xf numFmtId="0" fontId="18" fillId="0" borderId="0"/>
    <xf numFmtId="0" fontId="18" fillId="0" borderId="0"/>
    <xf numFmtId="0" fontId="18" fillId="0" borderId="0"/>
    <xf numFmtId="0" fontId="18" fillId="0" borderId="0"/>
    <xf numFmtId="0" fontId="18" fillId="0" borderId="0"/>
    <xf numFmtId="164" fontId="2"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0" fontId="1" fillId="0" borderId="0"/>
    <xf numFmtId="0" fontId="30" fillId="0" borderId="0"/>
    <xf numFmtId="0" fontId="5" fillId="0" borderId="0"/>
    <xf numFmtId="0" fontId="41" fillId="0" borderId="0"/>
    <xf numFmtId="0" fontId="42" fillId="0" borderId="0"/>
    <xf numFmtId="0" fontId="43" fillId="0" borderId="0"/>
    <xf numFmtId="0" fontId="44" fillId="0" borderId="0">
      <alignment vertical="center"/>
    </xf>
    <xf numFmtId="0" fontId="45" fillId="10" borderId="0" applyNumberFormat="0" applyBorder="0" applyAlignment="0" applyProtection="0"/>
    <xf numFmtId="0" fontId="45" fillId="11" borderId="0" applyNumberFormat="0" applyBorder="0" applyAlignment="0" applyProtection="0"/>
    <xf numFmtId="0" fontId="45" fillId="12" borderId="0" applyNumberFormat="0" applyBorder="0" applyAlignment="0" applyProtection="0"/>
    <xf numFmtId="0" fontId="45" fillId="13"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9" borderId="0" applyNumberFormat="0" applyBorder="0" applyAlignment="0" applyProtection="0"/>
    <xf numFmtId="0" fontId="45" fillId="20" borderId="0" applyNumberFormat="0" applyBorder="0" applyAlignment="0" applyProtection="0"/>
    <xf numFmtId="0" fontId="45" fillId="21" borderId="0" applyNumberFormat="0" applyBorder="0" applyAlignment="0" applyProtection="0"/>
    <xf numFmtId="0" fontId="46" fillId="4"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46" fillId="25" borderId="0" applyNumberFormat="0" applyBorder="0" applyAlignment="0" applyProtection="0"/>
    <xf numFmtId="0" fontId="46" fillId="6"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31" borderId="0" applyNumberFormat="0" applyBorder="0" applyAlignment="0" applyProtection="0"/>
    <xf numFmtId="0" fontId="50" fillId="9" borderId="16" applyNumberFormat="0" applyAlignment="0" applyProtection="0"/>
    <xf numFmtId="0" fontId="51" fillId="32" borderId="17" applyNumberFormat="0" applyAlignment="0" applyProtection="0"/>
    <xf numFmtId="0" fontId="52" fillId="32" borderId="16" applyNumberFormat="0" applyAlignment="0" applyProtection="0"/>
    <xf numFmtId="0" fontId="53" fillId="0" borderId="14" applyNumberFormat="0" applyFill="0" applyAlignment="0" applyProtection="0"/>
    <xf numFmtId="0" fontId="54" fillId="0" borderId="22" applyNumberFormat="0" applyFill="0" applyAlignment="0" applyProtection="0"/>
    <xf numFmtId="0" fontId="55" fillId="0" borderId="15" applyNumberFormat="0" applyFill="0" applyAlignment="0" applyProtection="0"/>
    <xf numFmtId="0" fontId="55" fillId="0" borderId="0" applyNumberFormat="0" applyFill="0" applyBorder="0" applyAlignment="0" applyProtection="0"/>
    <xf numFmtId="0" fontId="47" fillId="0" borderId="21" applyNumberFormat="0" applyFill="0" applyAlignment="0" applyProtection="0"/>
    <xf numFmtId="0" fontId="48" fillId="33" borderId="19" applyNumberFormat="0" applyAlignment="0" applyProtection="0"/>
    <xf numFmtId="0" fontId="56" fillId="0" borderId="0" applyNumberFormat="0" applyFill="0" applyBorder="0" applyAlignment="0" applyProtection="0"/>
    <xf numFmtId="0" fontId="57" fillId="34" borderId="0" applyNumberFormat="0" applyBorder="0" applyAlignment="0" applyProtection="0"/>
    <xf numFmtId="0" fontId="58" fillId="35" borderId="0" applyNumberFormat="0" applyBorder="0" applyAlignment="0" applyProtection="0"/>
    <xf numFmtId="0" fontId="59" fillId="0" borderId="0" applyNumberFormat="0" applyFill="0" applyBorder="0" applyAlignment="0" applyProtection="0"/>
    <xf numFmtId="0" fontId="44" fillId="8" borderId="20" applyNumberFormat="0" applyFont="0" applyAlignment="0" applyProtection="0"/>
    <xf numFmtId="0" fontId="60" fillId="0" borderId="18" applyNumberFormat="0" applyFill="0" applyAlignment="0" applyProtection="0"/>
    <xf numFmtId="0" fontId="49" fillId="0" borderId="0" applyNumberFormat="0" applyFill="0" applyBorder="0" applyAlignment="0" applyProtection="0"/>
    <xf numFmtId="0" fontId="61" fillId="36" borderId="0" applyNumberFormat="0" applyBorder="0" applyAlignment="0" applyProtection="0"/>
    <xf numFmtId="0" fontId="5" fillId="0" borderId="0"/>
    <xf numFmtId="0" fontId="5" fillId="0" borderId="0"/>
  </cellStyleXfs>
  <cellXfs count="522">
    <xf numFmtId="0" fontId="0" fillId="0" borderId="0" xfId="0"/>
    <xf numFmtId="0" fontId="0" fillId="0" borderId="0" xfId="0" applyAlignment="1">
      <alignment horizontal="right"/>
    </xf>
    <xf numFmtId="49" fontId="0" fillId="0" borderId="0" xfId="0" applyNumberFormat="1" applyAlignment="1">
      <alignment horizontal="right"/>
    </xf>
    <xf numFmtId="0" fontId="5" fillId="0" borderId="0" xfId="0" applyFont="1"/>
    <xf numFmtId="0" fontId="5" fillId="0" borderId="0" xfId="0" applyFont="1" applyAlignment="1">
      <alignment horizontal="right"/>
    </xf>
    <xf numFmtId="0" fontId="5" fillId="0" borderId="1" xfId="0" applyFont="1" applyBorder="1"/>
    <xf numFmtId="0" fontId="5" fillId="0" borderId="1" xfId="0" applyFont="1" applyFill="1" applyBorder="1"/>
    <xf numFmtId="0" fontId="5" fillId="0" borderId="1" xfId="0" applyFont="1" applyFill="1" applyBorder="1" applyAlignment="1">
      <alignment wrapText="1"/>
    </xf>
    <xf numFmtId="49" fontId="5" fillId="0" borderId="0" xfId="0" applyNumberFormat="1" applyFont="1" applyAlignment="1">
      <alignment horizontal="right" vertical="center"/>
    </xf>
    <xf numFmtId="4" fontId="5" fillId="0" borderId="0" xfId="0" applyNumberFormat="1" applyFont="1"/>
    <xf numFmtId="0" fontId="19" fillId="0" borderId="2" xfId="2" applyFont="1" applyFill="1" applyBorder="1" applyAlignment="1">
      <alignment horizontal="left" wrapText="1"/>
    </xf>
    <xf numFmtId="0" fontId="8" fillId="0" borderId="0" xfId="0" applyFont="1"/>
    <xf numFmtId="0" fontId="10" fillId="0" borderId="2" xfId="2" applyFont="1" applyFill="1" applyBorder="1" applyAlignment="1">
      <alignment horizontal="left" wrapText="1"/>
    </xf>
    <xf numFmtId="0" fontId="12" fillId="0" borderId="0" xfId="0" applyFont="1" applyAlignment="1">
      <alignment horizontal="right"/>
    </xf>
    <xf numFmtId="0" fontId="10" fillId="0" borderId="1" xfId="0" applyFont="1" applyBorder="1" applyAlignment="1">
      <alignment horizontal="center" vertical="top" wrapText="1"/>
    </xf>
    <xf numFmtId="0" fontId="5" fillId="0" borderId="0" xfId="0" applyFont="1" applyAlignment="1">
      <alignment horizontal="center"/>
    </xf>
    <xf numFmtId="0" fontId="10" fillId="0" borderId="1" xfId="0" applyFont="1" applyBorder="1" applyAlignment="1">
      <alignment vertical="top" wrapText="1"/>
    </xf>
    <xf numFmtId="4" fontId="10" fillId="0" borderId="1" xfId="0" applyNumberFormat="1" applyFont="1" applyBorder="1" applyAlignment="1">
      <alignment horizontal="right" vertical="top" wrapText="1"/>
    </xf>
    <xf numFmtId="0" fontId="13" fillId="0" borderId="0" xfId="0" applyFont="1"/>
    <xf numFmtId="165" fontId="5" fillId="0" borderId="0" xfId="17" applyFont="1"/>
    <xf numFmtId="49" fontId="10" fillId="0" borderId="0" xfId="0" applyNumberFormat="1" applyFont="1" applyBorder="1" applyAlignment="1">
      <alignment horizontal="center" vertical="top" wrapText="1"/>
    </xf>
    <xf numFmtId="49" fontId="9" fillId="0" borderId="0" xfId="0" applyNumberFormat="1" applyFont="1" applyAlignment="1">
      <alignment horizontal="left" vertical="top"/>
    </xf>
    <xf numFmtId="49" fontId="10" fillId="0" borderId="1" xfId="0" applyNumberFormat="1" applyFont="1" applyBorder="1" applyAlignment="1">
      <alignment horizontal="center" vertical="center" wrapText="1"/>
    </xf>
    <xf numFmtId="49" fontId="10" fillId="0" borderId="0" xfId="0" applyNumberFormat="1" applyFont="1" applyAlignment="1">
      <alignment horizontal="center" vertical="center" wrapText="1"/>
    </xf>
    <xf numFmtId="0" fontId="19" fillId="0" borderId="2" xfId="7" applyFont="1" applyFill="1" applyBorder="1" applyAlignment="1">
      <alignment horizontal="left" wrapText="1"/>
    </xf>
    <xf numFmtId="167" fontId="19" fillId="0" borderId="2" xfId="3" applyNumberFormat="1" applyFont="1" applyFill="1" applyBorder="1"/>
    <xf numFmtId="49" fontId="10" fillId="0" borderId="0" xfId="0" applyNumberFormat="1" applyFont="1" applyAlignment="1">
      <alignment horizontal="right" vertical="top"/>
    </xf>
    <xf numFmtId="170" fontId="9" fillId="0" borderId="1" xfId="0" applyNumberFormat="1" applyFont="1" applyBorder="1" applyAlignment="1">
      <alignment horizontal="left" wrapText="1"/>
    </xf>
    <xf numFmtId="4" fontId="9" fillId="0" borderId="1" xfId="0" applyNumberFormat="1" applyFont="1" applyBorder="1" applyAlignment="1">
      <alignment horizontal="right"/>
    </xf>
    <xf numFmtId="49" fontId="9" fillId="0" borderId="0" xfId="0" applyNumberFormat="1" applyFont="1" applyAlignment="1">
      <alignment horizontal="right"/>
    </xf>
    <xf numFmtId="170" fontId="10" fillId="0" borderId="0" xfId="0" applyNumberFormat="1" applyFont="1" applyAlignment="1">
      <alignment horizontal="left" vertical="top" wrapText="1"/>
    </xf>
    <xf numFmtId="4" fontId="10" fillId="0" borderId="0" xfId="0" applyNumberFormat="1" applyFont="1" applyAlignment="1">
      <alignment horizontal="right" vertical="top"/>
    </xf>
    <xf numFmtId="49" fontId="5" fillId="0" borderId="1" xfId="0" applyNumberFormat="1" applyFont="1" applyBorder="1" applyAlignment="1">
      <alignment horizontal="center" vertical="center" wrapText="1"/>
    </xf>
    <xf numFmtId="0" fontId="5" fillId="0" borderId="0" xfId="17" applyNumberFormat="1" applyFont="1"/>
    <xf numFmtId="49" fontId="9" fillId="0" borderId="1" xfId="0" applyNumberFormat="1" applyFont="1" applyBorder="1" applyAlignment="1">
      <alignment horizontal="center" vertical="center"/>
    </xf>
    <xf numFmtId="167" fontId="9" fillId="0" borderId="1" xfId="19" applyNumberFormat="1" applyFont="1" applyBorder="1" applyAlignment="1">
      <alignment horizontal="right" vertical="center"/>
    </xf>
    <xf numFmtId="0" fontId="19" fillId="0" borderId="2" xfId="6" applyFont="1" applyFill="1" applyBorder="1" applyAlignment="1">
      <alignment horizontal="left" wrapText="1"/>
    </xf>
    <xf numFmtId="171" fontId="11" fillId="0" borderId="0" xfId="17" applyNumberFormat="1" applyFont="1"/>
    <xf numFmtId="49" fontId="5" fillId="0" borderId="0" xfId="0" applyNumberFormat="1" applyFont="1"/>
    <xf numFmtId="0" fontId="7" fillId="0" borderId="2" xfId="7" applyFont="1" applyFill="1" applyBorder="1" applyAlignment="1">
      <alignment horizontal="left" wrapText="1"/>
    </xf>
    <xf numFmtId="0" fontId="10" fillId="0" borderId="1" xfId="0" applyFont="1" applyBorder="1" applyAlignment="1">
      <alignment horizontal="left" vertical="center" wrapText="1"/>
    </xf>
    <xf numFmtId="0" fontId="10" fillId="0" borderId="1" xfId="0" applyFont="1" applyBorder="1"/>
    <xf numFmtId="0" fontId="10" fillId="0" borderId="1" xfId="2" applyFont="1" applyFill="1" applyBorder="1" applyAlignment="1">
      <alignment horizontal="left" wrapText="1"/>
    </xf>
    <xf numFmtId="0" fontId="7" fillId="0" borderId="2" xfId="2" applyFont="1" applyFill="1" applyBorder="1" applyAlignment="1">
      <alignment horizontal="left" wrapText="1"/>
    </xf>
    <xf numFmtId="0" fontId="10" fillId="0" borderId="1" xfId="0" applyFont="1" applyBorder="1" applyAlignment="1">
      <alignment horizontal="justify" vertical="top" wrapText="1"/>
    </xf>
    <xf numFmtId="0" fontId="10" fillId="0" borderId="1" xfId="0" applyFont="1" applyBorder="1" applyAlignment="1">
      <alignment horizontal="left" vertical="top" wrapText="1"/>
    </xf>
    <xf numFmtId="49" fontId="7" fillId="0" borderId="1" xfId="1" applyNumberFormat="1" applyFont="1" applyFill="1" applyBorder="1" applyAlignment="1">
      <alignment vertical="center"/>
    </xf>
    <xf numFmtId="167" fontId="19" fillId="0" borderId="1" xfId="3" applyNumberFormat="1" applyFont="1" applyFill="1" applyBorder="1"/>
    <xf numFmtId="49" fontId="19" fillId="0" borderId="1" xfId="1" applyNumberFormat="1" applyFont="1" applyFill="1" applyBorder="1" applyAlignment="1">
      <alignment vertical="center"/>
    </xf>
    <xf numFmtId="49" fontId="9" fillId="0" borderId="1" xfId="0" applyNumberFormat="1" applyFont="1" applyBorder="1" applyAlignment="1">
      <alignment horizontal="right"/>
    </xf>
    <xf numFmtId="0" fontId="5" fillId="0" borderId="1" xfId="0" applyNumberFormat="1" applyFont="1" applyFill="1" applyBorder="1" applyAlignment="1">
      <alignment horizontal="left" vertical="top" wrapText="1"/>
    </xf>
    <xf numFmtId="0" fontId="5" fillId="0" borderId="1" xfId="0" applyFont="1" applyBorder="1" applyAlignment="1">
      <alignment wrapText="1"/>
    </xf>
    <xf numFmtId="0" fontId="5" fillId="0" borderId="0" xfId="0" applyFont="1" applyAlignment="1">
      <alignment wrapText="1"/>
    </xf>
    <xf numFmtId="168" fontId="15" fillId="0" borderId="0" xfId="0" applyNumberFormat="1" applyFont="1" applyFill="1" applyAlignment="1">
      <alignment horizontal="center" wrapText="1"/>
    </xf>
    <xf numFmtId="168" fontId="15" fillId="0" borderId="0" xfId="0" applyNumberFormat="1" applyFont="1" applyFill="1" applyAlignment="1">
      <alignment horizontal="center" vertical="top" wrapText="1"/>
    </xf>
    <xf numFmtId="0" fontId="16" fillId="0" borderId="0" xfId="0" applyFont="1" applyFill="1" applyAlignment="1">
      <alignment wrapText="1"/>
    </xf>
    <xf numFmtId="0" fontId="13" fillId="0" borderId="0" xfId="0" applyFont="1" applyFill="1" applyAlignment="1">
      <alignment horizontal="center" vertical="top" wrapText="1" shrinkToFit="1"/>
    </xf>
    <xf numFmtId="49" fontId="14" fillId="0" borderId="0" xfId="0" applyNumberFormat="1" applyFont="1" applyFill="1" applyBorder="1" applyAlignment="1">
      <alignment horizontal="center" wrapText="1" shrinkToFit="1"/>
    </xf>
    <xf numFmtId="49" fontId="14" fillId="0" borderId="0" xfId="0" applyNumberFormat="1" applyFont="1" applyFill="1" applyBorder="1" applyAlignment="1">
      <alignment horizontal="center" vertical="top" wrapText="1" shrinkToFit="1"/>
    </xf>
    <xf numFmtId="0" fontId="13" fillId="0" borderId="0" xfId="0" applyFont="1" applyFill="1" applyAlignment="1">
      <alignment horizontal="center" wrapText="1" shrinkToFit="1"/>
    </xf>
    <xf numFmtId="0" fontId="10" fillId="0" borderId="1" xfId="0" applyFont="1" applyFill="1" applyBorder="1" applyAlignment="1">
      <alignment horizontal="center" vertical="center" wrapText="1" shrinkToFit="1"/>
    </xf>
    <xf numFmtId="0" fontId="5" fillId="0" borderId="0" xfId="0" applyFont="1" applyFill="1" applyAlignment="1">
      <alignment horizontal="center" vertical="center" wrapText="1" shrinkToFit="1"/>
    </xf>
    <xf numFmtId="49" fontId="9" fillId="0" borderId="1" xfId="0" applyNumberFormat="1" applyFont="1" applyFill="1" applyBorder="1" applyAlignment="1">
      <alignment horizontal="center" vertical="top"/>
    </xf>
    <xf numFmtId="49" fontId="9" fillId="0" borderId="1" xfId="0" applyNumberFormat="1" applyFont="1" applyFill="1" applyBorder="1" applyAlignment="1">
      <alignment horizontal="center" vertical="top" wrapText="1" shrinkToFit="1"/>
    </xf>
    <xf numFmtId="49" fontId="9" fillId="0" borderId="1" xfId="0" applyNumberFormat="1" applyFont="1" applyFill="1" applyBorder="1" applyAlignment="1">
      <alignment horizontal="left" vertical="top" wrapText="1" shrinkToFit="1"/>
    </xf>
    <xf numFmtId="0" fontId="10" fillId="0" borderId="1" xfId="0" applyFont="1" applyFill="1" applyBorder="1" applyAlignment="1">
      <alignment horizontal="center" vertical="top" wrapText="1"/>
    </xf>
    <xf numFmtId="49" fontId="10" fillId="0" borderId="1" xfId="0" applyNumberFormat="1" applyFont="1" applyFill="1" applyBorder="1" applyAlignment="1">
      <alignment horizontal="center" vertical="top"/>
    </xf>
    <xf numFmtId="49" fontId="10" fillId="0" borderId="1" xfId="0" applyNumberFormat="1" applyFont="1" applyFill="1" applyBorder="1" applyAlignment="1">
      <alignment vertical="top"/>
    </xf>
    <xf numFmtId="0" fontId="10" fillId="0" borderId="1" xfId="0" applyNumberFormat="1" applyFont="1" applyBorder="1" applyAlignment="1">
      <alignment vertical="top" wrapText="1"/>
    </xf>
    <xf numFmtId="49" fontId="10" fillId="0" borderId="0" xfId="0" applyNumberFormat="1" applyFont="1" applyAlignment="1">
      <alignment vertical="top"/>
    </xf>
    <xf numFmtId="49" fontId="10" fillId="0" borderId="1" xfId="0" applyNumberFormat="1" applyFont="1" applyBorder="1" applyAlignment="1">
      <alignment vertical="top"/>
    </xf>
    <xf numFmtId="0" fontId="13" fillId="0" borderId="0" xfId="0" applyFont="1" applyFill="1" applyAlignment="1">
      <alignment horizontal="center" vertical="top" wrapText="1"/>
    </xf>
    <xf numFmtId="0" fontId="13" fillId="0" borderId="0" xfId="0" applyFont="1" applyFill="1" applyAlignment="1">
      <alignment vertical="top" wrapText="1"/>
    </xf>
    <xf numFmtId="0" fontId="13" fillId="0" borderId="0" xfId="0" applyFont="1" applyFill="1" applyAlignment="1">
      <alignment wrapText="1"/>
    </xf>
    <xf numFmtId="0" fontId="13" fillId="0" borderId="0" xfId="0" applyFont="1" applyFill="1" applyAlignment="1">
      <alignment horizontal="center" wrapText="1"/>
    </xf>
    <xf numFmtId="165" fontId="10" fillId="0" borderId="1" xfId="18" applyFont="1" applyBorder="1" applyAlignment="1">
      <alignment horizontal="center" vertical="center" wrapText="1"/>
    </xf>
    <xf numFmtId="4" fontId="10" fillId="0" borderId="1" xfId="0" applyNumberFormat="1" applyFont="1" applyBorder="1" applyAlignment="1">
      <alignment horizontal="right"/>
    </xf>
    <xf numFmtId="4" fontId="10" fillId="0" borderId="1" xfId="0" applyNumberFormat="1" applyFont="1" applyFill="1" applyBorder="1" applyAlignment="1">
      <alignment horizontal="right"/>
    </xf>
    <xf numFmtId="4" fontId="10" fillId="0" borderId="1" xfId="0" applyNumberFormat="1" applyFont="1" applyBorder="1" applyAlignment="1"/>
    <xf numFmtId="0" fontId="13" fillId="0" borderId="1" xfId="0" applyFont="1" applyFill="1" applyBorder="1" applyAlignment="1">
      <alignment wrapText="1"/>
    </xf>
    <xf numFmtId="2" fontId="8" fillId="0" borderId="0" xfId="0" applyNumberFormat="1" applyFont="1"/>
    <xf numFmtId="49" fontId="20" fillId="0" borderId="0" xfId="0" applyNumberFormat="1" applyFont="1"/>
    <xf numFmtId="49" fontId="9" fillId="0" borderId="0" xfId="0" applyNumberFormat="1" applyFont="1" applyAlignment="1">
      <alignment horizontal="left" vertical="center"/>
    </xf>
    <xf numFmtId="0" fontId="16" fillId="0" borderId="0" xfId="0" applyFont="1" applyAlignment="1">
      <alignment vertical="center" wrapText="1"/>
    </xf>
    <xf numFmtId="0" fontId="16" fillId="0" borderId="0" xfId="0" applyFont="1"/>
    <xf numFmtId="0" fontId="5" fillId="0" borderId="0" xfId="0" applyFont="1" applyAlignment="1">
      <alignment horizontal="center" vertical="center"/>
    </xf>
    <xf numFmtId="0" fontId="14" fillId="0" borderId="0" xfId="0" applyFont="1"/>
    <xf numFmtId="0" fontId="9" fillId="0" borderId="1" xfId="0" applyFont="1" applyBorder="1" applyAlignment="1">
      <alignment horizontal="left" wrapText="1"/>
    </xf>
    <xf numFmtId="0" fontId="16" fillId="0" borderId="0" xfId="0" applyFont="1" applyBorder="1" applyAlignment="1">
      <alignment horizontal="center" vertical="center" wrapText="1"/>
    </xf>
    <xf numFmtId="0" fontId="5" fillId="0" borderId="0" xfId="0" applyFont="1" applyAlignment="1">
      <alignment horizontal="right" wrapText="1"/>
    </xf>
    <xf numFmtId="167" fontId="19" fillId="0" borderId="0" xfId="3" applyNumberFormat="1" applyFont="1" applyFill="1" applyBorder="1"/>
    <xf numFmtId="4" fontId="9" fillId="0" borderId="0" xfId="0" applyNumberFormat="1" applyFont="1" applyBorder="1" applyAlignment="1">
      <alignment horizontal="right"/>
    </xf>
    <xf numFmtId="49" fontId="5" fillId="0" borderId="0" xfId="0" applyNumberFormat="1" applyFont="1" applyBorder="1" applyAlignment="1">
      <alignment horizontal="center" vertical="center" wrapText="1"/>
    </xf>
    <xf numFmtId="49" fontId="5" fillId="0" borderId="0" xfId="0" applyNumberFormat="1" applyFont="1" applyAlignment="1">
      <alignment horizontal="center" vertical="center" wrapText="1"/>
    </xf>
    <xf numFmtId="166" fontId="5" fillId="0" borderId="0" xfId="3" applyNumberFormat="1" applyFont="1" applyFill="1" applyBorder="1"/>
    <xf numFmtId="49" fontId="22" fillId="0" borderId="0" xfId="0" applyNumberFormat="1" applyFont="1" applyAlignment="1">
      <alignment horizontal="center" vertical="center" wrapText="1"/>
    </xf>
    <xf numFmtId="4" fontId="22" fillId="0" borderId="0" xfId="0" applyNumberFormat="1" applyFont="1" applyAlignment="1">
      <alignment horizontal="center" vertical="center" wrapText="1"/>
    </xf>
    <xf numFmtId="49" fontId="9" fillId="0" borderId="1" xfId="0" applyNumberFormat="1" applyFont="1" applyBorder="1" applyAlignment="1">
      <alignment horizontal="left" vertical="center"/>
    </xf>
    <xf numFmtId="0" fontId="21" fillId="0" borderId="0" xfId="0" applyFont="1" applyAlignment="1">
      <alignment horizontal="right"/>
    </xf>
    <xf numFmtId="2" fontId="21" fillId="0" borderId="0" xfId="17" applyNumberFormat="1" applyFont="1"/>
    <xf numFmtId="2" fontId="21" fillId="0" borderId="0" xfId="0" applyNumberFormat="1" applyFont="1"/>
    <xf numFmtId="169" fontId="21" fillId="0" borderId="0" xfId="0" applyNumberFormat="1" applyFont="1"/>
    <xf numFmtId="49" fontId="5" fillId="0" borderId="7" xfId="0" applyNumberFormat="1" applyFont="1" applyBorder="1" applyAlignment="1">
      <alignment horizontal="center" vertical="center" wrapText="1"/>
    </xf>
    <xf numFmtId="49" fontId="19" fillId="0" borderId="3" xfId="5" applyNumberFormat="1" applyFont="1" applyFill="1" applyBorder="1" applyAlignment="1">
      <alignment vertical="center"/>
    </xf>
    <xf numFmtId="49" fontId="19" fillId="0" borderId="3" xfId="8" applyNumberFormat="1" applyFont="1" applyFill="1" applyBorder="1" applyAlignment="1">
      <alignment vertical="center"/>
    </xf>
    <xf numFmtId="0" fontId="14" fillId="0" borderId="8" xfId="0" applyFont="1" applyBorder="1" applyAlignment="1"/>
    <xf numFmtId="0" fontId="5" fillId="0" borderId="0" xfId="0" applyFont="1" applyFill="1"/>
    <xf numFmtId="49" fontId="5" fillId="0" borderId="0" xfId="0" applyNumberFormat="1" applyFont="1" applyFill="1" applyAlignment="1">
      <alignment horizontal="right" vertical="center"/>
    </xf>
    <xf numFmtId="167" fontId="6" fillId="0" borderId="0" xfId="0" applyNumberFormat="1" applyFont="1" applyFill="1" applyBorder="1" applyAlignment="1">
      <alignment horizontal="left" wrapText="1"/>
    </xf>
    <xf numFmtId="4" fontId="11" fillId="0" borderId="0" xfId="0" applyNumberFormat="1" applyFont="1" applyFill="1" applyAlignment="1">
      <alignment horizontal="left"/>
    </xf>
    <xf numFmtId="4" fontId="5" fillId="0" borderId="0" xfId="0" applyNumberFormat="1" applyFont="1" applyFill="1"/>
    <xf numFmtId="0" fontId="13" fillId="0" borderId="0" xfId="0" applyFont="1" applyAlignment="1">
      <alignment horizontal="right" wrapText="1"/>
    </xf>
    <xf numFmtId="0" fontId="13" fillId="0" borderId="0" xfId="0" applyFont="1" applyFill="1"/>
    <xf numFmtId="0" fontId="13" fillId="0" borderId="0" xfId="0" applyFont="1" applyBorder="1" applyAlignment="1">
      <alignment vertical="center" wrapText="1"/>
    </xf>
    <xf numFmtId="0" fontId="14" fillId="0" borderId="0" xfId="0" applyFont="1" applyFill="1"/>
    <xf numFmtId="0" fontId="5" fillId="0" borderId="1" xfId="0" applyFont="1" applyFill="1" applyBorder="1" applyAlignment="1">
      <alignment horizontal="center" vertical="center" wrapText="1"/>
    </xf>
    <xf numFmtId="0" fontId="13" fillId="0" borderId="0" xfId="0" applyFont="1" applyFill="1" applyAlignment="1">
      <alignment horizontal="center" vertical="center"/>
    </xf>
    <xf numFmtId="0" fontId="13" fillId="0" borderId="0" xfId="0" applyFont="1" applyFill="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wrapText="1"/>
    </xf>
    <xf numFmtId="0" fontId="10" fillId="0" borderId="1" xfId="0" applyFont="1" applyFill="1" applyBorder="1" applyAlignment="1">
      <alignment horizontal="left" vertical="top" wrapText="1"/>
    </xf>
    <xf numFmtId="0" fontId="5" fillId="0" borderId="0" xfId="0" applyFont="1" applyAlignment="1">
      <alignment horizontal="left"/>
    </xf>
    <xf numFmtId="49" fontId="5" fillId="0" borderId="1" xfId="0" applyNumberFormat="1" applyFont="1" applyFill="1" applyBorder="1" applyAlignment="1">
      <alignment horizontal="left" vertical="center" wrapText="1"/>
    </xf>
    <xf numFmtId="0" fontId="20" fillId="0" borderId="0" xfId="0" applyNumberFormat="1" applyFont="1"/>
    <xf numFmtId="0" fontId="5" fillId="0" borderId="0" xfId="0" applyNumberFormat="1" applyFont="1"/>
    <xf numFmtId="0" fontId="5" fillId="0" borderId="0" xfId="0" applyNumberFormat="1" applyFont="1" applyFill="1"/>
    <xf numFmtId="2" fontId="5" fillId="0" borderId="0" xfId="0" applyNumberFormat="1" applyFont="1"/>
    <xf numFmtId="174" fontId="0" fillId="0" borderId="0" xfId="0" applyNumberFormat="1"/>
    <xf numFmtId="0" fontId="5" fillId="0" borderId="0" xfId="0" applyNumberFormat="1" applyFont="1" applyAlignment="1">
      <alignment horizontal="left"/>
    </xf>
    <xf numFmtId="49"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left" vertical="center" wrapText="1"/>
    </xf>
    <xf numFmtId="0" fontId="13" fillId="0" borderId="1" xfId="0" applyNumberFormat="1"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top" wrapText="1"/>
    </xf>
    <xf numFmtId="11" fontId="13" fillId="0" borderId="1" xfId="0" applyNumberFormat="1" applyFont="1" applyFill="1" applyBorder="1" applyAlignment="1">
      <alignment horizontal="left" vertical="center" wrapText="1"/>
    </xf>
    <xf numFmtId="0" fontId="13" fillId="0" borderId="1" xfId="0" applyFont="1" applyBorder="1" applyAlignment="1">
      <alignment horizontal="left" vertical="center" wrapText="1"/>
    </xf>
    <xf numFmtId="2" fontId="13" fillId="0" borderId="1" xfId="0" applyNumberFormat="1" applyFont="1" applyFill="1" applyBorder="1" applyAlignment="1">
      <alignment horizontal="left" vertical="center" wrapText="1"/>
    </xf>
    <xf numFmtId="173" fontId="13" fillId="0" borderId="1" xfId="0" applyNumberFormat="1" applyFont="1" applyFill="1" applyBorder="1" applyAlignment="1">
      <alignment horizontal="left" vertical="center" wrapText="1"/>
    </xf>
    <xf numFmtId="4" fontId="5" fillId="0" borderId="1" xfId="0" applyNumberFormat="1" applyFont="1" applyFill="1" applyBorder="1" applyAlignment="1">
      <alignment horizontal="right"/>
    </xf>
    <xf numFmtId="4" fontId="5" fillId="0" borderId="1" xfId="0" applyNumberFormat="1" applyFont="1" applyBorder="1" applyAlignment="1">
      <alignment horizontal="right"/>
    </xf>
    <xf numFmtId="0" fontId="8" fillId="0" borderId="1" xfId="0" applyFont="1" applyFill="1" applyBorder="1" applyAlignment="1">
      <alignment horizontal="center" vertical="top" wrapText="1"/>
    </xf>
    <xf numFmtId="0" fontId="8" fillId="0" borderId="1" xfId="0" applyFont="1" applyBorder="1" applyAlignment="1">
      <alignment horizontal="left" vertical="top" wrapText="1"/>
    </xf>
    <xf numFmtId="49" fontId="13" fillId="0" borderId="7"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49" fontId="5" fillId="0" borderId="1" xfId="0" applyNumberFormat="1" applyFont="1" applyBorder="1" applyAlignment="1">
      <alignment horizontal="center" wrapText="1"/>
    </xf>
    <xf numFmtId="172" fontId="5" fillId="0" borderId="1" xfId="0" applyNumberFormat="1" applyFont="1" applyFill="1" applyBorder="1" applyAlignment="1">
      <alignment horizontal="left" vertical="center" wrapText="1"/>
    </xf>
    <xf numFmtId="49" fontId="5" fillId="0" borderId="1" xfId="0" applyNumberFormat="1" applyFont="1" applyBorder="1" applyAlignment="1">
      <alignment wrapText="1"/>
    </xf>
    <xf numFmtId="0" fontId="5" fillId="0" borderId="1" xfId="0" applyFont="1" applyFill="1" applyBorder="1" applyAlignment="1">
      <alignment horizontal="left" wrapText="1"/>
    </xf>
    <xf numFmtId="2" fontId="5" fillId="0" borderId="1" xfId="0" applyNumberFormat="1" applyFont="1" applyBorder="1" applyAlignment="1">
      <alignment horizontal="justify" vertical="top" wrapText="1"/>
    </xf>
    <xf numFmtId="4" fontId="8" fillId="0" borderId="0" xfId="0" applyNumberFormat="1" applyFont="1"/>
    <xf numFmtId="0" fontId="25" fillId="0" borderId="0" xfId="0" applyFont="1"/>
    <xf numFmtId="49" fontId="25" fillId="0" borderId="0" xfId="0" applyNumberFormat="1" applyFont="1" applyAlignment="1">
      <alignment horizontal="right" vertical="center"/>
    </xf>
    <xf numFmtId="49" fontId="26" fillId="0" borderId="1" xfId="0" applyNumberFormat="1" applyFont="1" applyBorder="1" applyAlignment="1">
      <alignment horizontal="center" vertical="center"/>
    </xf>
    <xf numFmtId="166" fontId="27" fillId="0" borderId="1" xfId="3" applyNumberFormat="1" applyFont="1" applyFill="1" applyBorder="1"/>
    <xf numFmtId="49" fontId="5" fillId="0" borderId="1" xfId="0" applyNumberFormat="1" applyFont="1" applyBorder="1" applyAlignment="1">
      <alignment horizontal="center"/>
    </xf>
    <xf numFmtId="49" fontId="5" fillId="0" borderId="1" xfId="0" applyNumberFormat="1" applyFont="1" applyBorder="1"/>
    <xf numFmtId="49" fontId="5" fillId="0" borderId="1" xfId="0" applyNumberFormat="1" applyFont="1" applyFill="1" applyBorder="1" applyAlignment="1">
      <alignment horizontal="center"/>
    </xf>
    <xf numFmtId="49" fontId="5" fillId="0" borderId="1" xfId="0" applyNumberFormat="1" applyFont="1" applyFill="1" applyBorder="1" applyAlignment="1"/>
    <xf numFmtId="0" fontId="5" fillId="0" borderId="1" xfId="22" applyNumberFormat="1" applyFont="1" applyFill="1" applyBorder="1" applyAlignment="1">
      <alignment horizontal="left" vertical="top" wrapText="1"/>
    </xf>
    <xf numFmtId="49" fontId="23" fillId="0" borderId="1" xfId="0" applyNumberFormat="1" applyFont="1" applyFill="1" applyBorder="1" applyAlignment="1"/>
    <xf numFmtId="0" fontId="13" fillId="0" borderId="1" xfId="22" applyNumberFormat="1" applyFont="1" applyFill="1" applyBorder="1" applyAlignment="1">
      <alignment horizontal="left" vertical="top" wrapText="1"/>
    </xf>
    <xf numFmtId="4" fontId="5" fillId="0" borderId="1" xfId="0" applyNumberFormat="1" applyFont="1" applyBorder="1"/>
    <xf numFmtId="4" fontId="5" fillId="0" borderId="1" xfId="17" applyNumberFormat="1" applyFont="1" applyBorder="1"/>
    <xf numFmtId="0" fontId="5" fillId="0" borderId="0" xfId="0" applyFont="1" applyAlignment="1">
      <alignment horizontal="right" wrapText="1"/>
    </xf>
    <xf numFmtId="4" fontId="5" fillId="0" borderId="0" xfId="0" applyNumberFormat="1" applyFont="1" applyAlignment="1">
      <alignment horizontal="right"/>
    </xf>
    <xf numFmtId="49" fontId="28" fillId="0" borderId="1" xfId="0" applyNumberFormat="1" applyFont="1" applyBorder="1" applyAlignment="1">
      <alignment horizontal="center" vertical="center" wrapText="1"/>
    </xf>
    <xf numFmtId="49" fontId="31" fillId="0" borderId="1" xfId="0" applyNumberFormat="1" applyFont="1" applyFill="1" applyBorder="1" applyAlignment="1">
      <alignment horizontal="center" vertical="top" wrapText="1"/>
    </xf>
    <xf numFmtId="49" fontId="31" fillId="0" borderId="1" xfId="0" applyNumberFormat="1" applyFont="1" applyFill="1" applyBorder="1" applyAlignment="1">
      <alignment horizontal="left" vertical="top" wrapText="1"/>
    </xf>
    <xf numFmtId="49" fontId="32" fillId="0" borderId="10" xfId="0" applyNumberFormat="1" applyFont="1" applyFill="1" applyBorder="1" applyAlignment="1">
      <alignment horizontal="center" vertical="top" wrapText="1"/>
    </xf>
    <xf numFmtId="172" fontId="32" fillId="0" borderId="10" xfId="0" applyNumberFormat="1" applyFont="1" applyFill="1" applyBorder="1" applyAlignment="1">
      <alignment horizontal="left" vertical="top" wrapText="1"/>
    </xf>
    <xf numFmtId="49" fontId="32" fillId="0" borderId="10" xfId="0" applyNumberFormat="1" applyFont="1" applyFill="1" applyBorder="1" applyAlignment="1">
      <alignment horizontal="left" vertical="top" wrapText="1"/>
    </xf>
    <xf numFmtId="172" fontId="31" fillId="0" borderId="1" xfId="0" applyNumberFormat="1" applyFont="1" applyFill="1" applyBorder="1" applyAlignment="1">
      <alignment horizontal="left" vertical="top" wrapText="1"/>
    </xf>
    <xf numFmtId="49" fontId="32" fillId="0" borderId="11" xfId="0" applyNumberFormat="1" applyFont="1" applyFill="1" applyBorder="1" applyAlignment="1">
      <alignment horizontal="center" vertical="top" wrapText="1"/>
    </xf>
    <xf numFmtId="172" fontId="32" fillId="0" borderId="11" xfId="0" applyNumberFormat="1" applyFont="1" applyFill="1" applyBorder="1" applyAlignment="1">
      <alignment horizontal="left" vertical="top" wrapText="1"/>
    </xf>
    <xf numFmtId="49" fontId="0" fillId="0" borderId="1" xfId="0" applyNumberFormat="1" applyBorder="1" applyAlignment="1">
      <alignment horizontal="right"/>
    </xf>
    <xf numFmtId="0" fontId="0" fillId="0" borderId="1" xfId="0" applyFont="1" applyBorder="1" applyAlignment="1">
      <alignment wrapText="1"/>
    </xf>
    <xf numFmtId="0" fontId="0" fillId="0" borderId="1" xfId="0" applyNumberFormat="1" applyBorder="1" applyAlignment="1">
      <alignment wrapText="1"/>
    </xf>
    <xf numFmtId="49" fontId="0" fillId="0" borderId="1" xfId="0" applyNumberFormat="1" applyBorder="1"/>
    <xf numFmtId="0" fontId="29" fillId="0" borderId="1" xfId="0" applyFont="1" applyBorder="1" applyAlignment="1">
      <alignment wrapText="1"/>
    </xf>
    <xf numFmtId="0" fontId="29" fillId="0" borderId="1" xfId="0" applyNumberFormat="1" applyFont="1" applyBorder="1" applyAlignment="1">
      <alignment wrapText="1"/>
    </xf>
    <xf numFmtId="49" fontId="0" fillId="0" borderId="0" xfId="0" applyNumberFormat="1"/>
    <xf numFmtId="0" fontId="29" fillId="0" borderId="0" xfId="0" applyFont="1" applyAlignment="1">
      <alignment wrapText="1"/>
    </xf>
    <xf numFmtId="0" fontId="29" fillId="0" borderId="0" xfId="0" applyFont="1" applyFill="1" applyBorder="1" applyAlignment="1">
      <alignment wrapText="1"/>
    </xf>
    <xf numFmtId="3" fontId="13" fillId="0" borderId="0" xfId="0" applyNumberFormat="1" applyFont="1"/>
    <xf numFmtId="49" fontId="5" fillId="0" borderId="1" xfId="0" applyNumberFormat="1" applyFont="1" applyFill="1" applyBorder="1" applyAlignment="1">
      <alignment horizontal="center" vertical="center" wrapText="1"/>
    </xf>
    <xf numFmtId="0" fontId="25" fillId="0" borderId="1" xfId="0" applyFont="1" applyBorder="1" applyAlignment="1">
      <alignment horizontal="center" vertical="top" wrapText="1"/>
    </xf>
    <xf numFmtId="0" fontId="25" fillId="0" borderId="1" xfId="0" applyFont="1" applyFill="1" applyBorder="1" applyAlignment="1">
      <alignment horizontal="center" vertical="top" wrapText="1"/>
    </xf>
    <xf numFmtId="0" fontId="25" fillId="0" borderId="1" xfId="0" quotePrefix="1" applyFont="1" applyBorder="1" applyAlignment="1">
      <alignment horizontal="left" vertical="top" wrapText="1"/>
    </xf>
    <xf numFmtId="0" fontId="25" fillId="0" borderId="1" xfId="0" applyFont="1" applyBorder="1" applyAlignment="1">
      <alignment vertical="top" wrapText="1"/>
    </xf>
    <xf numFmtId="0" fontId="25" fillId="0" borderId="1" xfId="0" applyFont="1" applyBorder="1" applyAlignment="1">
      <alignment horizontal="center" vertical="top"/>
    </xf>
    <xf numFmtId="0" fontId="25" fillId="0" borderId="4" xfId="0" applyNumberFormat="1" applyFont="1" applyFill="1" applyBorder="1" applyAlignment="1">
      <alignment horizontal="center" vertical="center" wrapText="1"/>
    </xf>
    <xf numFmtId="0" fontId="16" fillId="0" borderId="8" xfId="0" applyFont="1" applyBorder="1" applyAlignment="1">
      <alignment horizontal="center" wrapText="1"/>
    </xf>
    <xf numFmtId="0" fontId="10" fillId="0" borderId="8" xfId="0" applyFont="1" applyBorder="1" applyAlignment="1">
      <alignment horizontal="center"/>
    </xf>
    <xf numFmtId="0" fontId="25" fillId="0" borderId="1" xfId="0" applyFont="1" applyFill="1" applyBorder="1" applyAlignment="1">
      <alignment wrapText="1"/>
    </xf>
    <xf numFmtId="0" fontId="25" fillId="0" borderId="1" xfId="0" applyFont="1" applyFill="1" applyBorder="1" applyAlignment="1">
      <alignment horizontal="left" wrapText="1"/>
    </xf>
    <xf numFmtId="0" fontId="0" fillId="0" borderId="1" xfId="0" applyBorder="1"/>
    <xf numFmtId="0" fontId="25" fillId="0" borderId="1" xfId="0" applyFont="1" applyFill="1" applyBorder="1" applyAlignment="1">
      <alignment horizontal="center" vertical="top"/>
    </xf>
    <xf numFmtId="0" fontId="25" fillId="0" borderId="1" xfId="0" applyFont="1" applyFill="1" applyBorder="1" applyAlignment="1">
      <alignment vertical="top" wrapText="1"/>
    </xf>
    <xf numFmtId="0" fontId="25" fillId="0" borderId="4" xfId="0" applyNumberFormat="1" applyFont="1" applyFill="1" applyBorder="1" applyAlignment="1">
      <alignment vertical="center" wrapText="1"/>
    </xf>
    <xf numFmtId="0" fontId="25" fillId="0" borderId="1" xfId="0" applyFont="1" applyBorder="1"/>
    <xf numFmtId="0" fontId="25" fillId="0" borderId="0" xfId="0" applyNumberFormat="1" applyFont="1" applyFill="1" applyAlignment="1">
      <alignment wrapText="1"/>
    </xf>
    <xf numFmtId="0" fontId="25" fillId="0" borderId="1" xfId="0" quotePrefix="1" applyFont="1" applyBorder="1" applyAlignment="1">
      <alignment horizontal="center" wrapText="1"/>
    </xf>
    <xf numFmtId="49" fontId="4" fillId="0" borderId="0" xfId="0" applyNumberFormat="1" applyFont="1" applyAlignment="1">
      <alignment horizontal="right"/>
    </xf>
    <xf numFmtId="0" fontId="5" fillId="0" borderId="1" xfId="0" applyNumberFormat="1" applyFont="1" applyFill="1" applyBorder="1" applyAlignment="1">
      <alignment horizontal="left" wrapText="1"/>
    </xf>
    <xf numFmtId="0" fontId="16" fillId="0" borderId="0" xfId="0" applyFont="1" applyBorder="1" applyAlignment="1">
      <alignment horizontal="center" vertical="center" wrapText="1"/>
    </xf>
    <xf numFmtId="0" fontId="5" fillId="0" borderId="1" xfId="0" applyNumberFormat="1" applyFont="1" applyFill="1" applyBorder="1"/>
    <xf numFmtId="0" fontId="16" fillId="0" borderId="0" xfId="0" applyFont="1" applyBorder="1" applyAlignment="1">
      <alignment horizontal="center" vertical="center" wrapText="1"/>
    </xf>
    <xf numFmtId="0" fontId="16" fillId="0" borderId="0" xfId="0" applyFont="1" applyBorder="1" applyAlignment="1">
      <alignment horizontal="center" vertical="center" wrapText="1"/>
    </xf>
    <xf numFmtId="0" fontId="13" fillId="0" borderId="1" xfId="0" applyFont="1" applyFill="1" applyBorder="1" applyAlignment="1">
      <alignment horizontal="center"/>
    </xf>
    <xf numFmtId="2" fontId="5" fillId="0" borderId="1" xfId="0" applyNumberFormat="1" applyFont="1" applyBorder="1"/>
    <xf numFmtId="4" fontId="9" fillId="0" borderId="1" xfId="0" applyNumberFormat="1" applyFont="1" applyBorder="1" applyAlignment="1">
      <alignment wrapText="1"/>
    </xf>
    <xf numFmtId="4" fontId="9" fillId="0" borderId="1" xfId="17" applyNumberFormat="1" applyFont="1" applyBorder="1" applyAlignment="1">
      <alignment horizontal="right" wrapText="1"/>
    </xf>
    <xf numFmtId="4" fontId="10" fillId="0" borderId="1" xfId="0" applyNumberFormat="1" applyFont="1" applyBorder="1" applyAlignment="1">
      <alignment horizontal="right" vertical="center" wrapText="1"/>
    </xf>
    <xf numFmtId="4" fontId="10" fillId="0" borderId="1" xfId="0" applyNumberFormat="1" applyFont="1" applyBorder="1"/>
    <xf numFmtId="4" fontId="10" fillId="0" borderId="1" xfId="17" applyNumberFormat="1" applyFont="1" applyBorder="1" applyAlignment="1">
      <alignment horizontal="right"/>
    </xf>
    <xf numFmtId="4" fontId="9" fillId="0" borderId="1" xfId="0" applyNumberFormat="1" applyFont="1" applyBorder="1" applyAlignment="1">
      <alignment horizontal="right" vertical="center" wrapText="1"/>
    </xf>
    <xf numFmtId="169" fontId="9" fillId="0" borderId="1" xfId="19" applyNumberFormat="1" applyFont="1" applyBorder="1" applyAlignment="1">
      <alignment horizontal="right" vertical="center"/>
    </xf>
    <xf numFmtId="169" fontId="7" fillId="0" borderId="2" xfId="1" applyNumberFormat="1" applyFont="1" applyFill="1" applyBorder="1" applyAlignment="1">
      <alignment vertical="center"/>
    </xf>
    <xf numFmtId="169" fontId="19" fillId="0" borderId="2" xfId="3" applyNumberFormat="1" applyFont="1" applyFill="1" applyBorder="1"/>
    <xf numFmtId="169" fontId="19" fillId="0" borderId="1" xfId="3" applyNumberFormat="1" applyFont="1" applyFill="1" applyBorder="1"/>
    <xf numFmtId="0" fontId="5" fillId="0" borderId="1" xfId="0" applyNumberFormat="1" applyFont="1" applyBorder="1" applyAlignment="1">
      <alignment horizontal="left"/>
    </xf>
    <xf numFmtId="0" fontId="19" fillId="0" borderId="12" xfId="2" applyFont="1" applyFill="1" applyBorder="1" applyAlignment="1">
      <alignment horizontal="left" wrapText="1"/>
    </xf>
    <xf numFmtId="169" fontId="7" fillId="0" borderId="12" xfId="1" applyNumberFormat="1" applyFont="1" applyFill="1" applyBorder="1" applyAlignment="1">
      <alignment vertical="center"/>
    </xf>
    <xf numFmtId="169" fontId="19" fillId="0" borderId="12" xfId="3" applyNumberFormat="1" applyFont="1" applyFill="1" applyBorder="1"/>
    <xf numFmtId="0" fontId="7" fillId="0" borderId="1" xfId="2" applyFont="1" applyFill="1" applyBorder="1" applyAlignment="1">
      <alignment horizontal="left" wrapText="1"/>
    </xf>
    <xf numFmtId="169" fontId="7" fillId="0" borderId="1" xfId="1" applyNumberFormat="1" applyFont="1" applyFill="1" applyBorder="1" applyAlignment="1">
      <alignment vertical="center"/>
    </xf>
    <xf numFmtId="0" fontId="19" fillId="0" borderId="1" xfId="2" applyFont="1" applyFill="1" applyBorder="1" applyAlignment="1">
      <alignment horizontal="left" wrapText="1"/>
    </xf>
    <xf numFmtId="11"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vertical="top" wrapText="1"/>
    </xf>
    <xf numFmtId="0" fontId="10" fillId="0" borderId="1" xfId="0" applyFont="1" applyBorder="1" applyAlignment="1">
      <alignment horizontal="center" vertical="center" wrapText="1"/>
    </xf>
    <xf numFmtId="0" fontId="10" fillId="0" borderId="0" xfId="0" applyFont="1"/>
    <xf numFmtId="167" fontId="10" fillId="0" borderId="1" xfId="0" applyNumberFormat="1" applyFont="1" applyFill="1" applyBorder="1" applyAlignment="1">
      <alignment horizontal="right" vertical="center" wrapText="1"/>
    </xf>
    <xf numFmtId="0" fontId="10" fillId="0" borderId="8" xfId="0" applyFont="1" applyBorder="1" applyAlignment="1">
      <alignment horizontal="right"/>
    </xf>
    <xf numFmtId="49" fontId="9" fillId="0" borderId="1" xfId="0" applyNumberFormat="1" applyFont="1" applyBorder="1" applyAlignment="1">
      <alignment horizontal="center" vertical="center"/>
    </xf>
    <xf numFmtId="0" fontId="5" fillId="0" borderId="1" xfId="0" applyFont="1" applyFill="1" applyBorder="1" applyAlignment="1">
      <alignment horizontal="right"/>
    </xf>
    <xf numFmtId="0" fontId="16" fillId="0" borderId="0" xfId="0" applyFont="1" applyBorder="1" applyAlignment="1">
      <alignment vertical="center" wrapText="1"/>
    </xf>
    <xf numFmtId="172" fontId="5" fillId="0" borderId="1" xfId="0" applyNumberFormat="1" applyFont="1" applyFill="1" applyBorder="1" applyAlignment="1" applyProtection="1">
      <alignment horizontal="left" vertical="center" wrapText="1"/>
    </xf>
    <xf numFmtId="0" fontId="32" fillId="0" borderId="1" xfId="0" applyFont="1" applyBorder="1" applyAlignment="1">
      <alignment horizontal="center" vertical="center" wrapText="1"/>
    </xf>
    <xf numFmtId="49" fontId="5" fillId="0" borderId="1" xfId="0" applyNumberFormat="1" applyFont="1" applyFill="1" applyBorder="1" applyAlignment="1">
      <alignment horizontal="center" vertical="center" wrapText="1"/>
    </xf>
    <xf numFmtId="4" fontId="5" fillId="0" borderId="1" xfId="0" applyNumberFormat="1" applyFont="1" applyFill="1" applyBorder="1"/>
    <xf numFmtId="0" fontId="23" fillId="2" borderId="1" xfId="0" applyNumberFormat="1" applyFont="1" applyFill="1" applyBorder="1" applyAlignment="1">
      <alignment horizontal="left" vertical="top" wrapText="1"/>
    </xf>
    <xf numFmtId="49" fontId="23" fillId="2" borderId="1" xfId="0" applyNumberFormat="1" applyFont="1" applyFill="1" applyBorder="1" applyAlignment="1">
      <alignment horizontal="center" vertical="top" wrapText="1"/>
    </xf>
    <xf numFmtId="4" fontId="23" fillId="2" borderId="1" xfId="0" applyNumberFormat="1" applyFont="1" applyFill="1" applyBorder="1" applyAlignment="1">
      <alignment horizontal="right" vertical="top" wrapText="1"/>
    </xf>
    <xf numFmtId="165" fontId="19" fillId="0" borderId="1" xfId="17" applyFont="1" applyFill="1" applyBorder="1"/>
    <xf numFmtId="165" fontId="10" fillId="0" borderId="1" xfId="17" applyFont="1" applyBorder="1"/>
    <xf numFmtId="169" fontId="9" fillId="0" borderId="1" xfId="20" applyNumberFormat="1" applyFont="1" applyBorder="1" applyAlignment="1">
      <alignment horizontal="right" vertical="center"/>
    </xf>
    <xf numFmtId="49" fontId="9" fillId="0" borderId="1" xfId="0" applyNumberFormat="1" applyFont="1" applyBorder="1" applyAlignment="1">
      <alignment horizontal="center" vertical="center"/>
    </xf>
    <xf numFmtId="0" fontId="10" fillId="0" borderId="1" xfId="0" applyFont="1" applyFill="1" applyBorder="1" applyAlignment="1">
      <alignment horizontal="left" vertical="center" wrapText="1"/>
    </xf>
    <xf numFmtId="175" fontId="10" fillId="0" borderId="1" xfId="17" applyNumberFormat="1" applyFont="1" applyBorder="1"/>
    <xf numFmtId="49" fontId="5" fillId="0" borderId="1" xfId="0" applyNumberFormat="1" applyFont="1" applyFill="1" applyBorder="1" applyAlignment="1">
      <alignment horizontal="center" vertical="center" wrapText="1"/>
    </xf>
    <xf numFmtId="0" fontId="16" fillId="0" borderId="0" xfId="0" applyFont="1" applyBorder="1" applyAlignment="1">
      <alignment horizontal="center" vertical="center" wrapText="1"/>
    </xf>
    <xf numFmtId="176" fontId="5" fillId="0" borderId="0" xfId="0" applyNumberFormat="1" applyFont="1"/>
    <xf numFmtId="165" fontId="33" fillId="3" borderId="1" xfId="17" applyFont="1" applyFill="1" applyBorder="1"/>
    <xf numFmtId="165" fontId="19" fillId="0" borderId="2" xfId="17" applyFont="1" applyFill="1" applyBorder="1" applyAlignment="1">
      <alignment horizontal="right"/>
    </xf>
    <xf numFmtId="167" fontId="26" fillId="0" borderId="1" xfId="0" applyNumberFormat="1" applyFont="1" applyBorder="1" applyAlignment="1">
      <alignment horizontal="right"/>
    </xf>
    <xf numFmtId="0" fontId="5" fillId="0" borderId="1" xfId="0" applyNumberFormat="1" applyFont="1" applyFill="1" applyBorder="1" applyAlignment="1">
      <alignment wrapText="1"/>
    </xf>
    <xf numFmtId="0" fontId="14" fillId="0" borderId="0" xfId="0" applyFont="1" applyFill="1" applyAlignment="1">
      <alignment horizontal="center" vertical="top"/>
    </xf>
    <xf numFmtId="0" fontId="14" fillId="0" borderId="0" xfId="0" applyFont="1" applyFill="1" applyAlignment="1">
      <alignment horizontal="center"/>
    </xf>
    <xf numFmtId="49" fontId="13" fillId="0" borderId="0" xfId="0" applyNumberFormat="1" applyFont="1" applyFill="1" applyAlignment="1">
      <alignment horizontal="center" vertical="top"/>
    </xf>
    <xf numFmtId="0" fontId="13" fillId="0" borderId="0" xfId="0" applyNumberFormat="1" applyFont="1" applyFill="1"/>
    <xf numFmtId="49" fontId="13" fillId="0" borderId="0" xfId="0" applyNumberFormat="1" applyFont="1" applyFill="1" applyAlignment="1">
      <alignment horizontal="center"/>
    </xf>
    <xf numFmtId="0" fontId="13" fillId="0" borderId="0" xfId="0" applyFont="1" applyFill="1" applyAlignment="1">
      <alignment horizontal="right"/>
    </xf>
    <xf numFmtId="0" fontId="13"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68" fontId="6" fillId="0" borderId="1" xfId="0" applyNumberFormat="1" applyFont="1" applyFill="1" applyBorder="1" applyAlignment="1">
      <alignment horizontal="center" vertical="center" wrapText="1"/>
    </xf>
    <xf numFmtId="0" fontId="0" fillId="0" borderId="0" xfId="0" applyFill="1"/>
    <xf numFmtId="0" fontId="34" fillId="0" borderId="13" xfId="0" applyNumberFormat="1" applyFont="1" applyFill="1" applyBorder="1" applyAlignment="1">
      <alignment horizontal="center" vertical="top" wrapText="1"/>
    </xf>
    <xf numFmtId="0" fontId="35" fillId="0" borderId="1" xfId="0" quotePrefix="1" applyNumberFormat="1" applyFont="1" applyFill="1" applyBorder="1" applyAlignment="1">
      <alignment horizontal="center" vertical="top" wrapText="1"/>
    </xf>
    <xf numFmtId="165" fontId="5" fillId="0" borderId="1" xfId="17" applyFont="1" applyFill="1" applyBorder="1" applyAlignment="1">
      <alignment horizontal="left"/>
    </xf>
    <xf numFmtId="4" fontId="5" fillId="0" borderId="1" xfId="0" applyNumberFormat="1" applyFont="1" applyFill="1" applyBorder="1" applyAlignment="1">
      <alignment horizontal="left"/>
    </xf>
    <xf numFmtId="49" fontId="10" fillId="0" borderId="1" xfId="0" applyNumberFormat="1" applyFont="1" applyBorder="1" applyAlignment="1">
      <alignment horizontal="center" vertical="center"/>
    </xf>
    <xf numFmtId="0" fontId="10" fillId="0" borderId="1" xfId="0" applyFont="1" applyFill="1" applyBorder="1" applyAlignment="1">
      <alignment horizontal="center" vertical="center"/>
    </xf>
    <xf numFmtId="4" fontId="36" fillId="0" borderId="1" xfId="0" applyNumberFormat="1" applyFont="1" applyBorder="1"/>
    <xf numFmtId="0" fontId="25" fillId="0" borderId="1" xfId="0" applyNumberFormat="1" applyFont="1" applyFill="1" applyBorder="1" applyAlignment="1">
      <alignment horizontal="center" vertical="center" textRotation="90" wrapText="1"/>
    </xf>
    <xf numFmtId="0" fontId="9" fillId="0" borderId="1" xfId="0" applyFont="1" applyBorder="1"/>
    <xf numFmtId="49" fontId="9" fillId="0" borderId="1" xfId="0" applyNumberFormat="1" applyFont="1" applyBorder="1" applyAlignment="1">
      <alignment horizontal="center" vertical="center"/>
    </xf>
    <xf numFmtId="0" fontId="19" fillId="0" borderId="1" xfId="6" applyFont="1" applyFill="1" applyBorder="1" applyAlignment="1">
      <alignment horizontal="left" wrapText="1"/>
    </xf>
    <xf numFmtId="0" fontId="19" fillId="0" borderId="1" xfId="7" applyFont="1" applyFill="1" applyBorder="1" applyAlignment="1">
      <alignment horizontal="left" wrapText="1"/>
    </xf>
    <xf numFmtId="165" fontId="5" fillId="0" borderId="0" xfId="17" applyFont="1" applyFill="1" applyAlignment="1">
      <alignment horizontal="right" vertical="center"/>
    </xf>
    <xf numFmtId="165" fontId="5" fillId="0" borderId="0" xfId="17" applyFont="1" applyFill="1" applyAlignment="1">
      <alignment horizontal="right"/>
    </xf>
    <xf numFmtId="0" fontId="13" fillId="0" borderId="1" xfId="0" applyNumberFormat="1" applyFont="1" applyFill="1" applyBorder="1" applyAlignment="1">
      <alignment vertical="top" wrapText="1"/>
    </xf>
    <xf numFmtId="4" fontId="5" fillId="0" borderId="1" xfId="0" applyNumberFormat="1" applyFont="1" applyFill="1" applyBorder="1" applyAlignment="1"/>
    <xf numFmtId="0" fontId="5" fillId="0" borderId="0" xfId="0" applyFont="1" applyFill="1" applyAlignment="1">
      <alignment horizontal="center"/>
    </xf>
    <xf numFmtId="165" fontId="19" fillId="0" borderId="2" xfId="17" applyFont="1" applyFill="1" applyBorder="1"/>
    <xf numFmtId="0" fontId="10" fillId="0" borderId="6" xfId="0" applyFont="1" applyBorder="1" applyAlignment="1">
      <alignment horizontal="left" vertical="center" wrapText="1"/>
    </xf>
    <xf numFmtId="165" fontId="10" fillId="0" borderId="6" xfId="17" applyFont="1" applyBorder="1"/>
    <xf numFmtId="165" fontId="36" fillId="0" borderId="1" xfId="17" applyFont="1" applyBorder="1"/>
    <xf numFmtId="165" fontId="5" fillId="0" borderId="1" xfId="17" applyFont="1" applyFill="1" applyBorder="1" applyAlignment="1">
      <alignment horizontal="distributed" vertical="top"/>
    </xf>
    <xf numFmtId="0" fontId="10" fillId="0" borderId="1" xfId="0" applyFont="1" applyFill="1" applyBorder="1" applyAlignment="1">
      <alignment vertical="center" wrapText="1"/>
    </xf>
    <xf numFmtId="49" fontId="5" fillId="0" borderId="1" xfId="0" applyNumberFormat="1" applyFont="1" applyFill="1" applyBorder="1"/>
    <xf numFmtId="165" fontId="5" fillId="0" borderId="1" xfId="17" applyFont="1" applyFill="1" applyBorder="1" applyAlignment="1">
      <alignment horizontal="distributed"/>
    </xf>
    <xf numFmtId="49" fontId="28" fillId="0" borderId="1" xfId="23" applyNumberFormat="1" applyFont="1" applyBorder="1" applyAlignment="1" applyProtection="1">
      <alignment horizontal="left" vertical="center" wrapText="1"/>
    </xf>
    <xf numFmtId="4" fontId="28" fillId="0" borderId="1" xfId="23" applyNumberFormat="1" applyFont="1" applyFill="1" applyBorder="1" applyAlignment="1" applyProtection="1">
      <alignment horizontal="right" vertical="center" wrapText="1"/>
    </xf>
    <xf numFmtId="167" fontId="28" fillId="0" borderId="1" xfId="0" applyNumberFormat="1" applyFont="1" applyFill="1" applyBorder="1" applyAlignment="1">
      <alignment horizontal="right" vertical="center" wrapText="1"/>
    </xf>
    <xf numFmtId="0" fontId="39" fillId="0" borderId="1" xfId="0" applyNumberFormat="1" applyFont="1" applyBorder="1" applyAlignment="1"/>
    <xf numFmtId="165" fontId="0" fillId="0" borderId="0" xfId="17" applyFont="1"/>
    <xf numFmtId="0" fontId="0" fillId="0" borderId="1" xfId="0" applyFill="1" applyBorder="1"/>
    <xf numFmtId="165" fontId="0" fillId="0" borderId="1" xfId="17" applyFont="1" applyFill="1" applyBorder="1"/>
    <xf numFmtId="0" fontId="0" fillId="0" borderId="0" xfId="0" applyAlignment="1">
      <alignment horizontal="left"/>
    </xf>
    <xf numFmtId="167" fontId="25" fillId="0" borderId="1" xfId="0" applyNumberFormat="1" applyFont="1" applyFill="1" applyBorder="1" applyAlignment="1">
      <alignment horizontal="right" vertical="top"/>
    </xf>
    <xf numFmtId="0" fontId="16" fillId="0" borderId="0"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3" fontId="8" fillId="0" borderId="1" xfId="0" applyNumberFormat="1" applyFont="1" applyFill="1" applyBorder="1" applyAlignment="1">
      <alignment horizontal="left"/>
    </xf>
    <xf numFmtId="4" fontId="5" fillId="0" borderId="0" xfId="0" applyNumberFormat="1" applyFont="1" applyAlignment="1">
      <alignment horizontal="center" vertical="center"/>
    </xf>
    <xf numFmtId="0" fontId="5" fillId="0" borderId="1" xfId="0" applyFont="1" applyBorder="1" applyAlignment="1">
      <alignment horizontal="center"/>
    </xf>
    <xf numFmtId="0" fontId="0" fillId="0" borderId="0" xfId="0" applyFill="1" applyAlignment="1">
      <alignment horizontal="left"/>
    </xf>
    <xf numFmtId="49" fontId="9" fillId="0" borderId="1" xfId="0" applyNumberFormat="1" applyFont="1" applyBorder="1" applyAlignment="1">
      <alignment horizontal="center" vertical="center"/>
    </xf>
    <xf numFmtId="0" fontId="5" fillId="0" borderId="1" xfId="0" applyFont="1" applyFill="1" applyBorder="1" applyAlignment="1">
      <alignment horizontal="justify" vertical="top" wrapText="1"/>
    </xf>
    <xf numFmtId="165" fontId="19" fillId="0" borderId="1" xfId="17" applyFont="1" applyFill="1" applyBorder="1" applyAlignment="1">
      <alignment horizontal="right"/>
    </xf>
    <xf numFmtId="0" fontId="7" fillId="0" borderId="1" xfId="6" applyFont="1" applyFill="1" applyBorder="1" applyAlignment="1">
      <alignment horizontal="left" wrapText="1"/>
    </xf>
    <xf numFmtId="0" fontId="0" fillId="0" borderId="0" xfId="0" applyFill="1" applyBorder="1"/>
    <xf numFmtId="4" fontId="23" fillId="2" borderId="1" xfId="0" applyNumberFormat="1" applyFont="1" applyFill="1" applyBorder="1" applyAlignment="1">
      <alignment horizontal="right" wrapText="1"/>
    </xf>
    <xf numFmtId="167" fontId="36" fillId="0" borderId="1" xfId="0" applyNumberFormat="1" applyFont="1" applyBorder="1"/>
    <xf numFmtId="167" fontId="10" fillId="0" borderId="1" xfId="17" applyNumberFormat="1" applyFont="1" applyBorder="1"/>
    <xf numFmtId="167" fontId="19" fillId="0" borderId="1" xfId="17" applyNumberFormat="1" applyFont="1" applyFill="1" applyBorder="1"/>
    <xf numFmtId="2" fontId="23" fillId="2" borderId="1" xfId="0" applyNumberFormat="1" applyFont="1" applyFill="1" applyBorder="1" applyAlignment="1">
      <alignment horizontal="left" vertical="top" wrapText="1"/>
    </xf>
    <xf numFmtId="49" fontId="23" fillId="2" borderId="1" xfId="0" applyNumberFormat="1" applyFont="1" applyFill="1" applyBorder="1" applyAlignment="1">
      <alignment horizontal="center" wrapText="1"/>
    </xf>
    <xf numFmtId="0" fontId="23" fillId="2" borderId="1" xfId="0" applyNumberFormat="1" applyFont="1" applyFill="1" applyBorder="1" applyAlignment="1">
      <alignment horizontal="left" vertical="center" wrapText="1"/>
    </xf>
    <xf numFmtId="49" fontId="23" fillId="2" borderId="1" xfId="0" applyNumberFormat="1" applyFont="1" applyFill="1" applyBorder="1" applyAlignment="1">
      <alignment horizontal="center" vertical="center" wrapText="1"/>
    </xf>
    <xf numFmtId="4" fontId="23" fillId="2" borderId="1" xfId="0" applyNumberFormat="1" applyFont="1" applyFill="1" applyBorder="1" applyAlignment="1">
      <alignment horizontal="right" vertical="center" wrapText="1"/>
    </xf>
    <xf numFmtId="0" fontId="5" fillId="0" borderId="1" xfId="0" applyNumberFormat="1" applyFont="1" applyFill="1" applyBorder="1" applyAlignment="1"/>
    <xf numFmtId="11" fontId="5" fillId="0" borderId="1" xfId="0" applyNumberFormat="1" applyFont="1" applyFill="1" applyBorder="1" applyAlignment="1">
      <alignment wrapText="1"/>
    </xf>
    <xf numFmtId="0" fontId="5" fillId="0" borderId="1" xfId="0" applyNumberFormat="1" applyFont="1" applyFill="1" applyBorder="1" applyAlignment="1">
      <alignment horizontal="distributed"/>
    </xf>
    <xf numFmtId="0" fontId="5" fillId="0" borderId="1" xfId="0" applyFont="1" applyFill="1" applyBorder="1" applyAlignment="1">
      <alignment horizontal="distributed" wrapText="1"/>
    </xf>
    <xf numFmtId="0" fontId="23" fillId="0" borderId="1" xfId="0" applyNumberFormat="1" applyFont="1" applyFill="1" applyBorder="1" applyAlignment="1">
      <alignment horizontal="left" vertical="top" wrapText="1"/>
    </xf>
    <xf numFmtId="49" fontId="23" fillId="0" borderId="1" xfId="0" applyNumberFormat="1" applyFont="1" applyFill="1" applyBorder="1" applyAlignment="1">
      <alignment horizontal="center" wrapText="1"/>
    </xf>
    <xf numFmtId="4" fontId="23" fillId="0" borderId="1" xfId="0" applyNumberFormat="1" applyFont="1" applyFill="1" applyBorder="1" applyAlignment="1">
      <alignment horizontal="right" wrapText="1"/>
    </xf>
    <xf numFmtId="49" fontId="9" fillId="0" borderId="1" xfId="0" applyNumberFormat="1" applyFont="1" applyFill="1" applyBorder="1" applyAlignment="1">
      <alignment horizontal="center" vertical="center"/>
    </xf>
    <xf numFmtId="49" fontId="7" fillId="0" borderId="1" xfId="0" applyNumberFormat="1" applyFont="1" applyFill="1" applyBorder="1" applyAlignment="1">
      <alignment horizontal="right" vertical="center" wrapText="1"/>
    </xf>
    <xf numFmtId="0" fontId="10" fillId="0" borderId="1" xfId="0" applyNumberFormat="1" applyFont="1" applyFill="1" applyBorder="1" applyAlignment="1">
      <alignment horizontal="right" vertical="center"/>
    </xf>
    <xf numFmtId="0" fontId="10" fillId="0" borderId="1" xfId="0" applyFont="1" applyFill="1" applyBorder="1" applyAlignment="1">
      <alignment horizontal="right" vertical="center"/>
    </xf>
    <xf numFmtId="49" fontId="10" fillId="0" borderId="1" xfId="24" applyNumberFormat="1" applyFont="1" applyFill="1" applyBorder="1" applyAlignment="1" applyProtection="1">
      <alignment horizontal="right" vertical="center" wrapText="1"/>
    </xf>
    <xf numFmtId="49" fontId="10" fillId="0" borderId="1" xfId="25" applyNumberFormat="1" applyFont="1" applyFill="1" applyBorder="1" applyAlignment="1" applyProtection="1">
      <alignment horizontal="right" vertical="center" wrapText="1"/>
    </xf>
    <xf numFmtId="43" fontId="0" fillId="0" borderId="0" xfId="0" applyNumberFormat="1"/>
    <xf numFmtId="165" fontId="0" fillId="0" borderId="0" xfId="17" applyFont="1" applyFill="1"/>
    <xf numFmtId="165" fontId="9" fillId="0" borderId="0" xfId="17" applyFont="1" applyBorder="1" applyAlignment="1">
      <alignment horizontal="center" vertical="center"/>
    </xf>
    <xf numFmtId="165" fontId="10" fillId="0" borderId="0" xfId="17" applyNumberFormat="1" applyFont="1" applyBorder="1" applyAlignment="1">
      <alignment horizontal="left" vertical="center" wrapText="1"/>
    </xf>
    <xf numFmtId="165" fontId="10" fillId="0" borderId="0" xfId="17" applyNumberFormat="1" applyFont="1" applyBorder="1"/>
    <xf numFmtId="165" fontId="10" fillId="0" borderId="0" xfId="17" applyNumberFormat="1" applyFont="1" applyBorder="1" applyAlignment="1">
      <alignment wrapText="1"/>
    </xf>
    <xf numFmtId="0" fontId="7" fillId="0" borderId="1" xfId="0" applyNumberFormat="1" applyFont="1" applyFill="1" applyBorder="1" applyAlignment="1">
      <alignment horizontal="left" vertical="center" wrapText="1"/>
    </xf>
    <xf numFmtId="49" fontId="10" fillId="0" borderId="1" xfId="24" applyNumberFormat="1" applyFont="1" applyFill="1" applyBorder="1" applyAlignment="1" applyProtection="1">
      <alignment horizontal="left" vertical="center" wrapText="1"/>
    </xf>
    <xf numFmtId="172" fontId="10" fillId="0" borderId="1" xfId="25" applyNumberFormat="1" applyFont="1" applyFill="1" applyBorder="1" applyAlignment="1" applyProtection="1">
      <alignment horizontal="left" vertical="center" wrapText="1"/>
    </xf>
    <xf numFmtId="49" fontId="9" fillId="0" borderId="1" xfId="0" applyNumberFormat="1" applyFont="1" applyBorder="1" applyAlignment="1">
      <alignment horizontal="center" vertical="center"/>
    </xf>
    <xf numFmtId="49" fontId="10" fillId="0" borderId="1" xfId="23" applyNumberFormat="1" applyFont="1" applyBorder="1" applyAlignment="1" applyProtection="1">
      <alignment horizontal="left" vertical="center" wrapText="1"/>
    </xf>
    <xf numFmtId="4" fontId="10" fillId="0" borderId="1" xfId="23" applyNumberFormat="1" applyFont="1" applyFill="1" applyBorder="1" applyAlignment="1" applyProtection="1">
      <alignment horizontal="right" vertical="center" wrapText="1"/>
    </xf>
    <xf numFmtId="49" fontId="5" fillId="0" borderId="1" xfId="23" applyNumberFormat="1" applyFont="1" applyBorder="1" applyAlignment="1" applyProtection="1">
      <alignment horizontal="left" vertical="center" wrapText="1"/>
    </xf>
    <xf numFmtId="4" fontId="5" fillId="0" borderId="1" xfId="23" applyNumberFormat="1" applyFont="1" applyFill="1" applyBorder="1" applyAlignment="1" applyProtection="1">
      <alignment horizontal="right" vertical="center" wrapText="1"/>
    </xf>
    <xf numFmtId="169" fontId="5" fillId="0" borderId="1" xfId="20" applyNumberFormat="1" applyFont="1" applyBorder="1" applyAlignment="1">
      <alignment horizontal="right" vertical="center"/>
    </xf>
    <xf numFmtId="0" fontId="5" fillId="0" borderId="1" xfId="0" applyFont="1" applyBorder="1" applyAlignment="1">
      <alignment horizontal="left" vertical="center" wrapText="1"/>
    </xf>
    <xf numFmtId="0" fontId="5" fillId="0" borderId="1" xfId="0" applyFont="1" applyBorder="1" applyAlignment="1">
      <alignment horizontal="left"/>
    </xf>
    <xf numFmtId="165" fontId="5" fillId="0" borderId="1" xfId="17" applyFont="1" applyBorder="1" applyAlignment="1"/>
    <xf numFmtId="0" fontId="13" fillId="7" borderId="1" xfId="0" applyNumberFormat="1" applyFont="1" applyFill="1" applyBorder="1" applyAlignment="1">
      <alignment horizontal="left" vertical="center" wrapText="1"/>
    </xf>
    <xf numFmtId="49" fontId="5" fillId="0" borderId="1" xfId="26" applyNumberFormat="1" applyFont="1" applyBorder="1" applyAlignment="1" applyProtection="1">
      <alignment horizontal="center" vertical="center" wrapText="1"/>
    </xf>
    <xf numFmtId="4" fontId="5" fillId="0" borderId="1" xfId="26" applyNumberFormat="1" applyFont="1" applyBorder="1" applyAlignment="1" applyProtection="1">
      <alignment horizontal="right" vertical="center" wrapText="1"/>
    </xf>
    <xf numFmtId="49" fontId="28" fillId="0" borderId="6" xfId="23" applyNumberFormat="1" applyFont="1" applyBorder="1" applyAlignment="1" applyProtection="1">
      <alignment horizontal="left" vertical="center" wrapText="1"/>
    </xf>
    <xf numFmtId="167" fontId="28" fillId="0" borderId="6" xfId="0" applyNumberFormat="1" applyFont="1" applyFill="1" applyBorder="1" applyAlignment="1">
      <alignment horizontal="right" vertical="center" wrapText="1"/>
    </xf>
    <xf numFmtId="49" fontId="8" fillId="0" borderId="1" xfId="0" applyNumberFormat="1" applyFont="1" applyBorder="1" applyAlignment="1">
      <alignment horizontal="center" vertical="center"/>
    </xf>
    <xf numFmtId="169" fontId="8" fillId="0" borderId="1" xfId="20" applyNumberFormat="1" applyFont="1" applyBorder="1" applyAlignment="1">
      <alignment horizontal="right" vertical="center"/>
    </xf>
    <xf numFmtId="167" fontId="5" fillId="0" borderId="1" xfId="0" applyNumberFormat="1" applyFont="1" applyFill="1" applyBorder="1" applyAlignment="1">
      <alignment horizontal="right" vertical="center" wrapText="1"/>
    </xf>
    <xf numFmtId="49" fontId="9" fillId="0" borderId="1" xfId="0" applyNumberFormat="1" applyFont="1" applyBorder="1" applyAlignment="1">
      <alignment horizontal="center" vertical="center"/>
    </xf>
    <xf numFmtId="167" fontId="9" fillId="0" borderId="1" xfId="20" applyNumberFormat="1" applyFont="1" applyBorder="1" applyAlignment="1">
      <alignment horizontal="right" vertical="center"/>
    </xf>
    <xf numFmtId="0" fontId="8" fillId="0" borderId="1" xfId="0" applyFont="1" applyFill="1" applyBorder="1" applyAlignment="1">
      <alignment horizontal="center" vertical="center" wrapText="1"/>
    </xf>
    <xf numFmtId="0" fontId="13" fillId="5" borderId="1" xfId="0" applyFont="1" applyFill="1" applyBorder="1" applyAlignment="1">
      <alignment horizontal="center" vertical="center"/>
    </xf>
    <xf numFmtId="0" fontId="13" fillId="5" borderId="1" xfId="0" applyNumberFormat="1" applyFont="1" applyFill="1" applyBorder="1" applyAlignment="1">
      <alignment horizontal="left" vertical="center" wrapText="1"/>
    </xf>
    <xf numFmtId="0" fontId="21" fillId="0" borderId="1" xfId="0" applyFont="1" applyFill="1" applyBorder="1" applyAlignment="1">
      <alignment horizontal="center" vertical="center" wrapText="1"/>
    </xf>
    <xf numFmtId="0" fontId="62" fillId="0" borderId="1" xfId="0" applyFont="1" applyFill="1" applyBorder="1" applyAlignment="1">
      <alignment horizontal="center" vertical="center"/>
    </xf>
    <xf numFmtId="49" fontId="62" fillId="0" borderId="1" xfId="0" applyNumberFormat="1" applyFont="1" applyFill="1" applyBorder="1" applyAlignment="1">
      <alignment horizontal="center" vertical="center" wrapText="1"/>
    </xf>
    <xf numFmtId="11" fontId="62" fillId="0" borderId="1" xfId="0" applyNumberFormat="1" applyFont="1" applyFill="1" applyBorder="1" applyAlignment="1">
      <alignment horizontal="left" vertical="center" wrapText="1"/>
    </xf>
    <xf numFmtId="0" fontId="62" fillId="0" borderId="0" xfId="0" applyFont="1" applyFill="1"/>
    <xf numFmtId="0" fontId="62" fillId="0" borderId="1" xfId="0" applyFont="1" applyFill="1" applyBorder="1" applyAlignment="1">
      <alignment horizontal="center" vertical="center" wrapText="1"/>
    </xf>
    <xf numFmtId="0" fontId="62" fillId="0" borderId="1" xfId="0" applyFont="1" applyFill="1" applyBorder="1" applyAlignment="1">
      <alignment horizontal="left" vertical="center" wrapText="1"/>
    </xf>
    <xf numFmtId="0" fontId="40" fillId="0" borderId="0" xfId="0" applyFont="1" applyFill="1" applyAlignment="1">
      <alignment horizontal="center"/>
    </xf>
    <xf numFmtId="165" fontId="0" fillId="0" borderId="0" xfId="17" applyFont="1" applyFill="1" applyBorder="1"/>
    <xf numFmtId="0" fontId="0" fillId="0" borderId="0" xfId="0" applyNumberFormat="1" applyFill="1" applyAlignment="1">
      <alignment horizontal="left"/>
    </xf>
    <xf numFmtId="0" fontId="0" fillId="0" borderId="0" xfId="0" applyFill="1" applyAlignment="1"/>
    <xf numFmtId="0" fontId="0" fillId="0" borderId="0" xfId="0" applyFill="1" applyBorder="1" applyAlignment="1">
      <alignment horizontal="left"/>
    </xf>
    <xf numFmtId="49" fontId="5" fillId="0" borderId="0" xfId="17" applyNumberFormat="1" applyFont="1"/>
    <xf numFmtId="49" fontId="5" fillId="0" borderId="5" xfId="0" applyNumberFormat="1" applyFont="1" applyBorder="1" applyAlignment="1">
      <alignment horizontal="center" wrapText="1"/>
    </xf>
    <xf numFmtId="49" fontId="5" fillId="0" borderId="5" xfId="0" applyNumberFormat="1" applyFont="1" applyBorder="1" applyAlignment="1">
      <alignment horizontal="center"/>
    </xf>
    <xf numFmtId="49" fontId="5" fillId="0" borderId="5" xfId="0" applyNumberFormat="1" applyFont="1" applyFill="1" applyBorder="1" applyAlignment="1">
      <alignment horizontal="center"/>
    </xf>
    <xf numFmtId="0" fontId="0" fillId="5" borderId="0" xfId="0" applyFill="1" applyAlignment="1">
      <alignment horizontal="left"/>
    </xf>
    <xf numFmtId="0" fontId="0" fillId="5" borderId="0" xfId="0" applyFill="1"/>
    <xf numFmtId="0" fontId="0" fillId="37" borderId="0" xfId="0" applyFill="1" applyAlignment="1">
      <alignment horizontal="left"/>
    </xf>
    <xf numFmtId="0" fontId="0" fillId="37" borderId="0" xfId="0" applyFill="1"/>
    <xf numFmtId="0" fontId="0" fillId="0" borderId="0" xfId="0" applyBorder="1"/>
    <xf numFmtId="0" fontId="0" fillId="25" borderId="0" xfId="0" applyFill="1" applyAlignment="1">
      <alignment horizontal="left"/>
    </xf>
    <xf numFmtId="0" fontId="0" fillId="25" borderId="0" xfId="0" applyFill="1"/>
    <xf numFmtId="0" fontId="7" fillId="0" borderId="1" xfId="0" applyNumberFormat="1" applyFont="1" applyFill="1" applyBorder="1" applyAlignment="1">
      <alignment horizontal="left" vertical="top" wrapText="1"/>
    </xf>
    <xf numFmtId="0" fontId="10" fillId="0" borderId="1" xfId="0" applyFont="1" applyFill="1" applyBorder="1" applyAlignment="1">
      <alignment wrapText="1"/>
    </xf>
    <xf numFmtId="0" fontId="10" fillId="0" borderId="1" xfId="0" applyFont="1" applyFill="1" applyBorder="1" applyAlignment="1">
      <alignment horizontal="center"/>
    </xf>
    <xf numFmtId="49" fontId="10" fillId="0" borderId="1" xfId="0" applyNumberFormat="1" applyFont="1" applyFill="1" applyBorder="1" applyAlignment="1" applyProtection="1">
      <alignment horizontal="right" vertical="center" wrapText="1"/>
    </xf>
    <xf numFmtId="165" fontId="10" fillId="0" borderId="1" xfId="17" applyFont="1" applyFill="1" applyBorder="1" applyAlignment="1">
      <alignment vertical="center"/>
    </xf>
    <xf numFmtId="165" fontId="10" fillId="0" borderId="1" xfId="17" applyFont="1" applyFill="1" applyBorder="1" applyAlignment="1" applyProtection="1">
      <alignment vertical="center" wrapText="1"/>
    </xf>
    <xf numFmtId="165" fontId="7" fillId="0" borderId="1" xfId="17" applyFont="1" applyFill="1" applyBorder="1" applyAlignment="1">
      <alignment vertical="center" wrapText="1"/>
    </xf>
    <xf numFmtId="165" fontId="10" fillId="0" borderId="1" xfId="17" applyFont="1" applyFill="1" applyBorder="1" applyAlignment="1"/>
    <xf numFmtId="171" fontId="21" fillId="0" borderId="0" xfId="17" applyNumberFormat="1" applyFont="1"/>
    <xf numFmtId="167" fontId="10" fillId="0" borderId="0" xfId="0" applyNumberFormat="1" applyFont="1" applyFill="1" applyBorder="1" applyAlignment="1">
      <alignment horizontal="right" vertical="center" wrapText="1"/>
    </xf>
    <xf numFmtId="169" fontId="0" fillId="0" borderId="0" xfId="0" applyNumberFormat="1"/>
    <xf numFmtId="0" fontId="5" fillId="0" borderId="1" xfId="0" applyNumberFormat="1" applyFont="1" applyBorder="1" applyAlignment="1">
      <alignment wrapText="1"/>
    </xf>
    <xf numFmtId="49" fontId="5" fillId="0" borderId="5" xfId="0" applyNumberFormat="1" applyFont="1" applyFill="1" applyBorder="1" applyAlignment="1"/>
    <xf numFmtId="49" fontId="5" fillId="0" borderId="1" xfId="0" applyNumberFormat="1" applyFont="1" applyFill="1" applyBorder="1" applyAlignment="1">
      <alignment wrapText="1"/>
    </xf>
    <xf numFmtId="49" fontId="5" fillId="0" borderId="1" xfId="0" applyNumberFormat="1" applyFont="1" applyFill="1" applyBorder="1" applyAlignment="1">
      <alignment horizontal="center" wrapText="1"/>
    </xf>
    <xf numFmtId="2" fontId="5" fillId="0" borderId="1" xfId="0" applyNumberFormat="1" applyFont="1" applyBorder="1" applyAlignment="1">
      <alignment wrapText="1"/>
    </xf>
    <xf numFmtId="4" fontId="5" fillId="0" borderId="1" xfId="0" applyNumberFormat="1" applyFont="1" applyBorder="1" applyAlignment="1">
      <alignment horizontal="center"/>
    </xf>
    <xf numFmtId="165" fontId="5" fillId="0" borderId="1" xfId="17" applyFont="1" applyBorder="1" applyAlignment="1">
      <alignment horizontal="center"/>
    </xf>
    <xf numFmtId="0" fontId="5" fillId="5" borderId="1" xfId="0" applyFont="1" applyFill="1" applyBorder="1" applyAlignment="1">
      <alignment horizontal="right"/>
    </xf>
    <xf numFmtId="0" fontId="5" fillId="0" borderId="1" xfId="0" applyFont="1" applyFill="1" applyBorder="1" applyAlignment="1"/>
    <xf numFmtId="0" fontId="5" fillId="0" borderId="1" xfId="0" applyFont="1" applyFill="1" applyBorder="1" applyAlignment="1">
      <alignment horizontal="center"/>
    </xf>
    <xf numFmtId="0" fontId="5" fillId="0" borderId="0" xfId="0" applyFont="1" applyAlignment="1">
      <alignment horizontal="justify" vertical="top" wrapText="1"/>
    </xf>
    <xf numFmtId="0" fontId="10" fillId="0" borderId="1" xfId="0" applyFont="1" applyBorder="1" applyAlignment="1">
      <alignment horizontal="center"/>
    </xf>
    <xf numFmtId="0" fontId="23" fillId="2" borderId="1" xfId="0" applyFont="1" applyFill="1" applyBorder="1" applyAlignment="1">
      <alignment wrapText="1"/>
    </xf>
    <xf numFmtId="0" fontId="23" fillId="2" borderId="1" xfId="0" applyFont="1" applyFill="1" applyBorder="1" applyAlignment="1">
      <alignment horizontal="center" vertical="top" wrapText="1"/>
    </xf>
    <xf numFmtId="0" fontId="23" fillId="2" borderId="1" xfId="0" applyFont="1" applyFill="1" applyBorder="1" applyAlignment="1">
      <alignment horizontal="center" wrapText="1"/>
    </xf>
    <xf numFmtId="4" fontId="23" fillId="2" borderId="1" xfId="0" applyNumberFormat="1" applyFont="1" applyFill="1" applyBorder="1" applyAlignment="1">
      <alignment horizontal="center" wrapText="1"/>
    </xf>
    <xf numFmtId="0" fontId="5" fillId="0" borderId="1" xfId="0" applyFont="1" applyBorder="1" applyAlignment="1">
      <alignment horizontal="center" wrapText="1"/>
    </xf>
    <xf numFmtId="4" fontId="5" fillId="0" borderId="1" xfId="0" applyNumberFormat="1" applyFont="1" applyBorder="1" applyAlignment="1">
      <alignment horizontal="center" wrapText="1"/>
    </xf>
    <xf numFmtId="167" fontId="10" fillId="0" borderId="1" xfId="20" applyNumberFormat="1" applyFont="1" applyFill="1" applyBorder="1" applyAlignment="1">
      <alignment vertical="center"/>
    </xf>
    <xf numFmtId="165" fontId="10" fillId="0" borderId="1" xfId="17" applyFont="1" applyBorder="1" applyAlignment="1">
      <alignment horizontal="center" vertical="center"/>
    </xf>
    <xf numFmtId="49" fontId="10" fillId="0" borderId="1" xfId="69" applyNumberFormat="1" applyFont="1" applyBorder="1" applyAlignment="1" applyProtection="1">
      <alignment horizontal="left" vertical="center" wrapText="1"/>
    </xf>
    <xf numFmtId="4" fontId="10" fillId="0" borderId="1" xfId="69" applyNumberFormat="1" applyFont="1" applyBorder="1" applyAlignment="1" applyProtection="1">
      <alignment horizontal="right" vertical="center" wrapText="1"/>
    </xf>
    <xf numFmtId="49" fontId="10" fillId="0" borderId="1" xfId="70" applyNumberFormat="1" applyFont="1" applyBorder="1" applyAlignment="1" applyProtection="1">
      <alignment horizontal="left" vertical="center" wrapText="1"/>
    </xf>
    <xf numFmtId="4" fontId="10" fillId="0" borderId="1" xfId="70" applyNumberFormat="1" applyFont="1" applyBorder="1" applyAlignment="1" applyProtection="1">
      <alignment horizontal="right" vertical="center" wrapText="1"/>
    </xf>
    <xf numFmtId="0" fontId="10" fillId="0" borderId="1" xfId="0" applyFont="1" applyFill="1" applyBorder="1"/>
    <xf numFmtId="0" fontId="9" fillId="0" borderId="1" xfId="0" applyFont="1" applyBorder="1" applyAlignment="1">
      <alignment horizontal="left"/>
    </xf>
    <xf numFmtId="167" fontId="9" fillId="0" borderId="1" xfId="0" applyNumberFormat="1" applyFont="1" applyBorder="1" applyAlignment="1">
      <alignment horizontal="right"/>
    </xf>
    <xf numFmtId="0" fontId="19" fillId="0" borderId="24" xfId="2" applyFont="1" applyFill="1" applyBorder="1" applyAlignment="1">
      <alignment horizontal="left" wrapText="1"/>
    </xf>
    <xf numFmtId="167" fontId="19" fillId="0" borderId="24" xfId="3" applyNumberFormat="1" applyFont="1" applyFill="1" applyBorder="1"/>
    <xf numFmtId="165" fontId="8" fillId="0" borderId="1" xfId="17" applyFont="1" applyBorder="1" applyAlignment="1">
      <alignment vertical="center"/>
    </xf>
    <xf numFmtId="167" fontId="5" fillId="0" borderId="1" xfId="0" applyNumberFormat="1" applyFont="1" applyFill="1" applyBorder="1" applyAlignment="1">
      <alignment horizontal="right" wrapText="1"/>
    </xf>
    <xf numFmtId="49" fontId="9" fillId="0" borderId="1" xfId="0" applyNumberFormat="1" applyFont="1" applyBorder="1" applyAlignment="1">
      <alignment horizontal="center" vertical="center"/>
    </xf>
    <xf numFmtId="0" fontId="32" fillId="0" borderId="1" xfId="0" applyFont="1" applyFill="1" applyBorder="1" applyAlignment="1">
      <alignment horizontal="left" wrapText="1"/>
    </xf>
    <xf numFmtId="4" fontId="10" fillId="0" borderId="1" xfId="0" applyNumberFormat="1" applyFont="1" applyFill="1" applyBorder="1" applyAlignment="1">
      <alignment horizontal="right" vertical="center" wrapText="1"/>
    </xf>
    <xf numFmtId="4" fontId="10" fillId="0" borderId="1" xfId="0" applyNumberFormat="1" applyFont="1" applyFill="1" applyBorder="1"/>
    <xf numFmtId="4" fontId="10" fillId="0" borderId="1" xfId="17" applyNumberFormat="1" applyFont="1" applyFill="1" applyBorder="1" applyAlignment="1">
      <alignment horizontal="right"/>
    </xf>
    <xf numFmtId="4" fontId="5" fillId="0" borderId="0" xfId="0" applyNumberFormat="1" applyFont="1" applyFill="1" applyAlignment="1">
      <alignment horizontal="center" vertical="center"/>
    </xf>
    <xf numFmtId="0" fontId="5" fillId="0" borderId="0" xfId="0" applyFont="1" applyFill="1" applyAlignment="1">
      <alignment horizontal="right"/>
    </xf>
    <xf numFmtId="0" fontId="0" fillId="0" borderId="1" xfId="0" applyFont="1" applyBorder="1" applyAlignment="1">
      <alignment horizontal="center" vertical="top" wrapText="1"/>
    </xf>
    <xf numFmtId="49" fontId="0" fillId="0" borderId="1" xfId="0" applyNumberFormat="1" applyFont="1" applyBorder="1" applyAlignment="1">
      <alignment horizontal="center" vertical="top" wrapText="1"/>
    </xf>
    <xf numFmtId="4" fontId="0" fillId="0" borderId="1" xfId="0" applyNumberFormat="1" applyFont="1" applyBorder="1" applyAlignment="1">
      <alignment horizontal="right" vertical="top" wrapText="1"/>
    </xf>
    <xf numFmtId="49" fontId="10" fillId="0" borderId="1" xfId="0" applyNumberFormat="1" applyFont="1" applyFill="1" applyBorder="1" applyAlignment="1">
      <alignment horizontal="center" vertical="center"/>
    </xf>
    <xf numFmtId="0" fontId="63" fillId="0" borderId="1" xfId="0" applyFont="1" applyFill="1" applyBorder="1" applyAlignment="1">
      <alignment wrapText="1"/>
    </xf>
    <xf numFmtId="49" fontId="7" fillId="0" borderId="1" xfId="0" applyNumberFormat="1" applyFont="1" applyFill="1" applyBorder="1" applyAlignment="1">
      <alignment horizontal="center" vertical="center" wrapText="1"/>
    </xf>
    <xf numFmtId="165" fontId="1" fillId="0" borderId="0" xfId="17" applyFont="1" applyFill="1" applyAlignment="1">
      <alignment horizontal="center"/>
    </xf>
    <xf numFmtId="0" fontId="1" fillId="0" borderId="0" xfId="0" applyFont="1" applyFill="1" applyBorder="1"/>
    <xf numFmtId="4" fontId="5" fillId="0" borderId="0" xfId="0" applyNumberFormat="1" applyFont="1" applyBorder="1" applyAlignment="1">
      <alignment horizontal="right"/>
    </xf>
    <xf numFmtId="49" fontId="5" fillId="0" borderId="5" xfId="0" applyNumberFormat="1" applyFont="1" applyBorder="1" applyAlignment="1">
      <alignment vertical="center" wrapText="1"/>
    </xf>
    <xf numFmtId="165" fontId="9" fillId="0" borderId="1" xfId="17" applyFont="1" applyBorder="1" applyAlignment="1">
      <alignment horizontal="right" vertical="center"/>
    </xf>
    <xf numFmtId="167" fontId="10" fillId="0" borderId="1" xfId="0" applyNumberFormat="1" applyFont="1" applyFill="1" applyBorder="1" applyAlignment="1">
      <alignment horizontal="right" wrapText="1"/>
    </xf>
    <xf numFmtId="0" fontId="7" fillId="2" borderId="1" xfId="0" applyNumberFormat="1" applyFont="1" applyFill="1" applyBorder="1" applyAlignment="1">
      <alignment horizontal="left" vertical="top" wrapText="1"/>
    </xf>
    <xf numFmtId="49" fontId="9" fillId="0" borderId="1" xfId="0" applyNumberFormat="1" applyFont="1" applyBorder="1" applyAlignment="1">
      <alignment horizontal="center" vertical="center"/>
    </xf>
    <xf numFmtId="49" fontId="5" fillId="0" borderId="5" xfId="0" applyNumberFormat="1" applyFont="1" applyBorder="1" applyAlignment="1">
      <alignment horizontal="center" vertical="center" wrapText="1"/>
    </xf>
    <xf numFmtId="165" fontId="8" fillId="0" borderId="5" xfId="17" applyFont="1" applyBorder="1" applyAlignment="1">
      <alignment vertical="center"/>
    </xf>
    <xf numFmtId="167" fontId="5" fillId="0" borderId="5" xfId="0" applyNumberFormat="1" applyFont="1" applyFill="1" applyBorder="1" applyAlignment="1">
      <alignment horizontal="right" vertical="center" wrapText="1"/>
    </xf>
    <xf numFmtId="4" fontId="5" fillId="0" borderId="5" xfId="0" applyNumberFormat="1" applyFont="1" applyBorder="1"/>
    <xf numFmtId="167" fontId="5" fillId="0" borderId="5" xfId="0" applyNumberFormat="1" applyFont="1" applyBorder="1"/>
    <xf numFmtId="0" fontId="12" fillId="0" borderId="0" xfId="0" applyFont="1" applyBorder="1" applyAlignment="1">
      <alignment horizontal="center" wrapText="1"/>
    </xf>
    <xf numFmtId="0" fontId="5" fillId="0" borderId="0" xfId="0" applyFont="1" applyAlignment="1">
      <alignment horizontal="right" wrapText="1"/>
    </xf>
    <xf numFmtId="0" fontId="14" fillId="0" borderId="7"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7" xfId="0" applyFont="1" applyFill="1" applyBorder="1" applyAlignment="1">
      <alignment horizontal="left" vertical="center"/>
    </xf>
    <xf numFmtId="0" fontId="14" fillId="0" borderId="9" xfId="0" applyFont="1" applyFill="1" applyBorder="1" applyAlignment="1">
      <alignment horizontal="left" vertical="center"/>
    </xf>
    <xf numFmtId="0" fontId="14" fillId="0" borderId="5" xfId="0" applyFont="1" applyFill="1" applyBorder="1" applyAlignment="1">
      <alignment horizontal="left" vertical="center"/>
    </xf>
    <xf numFmtId="0" fontId="13" fillId="0" borderId="0" xfId="0" applyFont="1" applyAlignment="1">
      <alignment horizontal="right" vertical="center" wrapText="1"/>
    </xf>
    <xf numFmtId="49" fontId="14" fillId="0" borderId="7" xfId="0" applyNumberFormat="1" applyFont="1" applyFill="1" applyBorder="1" applyAlignment="1">
      <alignment horizontal="left" vertical="center" wrapText="1"/>
    </xf>
    <xf numFmtId="49" fontId="14" fillId="0" borderId="9" xfId="0" applyNumberFormat="1" applyFont="1" applyFill="1" applyBorder="1" applyAlignment="1">
      <alignment horizontal="left" vertical="center" wrapText="1"/>
    </xf>
    <xf numFmtId="49" fontId="14" fillId="0" borderId="5" xfId="0" applyNumberFormat="1" applyFont="1" applyFill="1" applyBorder="1" applyAlignment="1">
      <alignment horizontal="left" vertical="center" wrapText="1"/>
    </xf>
    <xf numFmtId="0" fontId="12" fillId="0" borderId="8" xfId="0" applyFont="1" applyBorder="1" applyAlignment="1">
      <alignment horizontal="center" vertical="center" wrapText="1"/>
    </xf>
    <xf numFmtId="0" fontId="8" fillId="0" borderId="1" xfId="0" applyFont="1" applyFill="1" applyBorder="1" applyAlignment="1">
      <alignment horizontal="left" vertical="center" wrapText="1"/>
    </xf>
    <xf numFmtId="168" fontId="12" fillId="0" borderId="0" xfId="0" applyNumberFormat="1" applyFont="1" applyFill="1" applyAlignment="1">
      <alignment horizontal="center" wrapText="1"/>
    </xf>
    <xf numFmtId="0" fontId="25" fillId="0" borderId="7" xfId="0" applyFont="1" applyBorder="1" applyAlignment="1">
      <alignment horizontal="center" vertical="top" wrapText="1"/>
    </xf>
    <xf numFmtId="0" fontId="25" fillId="0" borderId="5" xfId="0" applyFont="1" applyBorder="1" applyAlignment="1">
      <alignment horizontal="center" vertical="top" wrapText="1"/>
    </xf>
    <xf numFmtId="0" fontId="5" fillId="0" borderId="0" xfId="0" applyFont="1" applyFill="1" applyAlignment="1">
      <alignment horizontal="right" wrapText="1"/>
    </xf>
    <xf numFmtId="0" fontId="25" fillId="0" borderId="7" xfId="0" applyFont="1" applyBorder="1" applyAlignment="1">
      <alignment horizontal="center" vertical="top"/>
    </xf>
    <xf numFmtId="0" fontId="25" fillId="0" borderId="5" xfId="0" applyFont="1" applyBorder="1" applyAlignment="1">
      <alignment horizontal="center" vertical="top"/>
    </xf>
    <xf numFmtId="0" fontId="25" fillId="0" borderId="0" xfId="0" applyNumberFormat="1" applyFont="1" applyFill="1" applyAlignment="1">
      <alignment wrapText="1"/>
    </xf>
    <xf numFmtId="0" fontId="16" fillId="0" borderId="0" xfId="0" applyFont="1" applyBorder="1" applyAlignment="1">
      <alignment horizontal="center" wrapText="1"/>
    </xf>
    <xf numFmtId="4" fontId="5" fillId="0" borderId="1" xfId="0" applyNumberFormat="1" applyFont="1" applyBorder="1" applyAlignment="1">
      <alignment horizontal="center" vertical="center" wrapText="1"/>
    </xf>
    <xf numFmtId="0" fontId="12" fillId="0" borderId="0" xfId="0" applyFont="1" applyFill="1" applyBorder="1" applyAlignment="1">
      <alignment horizontal="center" wrapText="1"/>
    </xf>
    <xf numFmtId="0" fontId="23"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37" fillId="0" borderId="1" xfId="0" applyNumberFormat="1" applyFont="1" applyFill="1" applyBorder="1" applyAlignment="1">
      <alignment horizontal="center" vertical="center"/>
    </xf>
    <xf numFmtId="0" fontId="12" fillId="0" borderId="0" xfId="0" applyFont="1" applyBorder="1" applyAlignment="1">
      <alignment horizontal="center" vertical="center" wrapText="1"/>
    </xf>
    <xf numFmtId="0" fontId="12" fillId="0" borderId="0" xfId="0"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165" fontId="5" fillId="0" borderId="4" xfId="17" applyFont="1" applyFill="1" applyBorder="1" applyAlignment="1">
      <alignment horizontal="center" vertical="center" wrapText="1"/>
    </xf>
    <xf numFmtId="165" fontId="5" fillId="0" borderId="6" xfId="17"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7" xfId="0" applyFont="1" applyBorder="1" applyAlignment="1">
      <alignment horizontal="center"/>
    </xf>
    <xf numFmtId="0" fontId="5" fillId="0" borderId="5" xfId="0" applyFont="1" applyBorder="1" applyAlignment="1">
      <alignment horizontal="center"/>
    </xf>
    <xf numFmtId="0" fontId="5" fillId="0" borderId="1" xfId="0" applyFont="1" applyBorder="1" applyAlignment="1">
      <alignment horizontal="center"/>
    </xf>
    <xf numFmtId="0" fontId="5" fillId="0" borderId="9" xfId="0" applyFont="1" applyBorder="1" applyAlignment="1">
      <alignment horizontal="center"/>
    </xf>
    <xf numFmtId="0" fontId="9" fillId="0" borderId="1" xfId="0" applyFont="1" applyBorder="1" applyAlignment="1">
      <alignment horizontal="center" wrapText="1"/>
    </xf>
    <xf numFmtId="0" fontId="10" fillId="0" borderId="1" xfId="0" applyFont="1" applyBorder="1" applyAlignment="1">
      <alignment horizontal="center" vertical="center" wrapText="1"/>
    </xf>
    <xf numFmtId="0" fontId="12" fillId="0" borderId="0" xfId="0" applyFont="1" applyAlignment="1">
      <alignment horizontal="center" vertical="center" wrapText="1"/>
    </xf>
    <xf numFmtId="0" fontId="10" fillId="0" borderId="1" xfId="0" applyFont="1" applyBorder="1" applyAlignment="1">
      <alignment horizontal="center"/>
    </xf>
    <xf numFmtId="49" fontId="10" fillId="0" borderId="4" xfId="0" applyNumberFormat="1" applyFont="1" applyBorder="1" applyAlignment="1">
      <alignment horizontal="center" vertical="center" wrapText="1"/>
    </xf>
    <xf numFmtId="49" fontId="10" fillId="0" borderId="6" xfId="0" applyNumberFormat="1"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49" fontId="9" fillId="0" borderId="1" xfId="0" applyNumberFormat="1" applyFont="1" applyBorder="1" applyAlignment="1">
      <alignment horizontal="center" vertical="center"/>
    </xf>
    <xf numFmtId="49" fontId="9" fillId="0" borderId="7" xfId="0" applyNumberFormat="1" applyFont="1" applyBorder="1" applyAlignment="1">
      <alignment horizontal="center" vertical="center"/>
    </xf>
    <xf numFmtId="49" fontId="5" fillId="0" borderId="8" xfId="0" applyNumberFormat="1" applyFont="1" applyBorder="1" applyAlignment="1">
      <alignment horizontal="right" vertical="center"/>
    </xf>
    <xf numFmtId="49" fontId="10" fillId="0" borderId="1" xfId="0" applyNumberFormat="1" applyFont="1" applyBorder="1" applyAlignment="1">
      <alignment horizontal="center" vertical="center" wrapText="1"/>
    </xf>
    <xf numFmtId="49" fontId="5" fillId="0" borderId="8" xfId="0" applyNumberFormat="1" applyFont="1" applyFill="1" applyBorder="1" applyAlignment="1">
      <alignment horizontal="right" vertical="center"/>
    </xf>
    <xf numFmtId="0" fontId="12" fillId="0" borderId="0" xfId="0" applyFont="1" applyAlignment="1">
      <alignment horizontal="center" wrapText="1"/>
    </xf>
    <xf numFmtId="0" fontId="16" fillId="0" borderId="0" xfId="0" applyFont="1" applyBorder="1" applyAlignment="1">
      <alignment horizontal="center" vertical="center" wrapText="1"/>
    </xf>
    <xf numFmtId="0" fontId="12" fillId="0" borderId="0" xfId="0" applyNumberFormat="1" applyFont="1" applyBorder="1" applyAlignment="1">
      <alignment horizontal="center" vertical="center" wrapText="1"/>
    </xf>
    <xf numFmtId="0" fontId="16" fillId="0" borderId="0" xfId="0" applyNumberFormat="1" applyFont="1" applyBorder="1" applyAlignment="1">
      <alignment horizontal="center" vertical="center" wrapText="1"/>
    </xf>
    <xf numFmtId="0" fontId="38" fillId="0" borderId="1" xfId="0" applyNumberFormat="1" applyFont="1" applyFill="1" applyBorder="1" applyAlignment="1">
      <alignment horizontal="left" vertical="top" wrapText="1"/>
    </xf>
    <xf numFmtId="0" fontId="38" fillId="0" borderId="1" xfId="0" quotePrefix="1" applyNumberFormat="1" applyFont="1" applyFill="1" applyBorder="1" applyAlignment="1">
      <alignment horizontal="left" vertical="top" wrapText="1"/>
    </xf>
    <xf numFmtId="0" fontId="12" fillId="0" borderId="0" xfId="0" applyFont="1" applyFill="1" applyAlignment="1">
      <alignment horizontal="center" vertical="top" wrapText="1"/>
    </xf>
    <xf numFmtId="172" fontId="12" fillId="0" borderId="23" xfId="0" applyNumberFormat="1" applyFont="1" applyFill="1" applyBorder="1" applyAlignment="1" applyProtection="1">
      <alignment horizontal="center" vertical="center" wrapText="1"/>
    </xf>
    <xf numFmtId="172" fontId="12" fillId="0" borderId="0" xfId="0" applyNumberFormat="1" applyFont="1" applyFill="1" applyBorder="1" applyAlignment="1" applyProtection="1">
      <alignment horizontal="center" vertical="center" wrapText="1"/>
    </xf>
  </cellXfs>
  <cellStyles count="71">
    <cellStyle name="20% — акцент1" xfId="28"/>
    <cellStyle name="20% — акцент2" xfId="29"/>
    <cellStyle name="20% — акцент3" xfId="30"/>
    <cellStyle name="20% — акцент4" xfId="31"/>
    <cellStyle name="20% — акцент5" xfId="32"/>
    <cellStyle name="20% — акцент6" xfId="33"/>
    <cellStyle name="40% — акцент1" xfId="34"/>
    <cellStyle name="40% — акцент2" xfId="35"/>
    <cellStyle name="40% — акцент3" xfId="36"/>
    <cellStyle name="40% — акцент4" xfId="37"/>
    <cellStyle name="40% — акцент5" xfId="38"/>
    <cellStyle name="40% — акцент6" xfId="39"/>
    <cellStyle name="60% — акцент1" xfId="40"/>
    <cellStyle name="60% — акцент2" xfId="41"/>
    <cellStyle name="60% — акцент3" xfId="42"/>
    <cellStyle name="60% — акцент4" xfId="43"/>
    <cellStyle name="60% — акцент5" xfId="44"/>
    <cellStyle name="60% — акцент6" xfId="45"/>
    <cellStyle name="Акцент1 2" xfId="46"/>
    <cellStyle name="Акцент2 2" xfId="47"/>
    <cellStyle name="Акцент3 2" xfId="48"/>
    <cellStyle name="Акцент4 2" xfId="49"/>
    <cellStyle name="Акцент5 2" xfId="50"/>
    <cellStyle name="Акцент6 2" xfId="51"/>
    <cellStyle name="Ввод  2" xfId="52"/>
    <cellStyle name="Вывод 2" xfId="53"/>
    <cellStyle name="Вычисление 2" xfId="54"/>
    <cellStyle name="Заголовок 1 2" xfId="55"/>
    <cellStyle name="Заголовок 2 2" xfId="56"/>
    <cellStyle name="Заголовок 3 2" xfId="57"/>
    <cellStyle name="Заголовок 4 2" xfId="58"/>
    <cellStyle name="Итог 2" xfId="59"/>
    <cellStyle name="Контрольная ячейка 2" xfId="60"/>
    <cellStyle name="Название 2" xfId="61"/>
    <cellStyle name="Нейтральный 2" xfId="62"/>
    <cellStyle name="Обычный" xfId="0" builtinId="0"/>
    <cellStyle name="Обычный 10" xfId="1"/>
    <cellStyle name="Обычный 11" xfId="2"/>
    <cellStyle name="Обычный 12" xfId="3"/>
    <cellStyle name="Обычный 2" xfId="4"/>
    <cellStyle name="Обычный 22" xfId="5"/>
    <cellStyle name="Обычный 23" xfId="6"/>
    <cellStyle name="Обычный 29" xfId="7"/>
    <cellStyle name="Обычный 3" xfId="27"/>
    <cellStyle name="Обычный 30" xfId="8"/>
    <cellStyle name="Обычный 4" xfId="21"/>
    <cellStyle name="Обычный 43" xfId="9"/>
    <cellStyle name="Обычный 44" xfId="10"/>
    <cellStyle name="Обычный 45" xfId="11"/>
    <cellStyle name="Обычный 46" xfId="12"/>
    <cellStyle name="Обычный 47" xfId="13"/>
    <cellStyle name="Обычный 48" xfId="14"/>
    <cellStyle name="Обычный_Лист1" xfId="22"/>
    <cellStyle name="Обычный_переч субс" xfId="26"/>
    <cellStyle name="Обычный_раздатка" xfId="69"/>
    <cellStyle name="Обычный_раздатка_1" xfId="70"/>
    <cellStyle name="Обычный_софин" xfId="24"/>
    <cellStyle name="Обычный_софин_1" xfId="25"/>
    <cellStyle name="Обычный_Шпаргалка" xfId="23"/>
    <cellStyle name="Плохой 2" xfId="63"/>
    <cellStyle name="Пояснение 2" xfId="64"/>
    <cellStyle name="Примечание 2" xfId="65"/>
    <cellStyle name="Связанная ячейка 2" xfId="66"/>
    <cellStyle name="Текст предупреждения 2" xfId="67"/>
    <cellStyle name="Тысячи [0]_Лист1" xfId="15"/>
    <cellStyle name="Тысячи_Лист1" xfId="16"/>
    <cellStyle name="Финансовый" xfId="17" builtinId="3"/>
    <cellStyle name="Финансовый 2" xfId="18"/>
    <cellStyle name="Финансовый 3" xfId="19"/>
    <cellStyle name="Финансовый 3 2" xfId="20"/>
    <cellStyle name="Хороший 2" xfId="6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1.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subp\&#1055;&#1086;&#1083;&#1100;&#1079;&#1086;&#1074;&#1072;&#1090;&#1077;&#1083;&#1080;\01_&#1041;&#1102;&#1076;&#1078;&#1077;&#1090;&#1085;&#1099;&#1081;%20&#1086;&#1090;&#1076;&#1077;&#1083;\&#1052;&#1086;&#1080;%20&#1076;&#1086;&#1082;&#1091;&#1084;&#1077;&#1085;&#1090;&#1099;\&#1073;&#1102;&#1076;&#1078;&#1077;&#1090;%202021\&#1056;&#1077;&#1096;&#1077;&#1085;&#1080;&#1103;\04%20&#1072;&#1087;&#1088;&#1077;&#1083;&#1100;\&#1087;&#1088;&#1080;&#1083;&#1086;&#1078;&#1077;&#1085;&#1080;&#1103;%20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Userrfu\Desktop\&#1055;&#1088;&#1080;&#1083;&#1086;&#1078;&#1077;&#1085;&#1080;&#1103;%202022-2024%20&#1084;&#1086;&#107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Деф"/>
      <sheetName val="АдмДох"/>
      <sheetName val="АдмИст"/>
      <sheetName val="Норм"/>
      <sheetName val="Дох "/>
      <sheetName val="Вед21"/>
      <sheetName val="вед 22-23"/>
      <sheetName val="Фун21"/>
      <sheetName val="Фун 22-23"/>
      <sheetName val="ЦСР 21"/>
      <sheetName val="ЦСР 22-23"/>
      <sheetName val="публ"/>
      <sheetName val="пов зп 06"/>
      <sheetName val="благ"/>
      <sheetName val="налог п"/>
      <sheetName val="уч УДС"/>
      <sheetName val="благ м"/>
      <sheetName val="Полн"/>
      <sheetName val="ФФП"/>
      <sheetName val="адм к"/>
      <sheetName val="ВУС"/>
      <sheetName val="пожарка"/>
      <sheetName val="дороги к"/>
      <sheetName val="ак"/>
      <sheetName val="дороги с"/>
      <sheetName val="БДД"/>
      <sheetName val="Молод"/>
      <sheetName val="сбал"/>
      <sheetName val="переч субс"/>
      <sheetName val="софин"/>
      <sheetName val="Заим"/>
      <sheetName val="гор ср"/>
      <sheetName val="пов зп 10"/>
      <sheetName val="рег вып"/>
      <sheetName val="спр"/>
      <sheetName val="Лист1"/>
      <sheetName val="Лист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4">
          <cell r="B4" t="str">
            <v>6/1-25</v>
          </cell>
        </row>
        <row r="38">
          <cell r="C38">
            <v>0</v>
          </cell>
        </row>
      </sheetData>
      <sheetData sheetId="35"/>
      <sheetData sheetId="3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Деф"/>
      <sheetName val="АдмДох"/>
      <sheetName val="АдмИст"/>
      <sheetName val="Норм"/>
      <sheetName val="Дох "/>
      <sheetName val="Вед22"/>
      <sheetName val="вед 23-24"/>
      <sheetName val="Фун22"/>
      <sheetName val="Фун 23-24"/>
      <sheetName val="ЦСР 22"/>
      <sheetName val="ЦСР 23-24"/>
      <sheetName val="публ"/>
      <sheetName val="Полн"/>
      <sheetName val="сбал"/>
      <sheetName val="софин"/>
      <sheetName val="дороги к"/>
      <sheetName val="горср 10"/>
      <sheetName val="рег вып"/>
      <sheetName val="гор ср"/>
      <sheetName val="налог п"/>
      <sheetName val="уч УДС"/>
      <sheetName val="благ"/>
      <sheetName val="благ м"/>
      <sheetName val="ФФП"/>
      <sheetName val="адм к"/>
      <sheetName val="ВУС"/>
      <sheetName val="переселен"/>
      <sheetName val="пожарка"/>
      <sheetName val="ак"/>
      <sheetName val="дороги с"/>
      <sheetName val="БДД"/>
      <sheetName val="Молод"/>
      <sheetName val="дороги50"/>
      <sheetName val="переч субс"/>
      <sheetName val="Заим"/>
      <sheetName val="пов зп 10"/>
      <sheetName val="спр"/>
      <sheetName val="Лист1"/>
      <sheetName val="Лист2"/>
    </sheetNames>
    <sheetDataSet>
      <sheetData sheetId="0"/>
      <sheetData sheetId="1"/>
      <sheetData sheetId="2"/>
      <sheetData sheetId="3"/>
      <sheetData sheetId="4"/>
      <sheetData sheetId="5">
        <row r="8">
          <cell r="G8" t="str">
            <v/>
          </cell>
        </row>
        <row r="9">
          <cell r="G9" t="str">
            <v>0100</v>
          </cell>
        </row>
        <row r="10">
          <cell r="G10" t="str">
            <v>0103</v>
          </cell>
        </row>
        <row r="11">
          <cell r="G11" t="str">
            <v>01038000000000</v>
          </cell>
        </row>
        <row r="12">
          <cell r="G12" t="str">
            <v>01038020000000</v>
          </cell>
        </row>
        <row r="13">
          <cell r="G13" t="str">
            <v>01038020060000</v>
          </cell>
        </row>
        <row r="14">
          <cell r="G14" t="str">
            <v>01038020060000100</v>
          </cell>
        </row>
        <row r="15">
          <cell r="G15" t="str">
            <v>01038020060000120</v>
          </cell>
        </row>
        <row r="16">
          <cell r="G16" t="str">
            <v>01038020060000121</v>
          </cell>
        </row>
        <row r="17">
          <cell r="G17" t="str">
            <v>01038020060000122</v>
          </cell>
        </row>
        <row r="18">
          <cell r="G18" t="str">
            <v>01038020060000129</v>
          </cell>
        </row>
        <row r="19">
          <cell r="G19" t="str">
            <v>01038020060000200</v>
          </cell>
        </row>
        <row r="20">
          <cell r="G20" t="str">
            <v>01038020060000240</v>
          </cell>
        </row>
        <row r="21">
          <cell r="G21" t="str">
            <v>01038020060000244</v>
          </cell>
        </row>
        <row r="22">
          <cell r="G22" t="str">
            <v>01038020067000</v>
          </cell>
        </row>
        <row r="23">
          <cell r="G23" t="str">
            <v>01038020067000100</v>
          </cell>
        </row>
        <row r="24">
          <cell r="G24" t="str">
            <v>01038020067000120</v>
          </cell>
        </row>
        <row r="25">
          <cell r="G25" t="str">
            <v>01038020067000122</v>
          </cell>
        </row>
        <row r="26">
          <cell r="G26" t="str">
            <v>01038030000000</v>
          </cell>
        </row>
        <row r="27">
          <cell r="G27" t="str">
            <v>01038030060000</v>
          </cell>
        </row>
        <row r="28">
          <cell r="G28" t="str">
            <v>01038030060000100</v>
          </cell>
        </row>
        <row r="29">
          <cell r="G29" t="str">
            <v>01038030060000120</v>
          </cell>
        </row>
        <row r="30">
          <cell r="G30" t="str">
            <v>01038030060000121</v>
          </cell>
        </row>
        <row r="31">
          <cell r="G31" t="str">
            <v>01038030060000122</v>
          </cell>
        </row>
        <row r="32">
          <cell r="G32" t="str">
            <v>01038030060000123</v>
          </cell>
        </row>
        <row r="33">
          <cell r="G33" t="str">
            <v>01038030060000129</v>
          </cell>
        </row>
        <row r="34">
          <cell r="G34" t="str">
            <v>01038030067000</v>
          </cell>
        </row>
        <row r="35">
          <cell r="G35" t="str">
            <v>01038030067000100</v>
          </cell>
        </row>
        <row r="36">
          <cell r="G36" t="str">
            <v>01038030067000120</v>
          </cell>
        </row>
        <row r="37">
          <cell r="G37" t="str">
            <v>01038030067000122</v>
          </cell>
        </row>
        <row r="38">
          <cell r="G38" t="str">
            <v/>
          </cell>
        </row>
        <row r="39">
          <cell r="G39" t="str">
            <v>0100</v>
          </cell>
        </row>
        <row r="40">
          <cell r="G40" t="str">
            <v>0106</v>
          </cell>
        </row>
        <row r="41">
          <cell r="G41" t="str">
            <v>01068000000000</v>
          </cell>
        </row>
        <row r="42">
          <cell r="G42" t="str">
            <v>01068020000000</v>
          </cell>
        </row>
        <row r="43">
          <cell r="G43" t="str">
            <v>01068020060000</v>
          </cell>
        </row>
        <row r="44">
          <cell r="G44" t="str">
            <v>01068020060000100</v>
          </cell>
        </row>
        <row r="45">
          <cell r="G45" t="str">
            <v>01068020060000120</v>
          </cell>
        </row>
        <row r="46">
          <cell r="G46" t="str">
            <v>01068020060000121</v>
          </cell>
        </row>
        <row r="47">
          <cell r="G47" t="str">
            <v>01068020060000122</v>
          </cell>
        </row>
        <row r="48">
          <cell r="G48" t="str">
            <v>01068020060000129</v>
          </cell>
        </row>
        <row r="49">
          <cell r="G49" t="str">
            <v>01068020060000200</v>
          </cell>
        </row>
        <row r="50">
          <cell r="G50" t="str">
            <v>01068020060000240</v>
          </cell>
        </row>
        <row r="51">
          <cell r="G51" t="str">
            <v>01068020060000244</v>
          </cell>
        </row>
        <row r="52">
          <cell r="G52" t="str">
            <v>01068020067000</v>
          </cell>
        </row>
        <row r="53">
          <cell r="G53" t="str">
            <v>01068020067000100</v>
          </cell>
        </row>
        <row r="54">
          <cell r="G54" t="str">
            <v>01068020067000120</v>
          </cell>
        </row>
        <row r="55">
          <cell r="G55" t="str">
            <v>01068020067000122</v>
          </cell>
        </row>
        <row r="56">
          <cell r="G56" t="str">
            <v>01068040000000</v>
          </cell>
        </row>
        <row r="57">
          <cell r="G57" t="str">
            <v>01068040060000</v>
          </cell>
        </row>
        <row r="58">
          <cell r="G58" t="str">
            <v>01068040060000100</v>
          </cell>
        </row>
        <row r="59">
          <cell r="G59" t="str">
            <v>01068040060000120</v>
          </cell>
        </row>
        <row r="60">
          <cell r="G60" t="str">
            <v>01068040060000121</v>
          </cell>
        </row>
        <row r="61">
          <cell r="G61" t="str">
            <v>01068040060000122</v>
          </cell>
        </row>
        <row r="62">
          <cell r="G62" t="str">
            <v>01068040067000</v>
          </cell>
        </row>
        <row r="63">
          <cell r="G63" t="str">
            <v>01068040067000100</v>
          </cell>
        </row>
        <row r="64">
          <cell r="G64" t="str">
            <v>01068040067000120</v>
          </cell>
        </row>
        <row r="65">
          <cell r="G65" t="str">
            <v>01068040067000129</v>
          </cell>
        </row>
        <row r="66">
          <cell r="G66" t="str">
            <v/>
          </cell>
        </row>
        <row r="67">
          <cell r="G67" t="str">
            <v>0100</v>
          </cell>
        </row>
        <row r="68">
          <cell r="G68" t="str">
            <v>0102</v>
          </cell>
        </row>
        <row r="69">
          <cell r="G69" t="str">
            <v>01028000000000</v>
          </cell>
        </row>
        <row r="70">
          <cell r="G70" t="str">
            <v>01028010000000</v>
          </cell>
        </row>
        <row r="71">
          <cell r="G71" t="str">
            <v>01028010060000</v>
          </cell>
        </row>
        <row r="72">
          <cell r="G72" t="str">
            <v>01028010060000100</v>
          </cell>
        </row>
        <row r="73">
          <cell r="G73" t="str">
            <v>01028010060000120</v>
          </cell>
        </row>
        <row r="74">
          <cell r="G74" t="str">
            <v>01028010060000121</v>
          </cell>
        </row>
        <row r="75">
          <cell r="G75" t="str">
            <v>01028010060000122</v>
          </cell>
        </row>
        <row r="76">
          <cell r="G76" t="str">
            <v>01028010060000129</v>
          </cell>
        </row>
        <row r="77">
          <cell r="G77" t="str">
            <v>01028010067000</v>
          </cell>
        </row>
        <row r="78">
          <cell r="G78" t="str">
            <v>01028010067000100</v>
          </cell>
        </row>
        <row r="79">
          <cell r="G79" t="str">
            <v>01028010067000120</v>
          </cell>
        </row>
        <row r="80">
          <cell r="G80" t="str">
            <v>01028010067000122</v>
          </cell>
        </row>
        <row r="81">
          <cell r="G81" t="str">
            <v>0104</v>
          </cell>
        </row>
        <row r="82">
          <cell r="G82" t="str">
            <v>01040400000000</v>
          </cell>
        </row>
        <row r="83">
          <cell r="G83" t="str">
            <v>01040420000000</v>
          </cell>
        </row>
        <row r="84">
          <cell r="G84" t="str">
            <v>01040420080040</v>
          </cell>
        </row>
        <row r="85">
          <cell r="G85" t="str">
            <v>01040420080040200</v>
          </cell>
        </row>
        <row r="86">
          <cell r="G86" t="str">
            <v>01040420080040240</v>
          </cell>
        </row>
        <row r="87">
          <cell r="G87" t="str">
            <v>01040420080040244</v>
          </cell>
        </row>
        <row r="88">
          <cell r="G88" t="str">
            <v>01048000000000</v>
          </cell>
        </row>
        <row r="89">
          <cell r="G89" t="str">
            <v>01048020000000</v>
          </cell>
        </row>
        <row r="90">
          <cell r="G90" t="str">
            <v>01048020060000</v>
          </cell>
        </row>
        <row r="91">
          <cell r="G91" t="str">
            <v>01048020060000100</v>
          </cell>
        </row>
        <row r="92">
          <cell r="G92" t="str">
            <v>01048020060000120</v>
          </cell>
        </row>
        <row r="93">
          <cell r="G93" t="str">
            <v>01048020060000121</v>
          </cell>
        </row>
        <row r="94">
          <cell r="G94" t="str">
            <v>01048020060000122</v>
          </cell>
        </row>
        <row r="95">
          <cell r="G95" t="str">
            <v>01048020060000129</v>
          </cell>
        </row>
        <row r="96">
          <cell r="G96" t="str">
            <v>01048020060000200</v>
          </cell>
        </row>
        <row r="97">
          <cell r="G97" t="str">
            <v>01048020060000240</v>
          </cell>
        </row>
        <row r="98">
          <cell r="G98" t="str">
            <v>01048020060000244</v>
          </cell>
        </row>
        <row r="99">
          <cell r="G99" t="str">
            <v>01048020060000800</v>
          </cell>
        </row>
        <row r="100">
          <cell r="G100" t="str">
            <v>01048020060000850</v>
          </cell>
        </row>
        <row r="101">
          <cell r="G101" t="str">
            <v>01048020060000853</v>
          </cell>
        </row>
        <row r="102">
          <cell r="G102" t="str">
            <v>01048020061000</v>
          </cell>
        </row>
        <row r="103">
          <cell r="G103" t="str">
            <v>01048020061000100</v>
          </cell>
        </row>
        <row r="104">
          <cell r="G104" t="str">
            <v>01048020061000120</v>
          </cell>
        </row>
        <row r="105">
          <cell r="G105" t="str">
            <v>01048020061000121</v>
          </cell>
        </row>
        <row r="106">
          <cell r="G106" t="str">
            <v>01048020061000129</v>
          </cell>
        </row>
        <row r="107">
          <cell r="G107" t="str">
            <v>01048020067000</v>
          </cell>
        </row>
        <row r="108">
          <cell r="G108" t="str">
            <v>01048020067000100</v>
          </cell>
        </row>
        <row r="109">
          <cell r="G109" t="str">
            <v>01048020067000120</v>
          </cell>
        </row>
        <row r="110">
          <cell r="G110" t="str">
            <v>01048020067000122</v>
          </cell>
        </row>
        <row r="111">
          <cell r="G111" t="str">
            <v>0104802006Б000</v>
          </cell>
        </row>
        <row r="112">
          <cell r="G112" t="str">
            <v>0104802006Б000100</v>
          </cell>
        </row>
        <row r="113">
          <cell r="G113" t="str">
            <v>0104802006Б000120</v>
          </cell>
        </row>
        <row r="114">
          <cell r="G114" t="str">
            <v>0104802006Б000121</v>
          </cell>
        </row>
        <row r="115">
          <cell r="G115" t="str">
            <v>0104802006Б000129</v>
          </cell>
        </row>
        <row r="116">
          <cell r="G116" t="str">
            <v>0104802006Г000</v>
          </cell>
        </row>
        <row r="117">
          <cell r="G117" t="str">
            <v>0104802006Г000200</v>
          </cell>
        </row>
        <row r="118">
          <cell r="G118" t="str">
            <v>0104802006Г000240</v>
          </cell>
        </row>
        <row r="119">
          <cell r="G119" t="str">
            <v>0104802006Г000244</v>
          </cell>
        </row>
        <row r="120">
          <cell r="G120" t="str">
            <v>0104802006Г000247</v>
          </cell>
        </row>
        <row r="121">
          <cell r="G121" t="str">
            <v>0104802006М000</v>
          </cell>
        </row>
        <row r="122">
          <cell r="G122" t="str">
            <v>0104802006М000200</v>
          </cell>
        </row>
        <row r="123">
          <cell r="G123" t="str">
            <v>0104802006М000240</v>
          </cell>
        </row>
        <row r="124">
          <cell r="G124" t="str">
            <v>0104802006М000244</v>
          </cell>
        </row>
        <row r="125">
          <cell r="G125" t="str">
            <v>0104802006Э000</v>
          </cell>
        </row>
        <row r="126">
          <cell r="G126" t="str">
            <v>0104802006Э000200</v>
          </cell>
        </row>
        <row r="127">
          <cell r="G127" t="str">
            <v>0104802006Э000240</v>
          </cell>
        </row>
        <row r="128">
          <cell r="G128" t="str">
            <v>0104802006Э000247</v>
          </cell>
        </row>
        <row r="129">
          <cell r="G129" t="str">
            <v>01048020074670</v>
          </cell>
        </row>
        <row r="130">
          <cell r="G130" t="str">
            <v>01048020074670100</v>
          </cell>
        </row>
        <row r="131">
          <cell r="G131" t="str">
            <v>01048020074670120</v>
          </cell>
        </row>
        <row r="132">
          <cell r="G132" t="str">
            <v>01048020074670121</v>
          </cell>
        </row>
        <row r="133">
          <cell r="G133" t="str">
            <v>01048020074670122</v>
          </cell>
        </row>
        <row r="134">
          <cell r="G134" t="str">
            <v>01048020074670129</v>
          </cell>
        </row>
        <row r="135">
          <cell r="G135" t="str">
            <v>01048020074670200</v>
          </cell>
        </row>
        <row r="136">
          <cell r="G136" t="str">
            <v>01048020074670240</v>
          </cell>
        </row>
        <row r="137">
          <cell r="G137" t="str">
            <v>01048020074670244</v>
          </cell>
        </row>
        <row r="138">
          <cell r="G138" t="str">
            <v>01048020076040</v>
          </cell>
        </row>
        <row r="139">
          <cell r="G139" t="str">
            <v>01048020076040100</v>
          </cell>
        </row>
        <row r="140">
          <cell r="G140" t="str">
            <v>01048020076040120</v>
          </cell>
        </row>
        <row r="141">
          <cell r="G141" t="str">
            <v>01048020076040121</v>
          </cell>
        </row>
        <row r="142">
          <cell r="G142" t="str">
            <v>01048020076040122</v>
          </cell>
        </row>
        <row r="143">
          <cell r="G143" t="str">
            <v>01048020076040129</v>
          </cell>
        </row>
        <row r="144">
          <cell r="G144" t="str">
            <v>01048020076040200</v>
          </cell>
        </row>
        <row r="145">
          <cell r="G145" t="str">
            <v>01048020076040240</v>
          </cell>
        </row>
        <row r="146">
          <cell r="G146" t="str">
            <v>01048020076040244</v>
          </cell>
        </row>
        <row r="147">
          <cell r="G147" t="str">
            <v>010480200Ч0010</v>
          </cell>
        </row>
        <row r="148">
          <cell r="G148" t="str">
            <v>010480200Ч0010100</v>
          </cell>
        </row>
        <row r="149">
          <cell r="G149" t="str">
            <v>010480200Ч0010120</v>
          </cell>
        </row>
        <row r="150">
          <cell r="G150" t="str">
            <v>010480200Ч0010121</v>
          </cell>
        </row>
        <row r="151">
          <cell r="G151" t="str">
            <v>010480200Ч0010129</v>
          </cell>
        </row>
        <row r="152">
          <cell r="G152" t="str">
            <v>0105</v>
          </cell>
        </row>
        <row r="153">
          <cell r="G153" t="str">
            <v>01059000000000</v>
          </cell>
        </row>
        <row r="154">
          <cell r="G154" t="str">
            <v>01059040000000</v>
          </cell>
        </row>
        <row r="155">
          <cell r="G155" t="str">
            <v>01059040051200</v>
          </cell>
        </row>
        <row r="156">
          <cell r="G156" t="str">
            <v>01059040051200200</v>
          </cell>
        </row>
        <row r="157">
          <cell r="G157" t="str">
            <v>01059040051200240</v>
          </cell>
        </row>
        <row r="158">
          <cell r="G158" t="str">
            <v>01059040051200244</v>
          </cell>
        </row>
        <row r="159">
          <cell r="G159" t="str">
            <v>0113</v>
          </cell>
        </row>
        <row r="160">
          <cell r="G160" t="str">
            <v>01130400000000</v>
          </cell>
        </row>
        <row r="161">
          <cell r="G161" t="str">
            <v>01130430000000</v>
          </cell>
        </row>
        <row r="162">
          <cell r="G162" t="str">
            <v>01130430080000</v>
          </cell>
        </row>
        <row r="163">
          <cell r="G163" t="str">
            <v>01130430080000200</v>
          </cell>
        </row>
        <row r="164">
          <cell r="G164" t="str">
            <v>01130430080000240</v>
          </cell>
        </row>
        <row r="165">
          <cell r="G165" t="str">
            <v>01130430080000244</v>
          </cell>
        </row>
        <row r="166">
          <cell r="G166" t="str">
            <v>0113043008Ф000</v>
          </cell>
        </row>
        <row r="167">
          <cell r="G167" t="str">
            <v>0113043008Ф000200</v>
          </cell>
        </row>
        <row r="168">
          <cell r="G168" t="str">
            <v>0113043008Ф000240</v>
          </cell>
        </row>
        <row r="169">
          <cell r="G169" t="str">
            <v>0113043008Ф000244</v>
          </cell>
        </row>
        <row r="170">
          <cell r="G170" t="str">
            <v>01138000000000</v>
          </cell>
        </row>
        <row r="171">
          <cell r="G171" t="str">
            <v>01138020000000</v>
          </cell>
        </row>
        <row r="172">
          <cell r="G172" t="str">
            <v>01138020074290</v>
          </cell>
        </row>
        <row r="173">
          <cell r="G173" t="str">
            <v>01138020074290100</v>
          </cell>
        </row>
        <row r="174">
          <cell r="G174" t="str">
            <v>01138020074290120</v>
          </cell>
        </row>
        <row r="175">
          <cell r="G175" t="str">
            <v>01138020074290121</v>
          </cell>
        </row>
        <row r="176">
          <cell r="G176" t="str">
            <v>01138020074290129</v>
          </cell>
        </row>
        <row r="177">
          <cell r="G177" t="str">
            <v>01138020074290200</v>
          </cell>
        </row>
        <row r="178">
          <cell r="G178" t="str">
            <v>01138020074290240</v>
          </cell>
        </row>
        <row r="179">
          <cell r="G179" t="str">
            <v>01138020074290244</v>
          </cell>
        </row>
        <row r="180">
          <cell r="G180" t="str">
            <v>01138020075190</v>
          </cell>
        </row>
        <row r="181">
          <cell r="G181" t="str">
            <v>01138020075190100</v>
          </cell>
        </row>
        <row r="182">
          <cell r="G182" t="str">
            <v>01138020075190120</v>
          </cell>
        </row>
        <row r="183">
          <cell r="G183" t="str">
            <v>01138020075190121</v>
          </cell>
        </row>
        <row r="184">
          <cell r="G184" t="str">
            <v>01138020075190129</v>
          </cell>
        </row>
        <row r="185">
          <cell r="G185" t="str">
            <v>01138020075190200</v>
          </cell>
        </row>
        <row r="186">
          <cell r="G186" t="str">
            <v>01138020075190240</v>
          </cell>
        </row>
        <row r="187">
          <cell r="G187" t="str">
            <v>01138020075190244</v>
          </cell>
        </row>
        <row r="188">
          <cell r="G188" t="str">
            <v>01138020078460</v>
          </cell>
        </row>
        <row r="189">
          <cell r="G189" t="str">
            <v>01138020078460100</v>
          </cell>
        </row>
        <row r="190">
          <cell r="G190" t="str">
            <v>01138020078460120</v>
          </cell>
        </row>
        <row r="191">
          <cell r="G191" t="str">
            <v>01138020078460121</v>
          </cell>
        </row>
        <row r="192">
          <cell r="G192" t="str">
            <v>01138020078460129</v>
          </cell>
        </row>
        <row r="193">
          <cell r="G193" t="str">
            <v>01138020078460200</v>
          </cell>
        </row>
        <row r="194">
          <cell r="G194" t="str">
            <v>01138020078460240</v>
          </cell>
        </row>
        <row r="195">
          <cell r="G195" t="str">
            <v>01138020078460244</v>
          </cell>
        </row>
        <row r="196">
          <cell r="G196" t="str">
            <v>01139000000000</v>
          </cell>
        </row>
        <row r="197">
          <cell r="G197" t="str">
            <v>01139060000000</v>
          </cell>
        </row>
        <row r="198">
          <cell r="G198" t="str">
            <v>01139060080000</v>
          </cell>
        </row>
        <row r="199">
          <cell r="G199" t="str">
            <v>01139060080000300</v>
          </cell>
        </row>
        <row r="200">
          <cell r="G200" t="str">
            <v>01139060080000330</v>
          </cell>
        </row>
        <row r="201">
          <cell r="G201" t="str">
            <v>0300</v>
          </cell>
        </row>
        <row r="202">
          <cell r="G202" t="str">
            <v>0310</v>
          </cell>
        </row>
        <row r="203">
          <cell r="G203" t="str">
            <v>03100400000000</v>
          </cell>
        </row>
        <row r="204">
          <cell r="G204" t="str">
            <v>03100410000000</v>
          </cell>
        </row>
        <row r="205">
          <cell r="G205" t="str">
            <v>03100410040010</v>
          </cell>
        </row>
        <row r="206">
          <cell r="G206" t="str">
            <v>03100410040010100</v>
          </cell>
        </row>
        <row r="207">
          <cell r="G207" t="str">
            <v>03100410040010110</v>
          </cell>
        </row>
        <row r="208">
          <cell r="G208" t="str">
            <v>03100410040010111</v>
          </cell>
        </row>
        <row r="209">
          <cell r="G209" t="str">
            <v>03100410040010119</v>
          </cell>
        </row>
        <row r="210">
          <cell r="G210" t="str">
            <v>03100410040010200</v>
          </cell>
        </row>
        <row r="211">
          <cell r="G211" t="str">
            <v>03100410040010240</v>
          </cell>
        </row>
        <row r="212">
          <cell r="G212" t="str">
            <v>03100410040010244</v>
          </cell>
        </row>
        <row r="213">
          <cell r="G213" t="str">
            <v>0310041004Ф010</v>
          </cell>
        </row>
        <row r="214">
          <cell r="G214" t="str">
            <v>0310041004Ф010200</v>
          </cell>
        </row>
        <row r="215">
          <cell r="G215" t="str">
            <v>0310041004Ф010240</v>
          </cell>
        </row>
        <row r="216">
          <cell r="G216" t="str">
            <v>0310041004Ф010244</v>
          </cell>
        </row>
        <row r="217">
          <cell r="G217" t="str">
            <v>03100410080000</v>
          </cell>
        </row>
        <row r="218">
          <cell r="G218" t="str">
            <v>03100410080000200</v>
          </cell>
        </row>
        <row r="219">
          <cell r="G219" t="str">
            <v>03100410080000240</v>
          </cell>
        </row>
        <row r="220">
          <cell r="G220" t="str">
            <v>03100410080000244</v>
          </cell>
        </row>
        <row r="221">
          <cell r="G221" t="str">
            <v>03100410080090</v>
          </cell>
        </row>
        <row r="222">
          <cell r="G222" t="str">
            <v>03100410080090200</v>
          </cell>
        </row>
        <row r="223">
          <cell r="G223" t="str">
            <v>03100410080090240</v>
          </cell>
        </row>
        <row r="224">
          <cell r="G224" t="str">
            <v>03100410080090244</v>
          </cell>
        </row>
        <row r="225">
          <cell r="G225" t="str">
            <v>031004100S4130</v>
          </cell>
        </row>
        <row r="226">
          <cell r="G226" t="str">
            <v>031004100S4130200</v>
          </cell>
        </row>
        <row r="227">
          <cell r="G227" t="str">
            <v>031004100S4130240</v>
          </cell>
        </row>
        <row r="228">
          <cell r="G228" t="str">
            <v>031004100S4130244</v>
          </cell>
        </row>
        <row r="229">
          <cell r="G229" t="str">
            <v>03100420000000</v>
          </cell>
        </row>
        <row r="230">
          <cell r="G230" t="str">
            <v>03100420080020</v>
          </cell>
        </row>
        <row r="231">
          <cell r="G231" t="str">
            <v>03100420080020200</v>
          </cell>
        </row>
        <row r="232">
          <cell r="G232" t="str">
            <v>03100420080020240</v>
          </cell>
        </row>
        <row r="233">
          <cell r="G233" t="str">
            <v>03100420080020244</v>
          </cell>
        </row>
        <row r="234">
          <cell r="G234" t="str">
            <v>03100420080030</v>
          </cell>
        </row>
        <row r="235">
          <cell r="G235" t="str">
            <v>03100420080030200</v>
          </cell>
        </row>
        <row r="236">
          <cell r="G236" t="str">
            <v>03100420080030240</v>
          </cell>
        </row>
        <row r="237">
          <cell r="G237" t="str">
            <v>03100420080030244</v>
          </cell>
        </row>
        <row r="238">
          <cell r="G238" t="str">
            <v>031004200S4121</v>
          </cell>
        </row>
        <row r="239">
          <cell r="G239" t="str">
            <v>031004200S4121200</v>
          </cell>
        </row>
        <row r="240">
          <cell r="G240" t="str">
            <v>031004200S4121240</v>
          </cell>
        </row>
        <row r="241">
          <cell r="G241" t="str">
            <v>031004200S4121244</v>
          </cell>
        </row>
        <row r="242">
          <cell r="G242" t="str">
            <v>0314</v>
          </cell>
        </row>
        <row r="243">
          <cell r="G243" t="str">
            <v>03140400000000</v>
          </cell>
        </row>
        <row r="244">
          <cell r="G244" t="str">
            <v>03140410000000</v>
          </cell>
        </row>
        <row r="245">
          <cell r="G245" t="str">
            <v>03140410080000</v>
          </cell>
        </row>
        <row r="246">
          <cell r="G246" t="str">
            <v>03140410080000200</v>
          </cell>
        </row>
        <row r="247">
          <cell r="G247" t="str">
            <v>03140410080000240</v>
          </cell>
        </row>
        <row r="248">
          <cell r="G248" t="str">
            <v>03140410080000244</v>
          </cell>
        </row>
        <row r="249">
          <cell r="G249" t="str">
            <v>0400</v>
          </cell>
        </row>
        <row r="250">
          <cell r="G250" t="str">
            <v>0405</v>
          </cell>
        </row>
        <row r="251">
          <cell r="G251" t="str">
            <v>04051200000000</v>
          </cell>
        </row>
        <row r="252">
          <cell r="G252" t="str">
            <v>04051210000000</v>
          </cell>
        </row>
        <row r="253">
          <cell r="G253" t="str">
            <v>04051210080000</v>
          </cell>
        </row>
        <row r="254">
          <cell r="G254" t="str">
            <v>04051210080000200</v>
          </cell>
        </row>
        <row r="255">
          <cell r="G255" t="str">
            <v>04051210080000240</v>
          </cell>
        </row>
        <row r="256">
          <cell r="G256" t="str">
            <v>04051210080000244</v>
          </cell>
        </row>
        <row r="257">
          <cell r="G257" t="str">
            <v>04051230000000</v>
          </cell>
        </row>
        <row r="258">
          <cell r="G258" t="str">
            <v>04051230075170</v>
          </cell>
        </row>
        <row r="259">
          <cell r="G259" t="str">
            <v>04051230075170100</v>
          </cell>
        </row>
        <row r="260">
          <cell r="G260" t="str">
            <v>04051230075170120</v>
          </cell>
        </row>
        <row r="261">
          <cell r="G261" t="str">
            <v>04051230075170121</v>
          </cell>
        </row>
        <row r="262">
          <cell r="G262" t="str">
            <v>04051230075170122</v>
          </cell>
        </row>
        <row r="263">
          <cell r="G263" t="str">
            <v>04051230075170129</v>
          </cell>
        </row>
        <row r="264">
          <cell r="G264" t="str">
            <v>04051230075170200</v>
          </cell>
        </row>
        <row r="265">
          <cell r="G265" t="str">
            <v>04051230075170240</v>
          </cell>
        </row>
        <row r="266">
          <cell r="G266" t="str">
            <v>04051230075170244</v>
          </cell>
        </row>
        <row r="267">
          <cell r="G267" t="str">
            <v>0407</v>
          </cell>
        </row>
        <row r="268">
          <cell r="G268" t="str">
            <v>04078000000000</v>
          </cell>
        </row>
        <row r="269">
          <cell r="G269" t="str">
            <v>04078020000000</v>
          </cell>
        </row>
        <row r="270">
          <cell r="G270" t="str">
            <v>04078020074460</v>
          </cell>
        </row>
        <row r="271">
          <cell r="G271" t="str">
            <v>04078020074460100</v>
          </cell>
        </row>
        <row r="272">
          <cell r="G272" t="str">
            <v>04078020074460120</v>
          </cell>
        </row>
        <row r="273">
          <cell r="G273" t="str">
            <v>04078020074460121</v>
          </cell>
        </row>
        <row r="274">
          <cell r="G274" t="str">
            <v>04078020074460122</v>
          </cell>
        </row>
        <row r="275">
          <cell r="G275" t="str">
            <v>04078020074460129</v>
          </cell>
        </row>
        <row r="276">
          <cell r="G276" t="str">
            <v>04078020074460200</v>
          </cell>
        </row>
        <row r="277">
          <cell r="G277" t="str">
            <v>04078020074460240</v>
          </cell>
        </row>
        <row r="278">
          <cell r="G278" t="str">
            <v>04078020074460244</v>
          </cell>
        </row>
        <row r="279">
          <cell r="G279" t="str">
            <v>0408</v>
          </cell>
        </row>
        <row r="280">
          <cell r="G280" t="str">
            <v>04080900000000</v>
          </cell>
        </row>
        <row r="281">
          <cell r="G281" t="str">
            <v>04080920000000</v>
          </cell>
        </row>
        <row r="282">
          <cell r="G282" t="str">
            <v>040809200В0000</v>
          </cell>
        </row>
        <row r="283">
          <cell r="G283" t="str">
            <v>040809200В0000800</v>
          </cell>
        </row>
        <row r="284">
          <cell r="G284" t="str">
            <v>040809200В0000810</v>
          </cell>
        </row>
        <row r="285">
          <cell r="G285" t="str">
            <v>040809200В0000811</v>
          </cell>
        </row>
        <row r="286">
          <cell r="G286" t="str">
            <v>040809200Л0000</v>
          </cell>
        </row>
        <row r="287">
          <cell r="G287" t="str">
            <v>040809200Л0000800</v>
          </cell>
        </row>
        <row r="288">
          <cell r="G288" t="str">
            <v>040809200Л0000810</v>
          </cell>
        </row>
        <row r="289">
          <cell r="G289" t="str">
            <v>040809200Л0000811</v>
          </cell>
        </row>
        <row r="290">
          <cell r="G290" t="str">
            <v>040809200П0000</v>
          </cell>
        </row>
        <row r="291">
          <cell r="G291" t="str">
            <v>040809200П0000800</v>
          </cell>
        </row>
        <row r="292">
          <cell r="G292" t="str">
            <v>040809200П0000810</v>
          </cell>
        </row>
        <row r="293">
          <cell r="G293" t="str">
            <v>040809200П0000811</v>
          </cell>
        </row>
        <row r="294">
          <cell r="G294" t="str">
            <v>0409</v>
          </cell>
        </row>
        <row r="295">
          <cell r="G295" t="str">
            <v>04090900000000</v>
          </cell>
        </row>
        <row r="296">
          <cell r="G296" t="str">
            <v>04090910000000</v>
          </cell>
        </row>
        <row r="297">
          <cell r="G297" t="str">
            <v>04090910080000</v>
          </cell>
        </row>
        <row r="298">
          <cell r="G298" t="str">
            <v>04090910080000200</v>
          </cell>
        </row>
        <row r="299">
          <cell r="G299" t="str">
            <v>04090910080000240</v>
          </cell>
        </row>
        <row r="300">
          <cell r="G300" t="str">
            <v>04090910080000244</v>
          </cell>
        </row>
        <row r="301">
          <cell r="G301" t="str">
            <v>040909100S5090</v>
          </cell>
        </row>
        <row r="302">
          <cell r="G302" t="str">
            <v>040909100S5090200</v>
          </cell>
        </row>
        <row r="303">
          <cell r="G303" t="str">
            <v>040909100S5090240</v>
          </cell>
        </row>
        <row r="304">
          <cell r="G304" t="str">
            <v>040909100S5090244</v>
          </cell>
        </row>
        <row r="305">
          <cell r="G305" t="str">
            <v>04090930000000</v>
          </cell>
        </row>
        <row r="306">
          <cell r="G306" t="str">
            <v>0409093R310601</v>
          </cell>
        </row>
        <row r="307">
          <cell r="G307" t="str">
            <v>0409093R310601200</v>
          </cell>
        </row>
        <row r="308">
          <cell r="G308" t="str">
            <v>0409093R310601240</v>
          </cell>
        </row>
        <row r="309">
          <cell r="G309" t="str">
            <v>0409093R310601244</v>
          </cell>
        </row>
        <row r="310">
          <cell r="G310" t="str">
            <v>0412</v>
          </cell>
        </row>
        <row r="311">
          <cell r="G311" t="str">
            <v>04120800000000</v>
          </cell>
        </row>
        <row r="312">
          <cell r="G312" t="str">
            <v>04120810000000</v>
          </cell>
        </row>
        <row r="313">
          <cell r="G313" t="str">
            <v>04120810080020</v>
          </cell>
        </row>
        <row r="314">
          <cell r="G314" t="str">
            <v>04120810080020200</v>
          </cell>
        </row>
        <row r="315">
          <cell r="G315" t="str">
            <v>04120810080020240</v>
          </cell>
        </row>
        <row r="316">
          <cell r="G316" t="str">
            <v>04120810080020244</v>
          </cell>
        </row>
        <row r="317">
          <cell r="G317" t="str">
            <v>041208100S6070</v>
          </cell>
        </row>
        <row r="318">
          <cell r="G318" t="str">
            <v>041208100S6070800</v>
          </cell>
        </row>
        <row r="319">
          <cell r="G319" t="str">
            <v>041208100S6070810</v>
          </cell>
        </row>
        <row r="320">
          <cell r="G320" t="str">
            <v>041208100S6070813</v>
          </cell>
        </row>
        <row r="321">
          <cell r="G321" t="str">
            <v>04120820000000</v>
          </cell>
        </row>
        <row r="322">
          <cell r="G322" t="str">
            <v>04120820080030</v>
          </cell>
        </row>
        <row r="323">
          <cell r="G323" t="str">
            <v>04120820080030200</v>
          </cell>
        </row>
        <row r="324">
          <cell r="G324" t="str">
            <v>04120820080030240</v>
          </cell>
        </row>
        <row r="325">
          <cell r="G325" t="str">
            <v>04120820080030244</v>
          </cell>
        </row>
        <row r="326">
          <cell r="G326" t="str">
            <v>04121200000000</v>
          </cell>
        </row>
        <row r="327">
          <cell r="G327" t="str">
            <v>04121220000000</v>
          </cell>
        </row>
        <row r="328">
          <cell r="G328" t="str">
            <v>04121220080010</v>
          </cell>
        </row>
        <row r="329">
          <cell r="G329" t="str">
            <v>04121220080010200</v>
          </cell>
        </row>
        <row r="330">
          <cell r="G330" t="str">
            <v>04121220080010240</v>
          </cell>
        </row>
        <row r="331">
          <cell r="G331" t="str">
            <v>04121220080010244</v>
          </cell>
        </row>
        <row r="332">
          <cell r="G332" t="str">
            <v>0500</v>
          </cell>
        </row>
        <row r="333">
          <cell r="G333" t="str">
            <v>0502</v>
          </cell>
        </row>
        <row r="334">
          <cell r="G334" t="str">
            <v>05020300000000</v>
          </cell>
        </row>
        <row r="335">
          <cell r="G335" t="str">
            <v>05020320000000</v>
          </cell>
        </row>
        <row r="336">
          <cell r="G336" t="str">
            <v>05020320075700</v>
          </cell>
        </row>
        <row r="337">
          <cell r="G337" t="str">
            <v>05020320075700800</v>
          </cell>
        </row>
        <row r="338">
          <cell r="G338" t="str">
            <v>05020320075700810</v>
          </cell>
        </row>
        <row r="339">
          <cell r="G339" t="str">
            <v>05020320075700811</v>
          </cell>
        </row>
        <row r="340">
          <cell r="G340" t="str">
            <v>05020320075770</v>
          </cell>
        </row>
        <row r="341">
          <cell r="G341" t="str">
            <v>05020320075770800</v>
          </cell>
        </row>
        <row r="342">
          <cell r="G342" t="str">
            <v>05020320075770810</v>
          </cell>
        </row>
        <row r="343">
          <cell r="G343" t="str">
            <v>05020320075770811</v>
          </cell>
        </row>
        <row r="344">
          <cell r="G344" t="str">
            <v>05029000000000</v>
          </cell>
        </row>
        <row r="345">
          <cell r="G345" t="str">
            <v>05029090000000</v>
          </cell>
        </row>
        <row r="346">
          <cell r="G346" t="str">
            <v>050290900Ш0000</v>
          </cell>
        </row>
        <row r="347">
          <cell r="G347" t="str">
            <v>050290900Ш0000200</v>
          </cell>
        </row>
        <row r="348">
          <cell r="G348" t="str">
            <v>050290900Ш0000240</v>
          </cell>
        </row>
        <row r="349">
          <cell r="G349" t="str">
            <v>050290900Ш0000244</v>
          </cell>
        </row>
        <row r="350">
          <cell r="G350" t="str">
            <v>0503</v>
          </cell>
        </row>
        <row r="351">
          <cell r="G351" t="str">
            <v>05030200000000</v>
          </cell>
        </row>
        <row r="352">
          <cell r="G352" t="str">
            <v>05030210000000</v>
          </cell>
        </row>
        <row r="353">
          <cell r="G353" t="str">
            <v>05030210080020</v>
          </cell>
        </row>
        <row r="354">
          <cell r="G354" t="str">
            <v>05030210080020200</v>
          </cell>
        </row>
        <row r="355">
          <cell r="G355" t="str">
            <v>05030210080020240</v>
          </cell>
        </row>
        <row r="356">
          <cell r="G356" t="str">
            <v>05030210080020244</v>
          </cell>
        </row>
        <row r="357">
          <cell r="G357" t="str">
            <v>0600</v>
          </cell>
        </row>
        <row r="358">
          <cell r="G358" t="str">
            <v>0603</v>
          </cell>
        </row>
        <row r="359">
          <cell r="G359" t="str">
            <v>06030200000000</v>
          </cell>
        </row>
        <row r="360">
          <cell r="G360" t="str">
            <v>06030220000000</v>
          </cell>
        </row>
        <row r="361">
          <cell r="G361" t="str">
            <v>06030220075180</v>
          </cell>
        </row>
        <row r="362">
          <cell r="G362" t="str">
            <v>06030220075180100</v>
          </cell>
        </row>
        <row r="363">
          <cell r="G363" t="str">
            <v>06030220075180120</v>
          </cell>
        </row>
        <row r="364">
          <cell r="G364" t="str">
            <v>06030220075180121</v>
          </cell>
        </row>
        <row r="365">
          <cell r="G365" t="str">
            <v>06030220075180129</v>
          </cell>
        </row>
        <row r="366">
          <cell r="G366" t="str">
            <v>06030220075180200</v>
          </cell>
        </row>
        <row r="367">
          <cell r="G367" t="str">
            <v>06030220075180240</v>
          </cell>
        </row>
        <row r="368">
          <cell r="G368" t="str">
            <v>06030220075180244</v>
          </cell>
        </row>
        <row r="369">
          <cell r="G369" t="str">
            <v>0605</v>
          </cell>
        </row>
        <row r="370">
          <cell r="G370" t="str">
            <v>06050200000000</v>
          </cell>
        </row>
        <row r="371">
          <cell r="G371" t="str">
            <v>06050210000000</v>
          </cell>
        </row>
        <row r="372">
          <cell r="G372" t="str">
            <v>06050210080040</v>
          </cell>
        </row>
        <row r="373">
          <cell r="G373" t="str">
            <v>06050210080040200</v>
          </cell>
        </row>
        <row r="374">
          <cell r="G374" t="str">
            <v>06050210080040240</v>
          </cell>
        </row>
        <row r="375">
          <cell r="G375" t="str">
            <v>06050210080040244</v>
          </cell>
        </row>
        <row r="376">
          <cell r="G376" t="str">
            <v>0800</v>
          </cell>
        </row>
        <row r="377">
          <cell r="G377" t="str">
            <v>0801</v>
          </cell>
        </row>
        <row r="378">
          <cell r="G378" t="str">
            <v>08011300000000</v>
          </cell>
        </row>
        <row r="379">
          <cell r="G379" t="str">
            <v>08011310000000</v>
          </cell>
        </row>
        <row r="380">
          <cell r="G380" t="str">
            <v>08011310080010</v>
          </cell>
        </row>
        <row r="381">
          <cell r="G381" t="str">
            <v>08011310080010600</v>
          </cell>
        </row>
        <row r="382">
          <cell r="G382" t="str">
            <v>08011310080010630</v>
          </cell>
        </row>
        <row r="383">
          <cell r="G383" t="str">
            <v>08011310080010633</v>
          </cell>
        </row>
        <row r="384">
          <cell r="G384" t="str">
            <v>1000</v>
          </cell>
        </row>
        <row r="385">
          <cell r="G385" t="str">
            <v>1001</v>
          </cell>
        </row>
        <row r="386">
          <cell r="G386" t="str">
            <v>10019000000000</v>
          </cell>
        </row>
        <row r="387">
          <cell r="G387" t="str">
            <v>10019090000000</v>
          </cell>
        </row>
        <row r="388">
          <cell r="G388" t="str">
            <v>10019090080000</v>
          </cell>
        </row>
        <row r="389">
          <cell r="G389" t="str">
            <v>10019090080000300</v>
          </cell>
        </row>
        <row r="390">
          <cell r="G390" t="str">
            <v>10019090080000310</v>
          </cell>
        </row>
        <row r="391">
          <cell r="G391" t="str">
            <v>10019090080000312</v>
          </cell>
        </row>
        <row r="392">
          <cell r="G392" t="str">
            <v>1006</v>
          </cell>
        </row>
        <row r="393">
          <cell r="G393" t="str">
            <v>10068000000000</v>
          </cell>
        </row>
        <row r="394">
          <cell r="G394" t="str">
            <v>10068020000000</v>
          </cell>
        </row>
        <row r="395">
          <cell r="G395" t="str">
            <v>10068020002890</v>
          </cell>
        </row>
        <row r="396">
          <cell r="G396" t="str">
            <v>10068020002890100</v>
          </cell>
        </row>
        <row r="397">
          <cell r="G397" t="str">
            <v>10068020002890120</v>
          </cell>
        </row>
        <row r="398">
          <cell r="G398" t="str">
            <v>10068020002890121</v>
          </cell>
        </row>
        <row r="399">
          <cell r="G399" t="str">
            <v>10068020002890122</v>
          </cell>
        </row>
        <row r="400">
          <cell r="G400" t="str">
            <v>10068020002890129</v>
          </cell>
        </row>
        <row r="401">
          <cell r="G401" t="str">
            <v>10068020002890200</v>
          </cell>
        </row>
        <row r="402">
          <cell r="G402" t="str">
            <v>10068020002890240</v>
          </cell>
        </row>
        <row r="403">
          <cell r="G403" t="str">
            <v>10068020002890244</v>
          </cell>
        </row>
        <row r="404">
          <cell r="G404" t="str">
            <v/>
          </cell>
        </row>
        <row r="405">
          <cell r="G405" t="str">
            <v>0100</v>
          </cell>
        </row>
        <row r="406">
          <cell r="G406" t="str">
            <v>0113</v>
          </cell>
        </row>
        <row r="407">
          <cell r="G407" t="str">
            <v>01139000000000</v>
          </cell>
        </row>
        <row r="408">
          <cell r="G408" t="str">
            <v>01139070000000</v>
          </cell>
        </row>
        <row r="409">
          <cell r="G409" t="str">
            <v>01139070040000</v>
          </cell>
        </row>
        <row r="410">
          <cell r="G410" t="str">
            <v>01139070040000100</v>
          </cell>
        </row>
        <row r="411">
          <cell r="G411" t="str">
            <v>01139070040000120</v>
          </cell>
        </row>
        <row r="412">
          <cell r="G412" t="str">
            <v>01139070040000121</v>
          </cell>
        </row>
        <row r="413">
          <cell r="G413" t="str">
            <v>01139070040000122</v>
          </cell>
        </row>
        <row r="414">
          <cell r="G414" t="str">
            <v>01139070040000129</v>
          </cell>
        </row>
        <row r="415">
          <cell r="G415" t="str">
            <v>01139070040000200</v>
          </cell>
        </row>
        <row r="416">
          <cell r="G416" t="str">
            <v>01139070040000240</v>
          </cell>
        </row>
        <row r="417">
          <cell r="G417" t="str">
            <v>01139070040000244</v>
          </cell>
        </row>
        <row r="418">
          <cell r="G418" t="str">
            <v>01139070047000</v>
          </cell>
        </row>
        <row r="419">
          <cell r="G419" t="str">
            <v>01139070047000100</v>
          </cell>
        </row>
        <row r="420">
          <cell r="G420" t="str">
            <v>01139070047000120</v>
          </cell>
        </row>
        <row r="421">
          <cell r="G421" t="str">
            <v>01139070047000122</v>
          </cell>
        </row>
        <row r="422">
          <cell r="G422" t="str">
            <v/>
          </cell>
        </row>
        <row r="423">
          <cell r="G423" t="str">
            <v>0500</v>
          </cell>
        </row>
        <row r="424">
          <cell r="G424" t="str">
            <v>0502</v>
          </cell>
        </row>
        <row r="425">
          <cell r="G425" t="str">
            <v>05020300000000</v>
          </cell>
        </row>
        <row r="426">
          <cell r="G426" t="str">
            <v>05020350000000</v>
          </cell>
        </row>
        <row r="427">
          <cell r="G427" t="str">
            <v>05020350080000</v>
          </cell>
        </row>
        <row r="428">
          <cell r="G428" t="str">
            <v>05020350080000200</v>
          </cell>
        </row>
        <row r="429">
          <cell r="G429" t="str">
            <v>05020350080000240</v>
          </cell>
        </row>
        <row r="430">
          <cell r="G430" t="str">
            <v>05020350080000243</v>
          </cell>
        </row>
        <row r="431">
          <cell r="G431" t="str">
            <v>0505</v>
          </cell>
        </row>
        <row r="432">
          <cell r="G432" t="str">
            <v>05059000000000</v>
          </cell>
        </row>
        <row r="433">
          <cell r="G433" t="str">
            <v>05059050000000</v>
          </cell>
        </row>
        <row r="434">
          <cell r="G434" t="str">
            <v>05059050040000</v>
          </cell>
        </row>
        <row r="435">
          <cell r="G435" t="str">
            <v>05059050040000100</v>
          </cell>
        </row>
        <row r="436">
          <cell r="G436" t="str">
            <v>05059050040000110</v>
          </cell>
        </row>
        <row r="437">
          <cell r="G437" t="str">
            <v>05059050040000111</v>
          </cell>
        </row>
        <row r="438">
          <cell r="G438" t="str">
            <v>05059050040000112</v>
          </cell>
        </row>
        <row r="439">
          <cell r="G439" t="str">
            <v>05059050040000119</v>
          </cell>
        </row>
        <row r="440">
          <cell r="G440" t="str">
            <v>05059050040000200</v>
          </cell>
        </row>
        <row r="441">
          <cell r="G441" t="str">
            <v>05059050040000240</v>
          </cell>
        </row>
        <row r="442">
          <cell r="G442" t="str">
            <v>05059050040000244</v>
          </cell>
        </row>
        <row r="443">
          <cell r="G443" t="str">
            <v>05059050047000</v>
          </cell>
        </row>
        <row r="444">
          <cell r="G444" t="str">
            <v>05059050047000100</v>
          </cell>
        </row>
        <row r="445">
          <cell r="G445" t="str">
            <v>05059050047000110</v>
          </cell>
        </row>
        <row r="446">
          <cell r="G446" t="str">
            <v>05059050047000112</v>
          </cell>
        </row>
        <row r="447">
          <cell r="G447" t="str">
            <v>0600</v>
          </cell>
        </row>
        <row r="448">
          <cell r="G448" t="str">
            <v>0605</v>
          </cell>
        </row>
        <row r="449">
          <cell r="G449" t="str">
            <v>06050200000000</v>
          </cell>
        </row>
        <row r="450">
          <cell r="G450" t="str">
            <v>06050210000000</v>
          </cell>
        </row>
        <row r="451">
          <cell r="G451" t="str">
            <v>060502100S4940</v>
          </cell>
        </row>
        <row r="452">
          <cell r="G452" t="str">
            <v>060502100S4940200</v>
          </cell>
        </row>
        <row r="453">
          <cell r="G453" t="str">
            <v>060502100S4940240</v>
          </cell>
        </row>
        <row r="454">
          <cell r="G454" t="str">
            <v>060502100S4940244</v>
          </cell>
        </row>
        <row r="455">
          <cell r="G455" t="str">
            <v/>
          </cell>
        </row>
        <row r="456">
          <cell r="G456" t="str">
            <v>0700</v>
          </cell>
        </row>
        <row r="457">
          <cell r="G457" t="str">
            <v>0703</v>
          </cell>
        </row>
        <row r="458">
          <cell r="G458" t="str">
            <v>07030500000000</v>
          </cell>
        </row>
        <row r="459">
          <cell r="G459" t="str">
            <v>07030530000000</v>
          </cell>
        </row>
        <row r="460">
          <cell r="G460" t="str">
            <v>07030530040000</v>
          </cell>
        </row>
        <row r="461">
          <cell r="G461" t="str">
            <v>07030530040000600</v>
          </cell>
        </row>
        <row r="462">
          <cell r="G462" t="str">
            <v>07030530040000610</v>
          </cell>
        </row>
        <row r="463">
          <cell r="G463" t="str">
            <v>07030530040000611</v>
          </cell>
        </row>
        <row r="464">
          <cell r="G464" t="str">
            <v>07030530041000</v>
          </cell>
        </row>
        <row r="465">
          <cell r="G465" t="str">
            <v>07030530041000600</v>
          </cell>
        </row>
        <row r="466">
          <cell r="G466" t="str">
            <v>07030530041000610</v>
          </cell>
        </row>
        <row r="467">
          <cell r="G467" t="str">
            <v>07030530041000611</v>
          </cell>
        </row>
        <row r="468">
          <cell r="G468" t="str">
            <v>07030530045000</v>
          </cell>
        </row>
        <row r="469">
          <cell r="G469" t="str">
            <v>07030530045000600</v>
          </cell>
        </row>
        <row r="470">
          <cell r="G470" t="str">
            <v>07030530045000610</v>
          </cell>
        </row>
        <row r="471">
          <cell r="G471" t="str">
            <v>07030530045000611</v>
          </cell>
        </row>
        <row r="472">
          <cell r="G472" t="str">
            <v>07030530047000</v>
          </cell>
        </row>
        <row r="473">
          <cell r="G473" t="str">
            <v>07030530047000600</v>
          </cell>
        </row>
        <row r="474">
          <cell r="G474" t="str">
            <v>07030530047000610</v>
          </cell>
        </row>
        <row r="475">
          <cell r="G475" t="str">
            <v>07030530047000612</v>
          </cell>
        </row>
        <row r="476">
          <cell r="G476" t="str">
            <v>0703053004Г000</v>
          </cell>
        </row>
        <row r="477">
          <cell r="G477" t="str">
            <v>0703053004Г000600</v>
          </cell>
        </row>
        <row r="478">
          <cell r="G478" t="str">
            <v>0703053004Г000610</v>
          </cell>
        </row>
        <row r="479">
          <cell r="G479" t="str">
            <v>0703053004Г000611</v>
          </cell>
        </row>
        <row r="480">
          <cell r="G480" t="str">
            <v>0703053004М000</v>
          </cell>
        </row>
        <row r="481">
          <cell r="G481" t="str">
            <v>0703053004М000600</v>
          </cell>
        </row>
        <row r="482">
          <cell r="G482" t="str">
            <v>0703053004М000610</v>
          </cell>
        </row>
        <row r="483">
          <cell r="G483" t="str">
            <v>0703053004М000611</v>
          </cell>
        </row>
        <row r="484">
          <cell r="G484" t="str">
            <v>0703053004Э000</v>
          </cell>
        </row>
        <row r="485">
          <cell r="G485" t="str">
            <v>0703053004Э000600</v>
          </cell>
        </row>
        <row r="486">
          <cell r="G486" t="str">
            <v>0703053004Э000610</v>
          </cell>
        </row>
        <row r="487">
          <cell r="G487" t="str">
            <v>0703053004Э000611</v>
          </cell>
        </row>
        <row r="488">
          <cell r="G488" t="str">
            <v>0707</v>
          </cell>
        </row>
        <row r="489">
          <cell r="G489" t="str">
            <v>07070600000000</v>
          </cell>
        </row>
        <row r="490">
          <cell r="G490" t="str">
            <v>07070610000000</v>
          </cell>
        </row>
        <row r="491">
          <cell r="G491" t="str">
            <v>070706100S4560</v>
          </cell>
        </row>
        <row r="492">
          <cell r="G492" t="str">
            <v>070706100S4560600</v>
          </cell>
        </row>
        <row r="493">
          <cell r="G493" t="str">
            <v>070706100S4560610</v>
          </cell>
        </row>
        <row r="494">
          <cell r="G494" t="str">
            <v>070706100S4560612</v>
          </cell>
        </row>
        <row r="495">
          <cell r="G495" t="str">
            <v>07070640000000</v>
          </cell>
        </row>
        <row r="496">
          <cell r="G496" t="str">
            <v>07070640040000</v>
          </cell>
        </row>
        <row r="497">
          <cell r="G497" t="str">
            <v>07070640040000600</v>
          </cell>
        </row>
        <row r="498">
          <cell r="G498" t="str">
            <v>07070640040000610</v>
          </cell>
        </row>
        <row r="499">
          <cell r="G499" t="str">
            <v>07070640040000611</v>
          </cell>
        </row>
        <row r="500">
          <cell r="G500" t="str">
            <v>07070640041000</v>
          </cell>
        </row>
        <row r="501">
          <cell r="G501" t="str">
            <v>07070640041000600</v>
          </cell>
        </row>
        <row r="502">
          <cell r="G502" t="str">
            <v>07070640041000610</v>
          </cell>
        </row>
        <row r="503">
          <cell r="G503" t="str">
            <v>07070640041000611</v>
          </cell>
        </row>
        <row r="504">
          <cell r="G504" t="str">
            <v>07070640047000</v>
          </cell>
        </row>
        <row r="505">
          <cell r="G505" t="str">
            <v>07070640047000600</v>
          </cell>
        </row>
        <row r="506">
          <cell r="G506" t="str">
            <v>07070640047000610</v>
          </cell>
        </row>
        <row r="507">
          <cell r="G507" t="str">
            <v>07070640047000612</v>
          </cell>
        </row>
        <row r="508">
          <cell r="G508" t="str">
            <v>0707064004Г000</v>
          </cell>
        </row>
        <row r="509">
          <cell r="G509" t="str">
            <v>0707064004Г000600</v>
          </cell>
        </row>
        <row r="510">
          <cell r="G510" t="str">
            <v>0707064004Г000610</v>
          </cell>
        </row>
        <row r="511">
          <cell r="G511" t="str">
            <v>0707064004Г000611</v>
          </cell>
        </row>
        <row r="512">
          <cell r="G512" t="str">
            <v>0707064004М000</v>
          </cell>
        </row>
        <row r="513">
          <cell r="G513" t="str">
            <v>0707064004М000600</v>
          </cell>
        </row>
        <row r="514">
          <cell r="G514" t="str">
            <v>0707064004М000610</v>
          </cell>
        </row>
        <row r="515">
          <cell r="G515" t="str">
            <v>0707064004М000611</v>
          </cell>
        </row>
        <row r="516">
          <cell r="G516" t="str">
            <v>0707064004Э000</v>
          </cell>
        </row>
        <row r="517">
          <cell r="G517" t="str">
            <v>0707064004Э000600</v>
          </cell>
        </row>
        <row r="518">
          <cell r="G518" t="str">
            <v>0707064004Э000610</v>
          </cell>
        </row>
        <row r="519">
          <cell r="G519" t="str">
            <v>0707064004Э000611</v>
          </cell>
        </row>
        <row r="520">
          <cell r="G520" t="str">
            <v>070706400S4560</v>
          </cell>
        </row>
        <row r="521">
          <cell r="G521" t="str">
            <v>070706400S4560600</v>
          </cell>
        </row>
        <row r="522">
          <cell r="G522" t="str">
            <v>070706400S4560610</v>
          </cell>
        </row>
        <row r="523">
          <cell r="G523" t="str">
            <v>070706400S4560611</v>
          </cell>
        </row>
        <row r="524">
          <cell r="G524" t="str">
            <v>070706400S4560612</v>
          </cell>
        </row>
        <row r="525">
          <cell r="G525" t="str">
            <v>0800</v>
          </cell>
        </row>
        <row r="526">
          <cell r="G526" t="str">
            <v>0801</v>
          </cell>
        </row>
        <row r="527">
          <cell r="G527" t="str">
            <v>08010500000000</v>
          </cell>
        </row>
        <row r="528">
          <cell r="G528" t="str">
            <v>08010510000000</v>
          </cell>
        </row>
        <row r="529">
          <cell r="G529" t="str">
            <v>08010510040000</v>
          </cell>
        </row>
        <row r="530">
          <cell r="G530" t="str">
            <v>08010510040000600</v>
          </cell>
        </row>
        <row r="531">
          <cell r="G531" t="str">
            <v>08010510040000610</v>
          </cell>
        </row>
        <row r="532">
          <cell r="G532" t="str">
            <v>08010510040000611</v>
          </cell>
        </row>
        <row r="533">
          <cell r="G533" t="str">
            <v>08010510041000</v>
          </cell>
        </row>
        <row r="534">
          <cell r="G534" t="str">
            <v>08010510041000600</v>
          </cell>
        </row>
        <row r="535">
          <cell r="G535" t="str">
            <v>08010510041000610</v>
          </cell>
        </row>
        <row r="536">
          <cell r="G536" t="str">
            <v>08010510041000611</v>
          </cell>
        </row>
        <row r="537">
          <cell r="G537" t="str">
            <v>08010510045000</v>
          </cell>
        </row>
        <row r="538">
          <cell r="G538" t="str">
            <v>08010510045000600</v>
          </cell>
        </row>
        <row r="539">
          <cell r="G539" t="str">
            <v>08010510045000610</v>
          </cell>
        </row>
        <row r="540">
          <cell r="G540" t="str">
            <v>08010510045000611</v>
          </cell>
        </row>
        <row r="541">
          <cell r="G541" t="str">
            <v>08010510047000</v>
          </cell>
        </row>
        <row r="542">
          <cell r="G542" t="str">
            <v>08010510047000600</v>
          </cell>
        </row>
        <row r="543">
          <cell r="G543" t="str">
            <v>08010510047000610</v>
          </cell>
        </row>
        <row r="544">
          <cell r="G544" t="str">
            <v>08010510047000612</v>
          </cell>
        </row>
        <row r="545">
          <cell r="G545" t="str">
            <v>0801051004Г000</v>
          </cell>
        </row>
        <row r="546">
          <cell r="G546" t="str">
            <v>0801051004Г000600</v>
          </cell>
        </row>
        <row r="547">
          <cell r="G547" t="str">
            <v>0801051004Г000610</v>
          </cell>
        </row>
        <row r="548">
          <cell r="G548" t="str">
            <v>0801051004Г000611</v>
          </cell>
        </row>
        <row r="549">
          <cell r="G549" t="str">
            <v>0801051004М000</v>
          </cell>
        </row>
        <row r="550">
          <cell r="G550" t="str">
            <v>0801051004М000600</v>
          </cell>
        </row>
        <row r="551">
          <cell r="G551" t="str">
            <v>0801051004М000610</v>
          </cell>
        </row>
        <row r="552">
          <cell r="G552" t="str">
            <v>0801051004М000611</v>
          </cell>
        </row>
        <row r="553">
          <cell r="G553" t="str">
            <v>0801051004Э000</v>
          </cell>
        </row>
        <row r="554">
          <cell r="G554" t="str">
            <v>0801051004Э000600</v>
          </cell>
        </row>
        <row r="555">
          <cell r="G555" t="str">
            <v>0801051004Э000610</v>
          </cell>
        </row>
        <row r="556">
          <cell r="G556" t="str">
            <v>0801051004Э000611</v>
          </cell>
        </row>
        <row r="557">
          <cell r="G557" t="str">
            <v>08010510080530</v>
          </cell>
        </row>
        <row r="558">
          <cell r="G558" t="str">
            <v>08010510080530600</v>
          </cell>
        </row>
        <row r="559">
          <cell r="G559" t="str">
            <v>08010510080530610</v>
          </cell>
        </row>
        <row r="560">
          <cell r="G560" t="str">
            <v>08010510080530612</v>
          </cell>
        </row>
        <row r="561">
          <cell r="G561" t="str">
            <v>080105100S4880</v>
          </cell>
        </row>
        <row r="562">
          <cell r="G562" t="str">
            <v>080105100S4880600</v>
          </cell>
        </row>
        <row r="563">
          <cell r="G563" t="str">
            <v>080105100S4880610</v>
          </cell>
        </row>
        <row r="564">
          <cell r="G564" t="str">
            <v>080105100S4880612</v>
          </cell>
        </row>
        <row r="565">
          <cell r="G565" t="str">
            <v>08010520000000</v>
          </cell>
        </row>
        <row r="566">
          <cell r="G566" t="str">
            <v>08010520040000</v>
          </cell>
        </row>
        <row r="567">
          <cell r="G567" t="str">
            <v>08010520040000600</v>
          </cell>
        </row>
        <row r="568">
          <cell r="G568" t="str">
            <v>08010520040000610</v>
          </cell>
        </row>
        <row r="569">
          <cell r="G569" t="str">
            <v>08010520040000611</v>
          </cell>
        </row>
        <row r="570">
          <cell r="G570" t="str">
            <v>08010520041000</v>
          </cell>
        </row>
        <row r="571">
          <cell r="G571" t="str">
            <v>08010520041000600</v>
          </cell>
        </row>
        <row r="572">
          <cell r="G572" t="str">
            <v>08010520041000610</v>
          </cell>
        </row>
        <row r="573">
          <cell r="G573" t="str">
            <v>08010520041000611</v>
          </cell>
        </row>
        <row r="574">
          <cell r="G574" t="str">
            <v>08010520045000</v>
          </cell>
        </row>
        <row r="575">
          <cell r="G575" t="str">
            <v>08010520045000600</v>
          </cell>
        </row>
        <row r="576">
          <cell r="G576" t="str">
            <v>08010520045000610</v>
          </cell>
        </row>
        <row r="577">
          <cell r="G577" t="str">
            <v>08010520045000611</v>
          </cell>
        </row>
        <row r="578">
          <cell r="G578" t="str">
            <v>08010520047000</v>
          </cell>
        </row>
        <row r="579">
          <cell r="G579" t="str">
            <v>08010520047000600</v>
          </cell>
        </row>
        <row r="580">
          <cell r="G580" t="str">
            <v>08010520047000610</v>
          </cell>
        </row>
        <row r="581">
          <cell r="G581" t="str">
            <v>08010520047000612</v>
          </cell>
        </row>
        <row r="582">
          <cell r="G582" t="str">
            <v>0801052004Г000</v>
          </cell>
        </row>
        <row r="583">
          <cell r="G583" t="str">
            <v>0801052004Г000600</v>
          </cell>
        </row>
        <row r="584">
          <cell r="G584" t="str">
            <v>0801052004Г000610</v>
          </cell>
        </row>
        <row r="585">
          <cell r="G585" t="str">
            <v>0801052004Г000611</v>
          </cell>
        </row>
        <row r="586">
          <cell r="G586" t="str">
            <v>0801052004М000</v>
          </cell>
        </row>
        <row r="587">
          <cell r="G587" t="str">
            <v>0801052004М000600</v>
          </cell>
        </row>
        <row r="588">
          <cell r="G588" t="str">
            <v>0801052004М000610</v>
          </cell>
        </row>
        <row r="589">
          <cell r="G589" t="str">
            <v>0801052004М000611</v>
          </cell>
        </row>
        <row r="590">
          <cell r="G590" t="str">
            <v>0801052004Э000</v>
          </cell>
        </row>
        <row r="591">
          <cell r="G591" t="str">
            <v>0801052004Э000600</v>
          </cell>
        </row>
        <row r="592">
          <cell r="G592" t="str">
            <v>0801052004Э000610</v>
          </cell>
        </row>
        <row r="593">
          <cell r="G593" t="str">
            <v>0801052004Э000611</v>
          </cell>
        </row>
        <row r="594">
          <cell r="G594" t="str">
            <v>08011300000000</v>
          </cell>
        </row>
        <row r="595">
          <cell r="G595" t="str">
            <v>08011320000000</v>
          </cell>
        </row>
        <row r="596">
          <cell r="G596" t="str">
            <v>08011320080010</v>
          </cell>
        </row>
        <row r="597">
          <cell r="G597" t="str">
            <v>08011320080010200</v>
          </cell>
        </row>
        <row r="598">
          <cell r="G598" t="str">
            <v>08011320080010240</v>
          </cell>
        </row>
        <row r="599">
          <cell r="G599" t="str">
            <v>08011320080010244</v>
          </cell>
        </row>
        <row r="600">
          <cell r="G600" t="str">
            <v>08011320080020</v>
          </cell>
        </row>
        <row r="601">
          <cell r="G601" t="str">
            <v>08011320080020200</v>
          </cell>
        </row>
        <row r="602">
          <cell r="G602" t="str">
            <v>08011320080020240</v>
          </cell>
        </row>
        <row r="603">
          <cell r="G603" t="str">
            <v>08011320080020244</v>
          </cell>
        </row>
        <row r="604">
          <cell r="G604" t="str">
            <v>0804</v>
          </cell>
        </row>
        <row r="605">
          <cell r="G605" t="str">
            <v>08040500000000</v>
          </cell>
        </row>
        <row r="606">
          <cell r="G606" t="str">
            <v>08040530000000</v>
          </cell>
        </row>
        <row r="607">
          <cell r="G607" t="str">
            <v>08040530040000</v>
          </cell>
        </row>
        <row r="608">
          <cell r="G608" t="str">
            <v>08040530040000100</v>
          </cell>
        </row>
        <row r="609">
          <cell r="G609" t="str">
            <v>08040530040000110</v>
          </cell>
        </row>
        <row r="610">
          <cell r="G610" t="str">
            <v>08040530040000111</v>
          </cell>
        </row>
        <row r="611">
          <cell r="G611" t="str">
            <v>08040530040000112</v>
          </cell>
        </row>
        <row r="612">
          <cell r="G612" t="str">
            <v>08040530040000119</v>
          </cell>
        </row>
        <row r="613">
          <cell r="G613" t="str">
            <v>08040530040000200</v>
          </cell>
        </row>
        <row r="614">
          <cell r="G614" t="str">
            <v>08040530040000240</v>
          </cell>
        </row>
        <row r="615">
          <cell r="G615" t="str">
            <v>08040530040000244</v>
          </cell>
        </row>
        <row r="616">
          <cell r="G616" t="str">
            <v>08040530040000300</v>
          </cell>
        </row>
        <row r="617">
          <cell r="G617" t="str">
            <v>08040530040000320</v>
          </cell>
        </row>
        <row r="618">
          <cell r="G618" t="str">
            <v>08040530040000321</v>
          </cell>
        </row>
        <row r="619">
          <cell r="G619" t="str">
            <v>08040530040000800</v>
          </cell>
        </row>
        <row r="620">
          <cell r="G620" t="str">
            <v>08040530040000850</v>
          </cell>
        </row>
        <row r="621">
          <cell r="G621" t="str">
            <v>08040530040000853</v>
          </cell>
        </row>
        <row r="622">
          <cell r="G622" t="str">
            <v>08040530041000</v>
          </cell>
        </row>
        <row r="623">
          <cell r="G623" t="str">
            <v>08040530041000100</v>
          </cell>
        </row>
        <row r="624">
          <cell r="G624" t="str">
            <v>08040530041000110</v>
          </cell>
        </row>
        <row r="625">
          <cell r="G625" t="str">
            <v>08040530041000111</v>
          </cell>
        </row>
        <row r="626">
          <cell r="G626" t="str">
            <v>08040530041000119</v>
          </cell>
        </row>
        <row r="627">
          <cell r="G627" t="str">
            <v>08040530047000</v>
          </cell>
        </row>
        <row r="628">
          <cell r="G628" t="str">
            <v>08040530047000100</v>
          </cell>
        </row>
        <row r="629">
          <cell r="G629" t="str">
            <v>08040530047000110</v>
          </cell>
        </row>
        <row r="630">
          <cell r="G630" t="str">
            <v>08040530047000112</v>
          </cell>
        </row>
        <row r="631">
          <cell r="G631" t="str">
            <v>0804053004Г000</v>
          </cell>
        </row>
        <row r="632">
          <cell r="G632" t="str">
            <v>0804053004Г000200</v>
          </cell>
        </row>
        <row r="633">
          <cell r="G633" t="str">
            <v>0804053004Г000240</v>
          </cell>
        </row>
        <row r="634">
          <cell r="G634" t="str">
            <v>0804053004Г000244</v>
          </cell>
        </row>
        <row r="635">
          <cell r="G635" t="str">
            <v>0804053004Г000247</v>
          </cell>
        </row>
        <row r="636">
          <cell r="G636" t="str">
            <v>0804053004М000</v>
          </cell>
        </row>
        <row r="637">
          <cell r="G637" t="str">
            <v>0804053004М000200</v>
          </cell>
        </row>
        <row r="638">
          <cell r="G638" t="str">
            <v>0804053004М000240</v>
          </cell>
        </row>
        <row r="639">
          <cell r="G639" t="str">
            <v>0804053004М000244</v>
          </cell>
        </row>
        <row r="640">
          <cell r="G640" t="str">
            <v>0804053004Ф000</v>
          </cell>
        </row>
        <row r="641">
          <cell r="G641" t="str">
            <v>0804053004Ф000200</v>
          </cell>
        </row>
        <row r="642">
          <cell r="G642" t="str">
            <v>0804053004Ф000240</v>
          </cell>
        </row>
        <row r="643">
          <cell r="G643" t="str">
            <v>0804053004Ф000244</v>
          </cell>
        </row>
        <row r="644">
          <cell r="G644" t="str">
            <v>0804053004Э000</v>
          </cell>
        </row>
        <row r="645">
          <cell r="G645" t="str">
            <v>0804053004Э000200</v>
          </cell>
        </row>
        <row r="646">
          <cell r="G646" t="str">
            <v>0804053004Э000240</v>
          </cell>
        </row>
        <row r="647">
          <cell r="G647" t="str">
            <v>0804053004Э000247</v>
          </cell>
        </row>
        <row r="648">
          <cell r="G648" t="str">
            <v>1100</v>
          </cell>
        </row>
        <row r="649">
          <cell r="G649" t="str">
            <v>1101</v>
          </cell>
        </row>
        <row r="650">
          <cell r="G650" t="str">
            <v>11010700000000</v>
          </cell>
        </row>
        <row r="651">
          <cell r="G651" t="str">
            <v>11010710000000</v>
          </cell>
        </row>
        <row r="652">
          <cell r="G652" t="str">
            <v>11010710040000</v>
          </cell>
        </row>
        <row r="653">
          <cell r="G653" t="str">
            <v>11010710040000600</v>
          </cell>
        </row>
        <row r="654">
          <cell r="G654" t="str">
            <v>11010710040000610</v>
          </cell>
        </row>
        <row r="655">
          <cell r="G655" t="str">
            <v>11010710040000611</v>
          </cell>
        </row>
        <row r="656">
          <cell r="G656" t="str">
            <v>11010710041000</v>
          </cell>
        </row>
        <row r="657">
          <cell r="G657" t="str">
            <v>11010710041000600</v>
          </cell>
        </row>
        <row r="658">
          <cell r="G658" t="str">
            <v>11010710041000610</v>
          </cell>
        </row>
        <row r="659">
          <cell r="G659" t="str">
            <v>11010710041000611</v>
          </cell>
        </row>
        <row r="660">
          <cell r="G660" t="str">
            <v>11010710047000</v>
          </cell>
        </row>
        <row r="661">
          <cell r="G661" t="str">
            <v>11010710047000600</v>
          </cell>
        </row>
        <row r="662">
          <cell r="G662" t="str">
            <v>11010710047000610</v>
          </cell>
        </row>
        <row r="663">
          <cell r="G663" t="str">
            <v>11010710047000612</v>
          </cell>
        </row>
        <row r="664">
          <cell r="G664" t="str">
            <v>1101071004Г000</v>
          </cell>
        </row>
        <row r="665">
          <cell r="G665" t="str">
            <v>1101071004Г000600</v>
          </cell>
        </row>
        <row r="666">
          <cell r="G666" t="str">
            <v>1101071004Г000610</v>
          </cell>
        </row>
        <row r="667">
          <cell r="G667" t="str">
            <v>1101071004Г000611</v>
          </cell>
        </row>
        <row r="668">
          <cell r="G668" t="str">
            <v>1101071004М000</v>
          </cell>
        </row>
        <row r="669">
          <cell r="G669" t="str">
            <v>1101071004М000600</v>
          </cell>
        </row>
        <row r="670">
          <cell r="G670" t="str">
            <v>1101071004М000610</v>
          </cell>
        </row>
        <row r="671">
          <cell r="G671" t="str">
            <v>1101071004М000611</v>
          </cell>
        </row>
        <row r="672">
          <cell r="G672" t="str">
            <v>1101071004Э000</v>
          </cell>
        </row>
        <row r="673">
          <cell r="G673" t="str">
            <v>1101071004Э000600</v>
          </cell>
        </row>
        <row r="674">
          <cell r="G674" t="str">
            <v>1101071004Э000610</v>
          </cell>
        </row>
        <row r="675">
          <cell r="G675" t="str">
            <v>1101071004Э000611</v>
          </cell>
        </row>
        <row r="676">
          <cell r="G676" t="str">
            <v>110107100Ч0020</v>
          </cell>
        </row>
        <row r="677">
          <cell r="G677" t="str">
            <v>110107100Ч0020600</v>
          </cell>
        </row>
        <row r="678">
          <cell r="G678" t="str">
            <v>110107100Ч0020610</v>
          </cell>
        </row>
        <row r="679">
          <cell r="G679" t="str">
            <v>110107100Ч0020611</v>
          </cell>
        </row>
        <row r="680">
          <cell r="G680" t="str">
            <v>1102</v>
          </cell>
        </row>
        <row r="681">
          <cell r="G681" t="str">
            <v>11020700000000</v>
          </cell>
        </row>
        <row r="682">
          <cell r="G682" t="str">
            <v>11020710000000</v>
          </cell>
        </row>
        <row r="683">
          <cell r="G683" t="str">
            <v>110207100Ф0000</v>
          </cell>
        </row>
        <row r="684">
          <cell r="G684" t="str">
            <v>110207100Ф0000600</v>
          </cell>
        </row>
        <row r="685">
          <cell r="G685" t="str">
            <v>110207100Ф0000610</v>
          </cell>
        </row>
        <row r="686">
          <cell r="G686" t="str">
            <v>110207100Ф0000612</v>
          </cell>
        </row>
        <row r="687">
          <cell r="G687" t="str">
            <v>11020720000000</v>
          </cell>
        </row>
        <row r="688">
          <cell r="G688" t="str">
            <v>11020720080020</v>
          </cell>
        </row>
        <row r="689">
          <cell r="G689" t="str">
            <v>11020720080020600</v>
          </cell>
        </row>
        <row r="690">
          <cell r="G690" t="str">
            <v>11020720080020610</v>
          </cell>
        </row>
        <row r="691">
          <cell r="G691" t="str">
            <v>11020720080020612</v>
          </cell>
        </row>
        <row r="692">
          <cell r="G692" t="str">
            <v/>
          </cell>
        </row>
        <row r="693">
          <cell r="G693" t="str">
            <v>0100</v>
          </cell>
        </row>
        <row r="694">
          <cell r="G694" t="str">
            <v>0113</v>
          </cell>
        </row>
        <row r="695">
          <cell r="G695" t="str">
            <v>01139000000000</v>
          </cell>
        </row>
        <row r="696">
          <cell r="G696" t="str">
            <v>01139090000000</v>
          </cell>
        </row>
        <row r="697">
          <cell r="G697" t="str">
            <v>011390900Д0000</v>
          </cell>
        </row>
        <row r="698">
          <cell r="G698" t="str">
            <v>011390900Д0000200</v>
          </cell>
        </row>
        <row r="699">
          <cell r="G699" t="str">
            <v>011390900Д0000240</v>
          </cell>
        </row>
        <row r="700">
          <cell r="G700" t="str">
            <v>011390900Д0000244</v>
          </cell>
        </row>
        <row r="701">
          <cell r="G701" t="str">
            <v>0400</v>
          </cell>
        </row>
        <row r="702">
          <cell r="G702" t="str">
            <v>0412</v>
          </cell>
        </row>
        <row r="703">
          <cell r="G703" t="str">
            <v>04129000000000</v>
          </cell>
        </row>
        <row r="704">
          <cell r="G704" t="str">
            <v>04129090000000</v>
          </cell>
        </row>
        <row r="705">
          <cell r="G705" t="str">
            <v>041290900Ж0000</v>
          </cell>
        </row>
        <row r="706">
          <cell r="G706" t="str">
            <v>041290900Ж0000200</v>
          </cell>
        </row>
        <row r="707">
          <cell r="G707" t="str">
            <v>041290900Ж0000240</v>
          </cell>
        </row>
        <row r="708">
          <cell r="G708" t="str">
            <v>041290900Ж0000244</v>
          </cell>
        </row>
        <row r="709">
          <cell r="G709" t="str">
            <v>0500</v>
          </cell>
        </row>
        <row r="710">
          <cell r="G710" t="str">
            <v>0501</v>
          </cell>
        </row>
        <row r="711">
          <cell r="G711" t="str">
            <v>05010300000000</v>
          </cell>
        </row>
        <row r="712">
          <cell r="G712" t="str">
            <v>05010330000000</v>
          </cell>
        </row>
        <row r="713">
          <cell r="G713" t="str">
            <v>05010330080000</v>
          </cell>
        </row>
        <row r="714">
          <cell r="G714" t="str">
            <v>05010330080000200</v>
          </cell>
        </row>
        <row r="715">
          <cell r="G715" t="str">
            <v>05010330080000240</v>
          </cell>
        </row>
        <row r="716">
          <cell r="G716" t="str">
            <v>05010330080000244</v>
          </cell>
        </row>
        <row r="717">
          <cell r="G717" t="str">
            <v>05011000000000</v>
          </cell>
        </row>
        <row r="718">
          <cell r="G718" t="str">
            <v>05011050000000</v>
          </cell>
        </row>
        <row r="719">
          <cell r="G719" t="str">
            <v>05011050080000</v>
          </cell>
        </row>
        <row r="720">
          <cell r="G720" t="str">
            <v>05011050080000300</v>
          </cell>
        </row>
        <row r="721">
          <cell r="G721" t="str">
            <v>05011050080000360</v>
          </cell>
        </row>
        <row r="722">
          <cell r="G722" t="str">
            <v>0502</v>
          </cell>
        </row>
        <row r="723">
          <cell r="G723" t="str">
            <v>05020300000000</v>
          </cell>
        </row>
        <row r="724">
          <cell r="G724" t="str">
            <v>05020350000000</v>
          </cell>
        </row>
        <row r="725">
          <cell r="G725" t="str">
            <v>0502035008Ф000</v>
          </cell>
        </row>
        <row r="726">
          <cell r="G726" t="str">
            <v>0502035008Ф000200</v>
          </cell>
        </row>
        <row r="727">
          <cell r="G727" t="str">
            <v>0502035008Ф000240</v>
          </cell>
        </row>
        <row r="728">
          <cell r="G728" t="str">
            <v>0502035008Ф000244</v>
          </cell>
        </row>
        <row r="729">
          <cell r="G729" t="str">
            <v>0600</v>
          </cell>
        </row>
        <row r="730">
          <cell r="G730" t="str">
            <v>0605</v>
          </cell>
        </row>
        <row r="731">
          <cell r="G731" t="str">
            <v>06050200000000</v>
          </cell>
        </row>
        <row r="732">
          <cell r="G732" t="str">
            <v>06050210000000</v>
          </cell>
        </row>
        <row r="733">
          <cell r="G733" t="str">
            <v>060502100S4630</v>
          </cell>
        </row>
        <row r="734">
          <cell r="G734" t="str">
            <v>060502100S4630200</v>
          </cell>
        </row>
        <row r="735">
          <cell r="G735" t="str">
            <v>060502100S4630240</v>
          </cell>
        </row>
        <row r="736">
          <cell r="G736" t="str">
            <v>060502100S4630244</v>
          </cell>
        </row>
        <row r="737">
          <cell r="G737" t="str">
            <v>1000</v>
          </cell>
        </row>
        <row r="738">
          <cell r="G738" t="str">
            <v>1004</v>
          </cell>
        </row>
        <row r="739">
          <cell r="G739" t="str">
            <v>10040100000000</v>
          </cell>
        </row>
        <row r="740">
          <cell r="G740" t="str">
            <v>10040120000000</v>
          </cell>
        </row>
        <row r="741">
          <cell r="G741" t="str">
            <v>10040120075870</v>
          </cell>
        </row>
        <row r="742">
          <cell r="G742" t="str">
            <v>10040120075870400</v>
          </cell>
        </row>
        <row r="743">
          <cell r="G743" t="str">
            <v>10040120075870410</v>
          </cell>
        </row>
        <row r="744">
          <cell r="G744" t="str">
            <v>10040120075870412</v>
          </cell>
        </row>
        <row r="745">
          <cell r="G745" t="str">
            <v>1100</v>
          </cell>
        </row>
        <row r="746">
          <cell r="G746" t="str">
            <v>1101</v>
          </cell>
        </row>
        <row r="747">
          <cell r="G747" t="str">
            <v>11010700000000</v>
          </cell>
        </row>
        <row r="748">
          <cell r="G748" t="str">
            <v>11010710000000</v>
          </cell>
        </row>
        <row r="749">
          <cell r="G749" t="str">
            <v>1101071008Д000</v>
          </cell>
        </row>
        <row r="750">
          <cell r="G750" t="str">
            <v>1101071008Д000200</v>
          </cell>
        </row>
        <row r="751">
          <cell r="G751" t="str">
            <v>1101071008Д000240</v>
          </cell>
        </row>
        <row r="752">
          <cell r="G752" t="str">
            <v>1101071008Д000244</v>
          </cell>
        </row>
        <row r="753">
          <cell r="G753" t="str">
            <v/>
          </cell>
        </row>
        <row r="754">
          <cell r="G754" t="str">
            <v>0700</v>
          </cell>
        </row>
        <row r="755">
          <cell r="G755" t="str">
            <v>0701</v>
          </cell>
        </row>
        <row r="756">
          <cell r="G756" t="str">
            <v>07010100000000</v>
          </cell>
        </row>
        <row r="757">
          <cell r="G757" t="str">
            <v>07010110000000</v>
          </cell>
        </row>
        <row r="758">
          <cell r="G758" t="str">
            <v>07010110040010</v>
          </cell>
        </row>
        <row r="759">
          <cell r="G759" t="str">
            <v>07010110040010100</v>
          </cell>
        </row>
        <row r="760">
          <cell r="G760" t="str">
            <v>07010110040010110</v>
          </cell>
        </row>
        <row r="761">
          <cell r="G761" t="str">
            <v>07010110040010111</v>
          </cell>
        </row>
        <row r="762">
          <cell r="G762" t="str">
            <v>07010110040010119</v>
          </cell>
        </row>
        <row r="763">
          <cell r="G763" t="str">
            <v>07010110040010200</v>
          </cell>
        </row>
        <row r="764">
          <cell r="G764" t="str">
            <v>07010110040010240</v>
          </cell>
        </row>
        <row r="765">
          <cell r="G765" t="str">
            <v>07010110040010244</v>
          </cell>
        </row>
        <row r="766">
          <cell r="G766" t="str">
            <v>07010110040010800</v>
          </cell>
        </row>
        <row r="767">
          <cell r="G767" t="str">
            <v>07010110040010850</v>
          </cell>
        </row>
        <row r="768">
          <cell r="G768" t="str">
            <v>07010110040010853</v>
          </cell>
        </row>
        <row r="769">
          <cell r="G769" t="str">
            <v>07010110041010</v>
          </cell>
        </row>
        <row r="770">
          <cell r="G770" t="str">
            <v>07010110041010100</v>
          </cell>
        </row>
        <row r="771">
          <cell r="G771" t="str">
            <v>07010110041010110</v>
          </cell>
        </row>
        <row r="772">
          <cell r="G772" t="str">
            <v>07010110041010111</v>
          </cell>
        </row>
        <row r="773">
          <cell r="G773" t="str">
            <v>07010110041010119</v>
          </cell>
        </row>
        <row r="774">
          <cell r="G774" t="str">
            <v>07010110047010</v>
          </cell>
        </row>
        <row r="775">
          <cell r="G775" t="str">
            <v>07010110047010100</v>
          </cell>
        </row>
        <row r="776">
          <cell r="G776" t="str">
            <v>07010110047010110</v>
          </cell>
        </row>
        <row r="777">
          <cell r="G777" t="str">
            <v>07010110047010112</v>
          </cell>
        </row>
        <row r="778">
          <cell r="G778" t="str">
            <v>0701011004Г010</v>
          </cell>
        </row>
        <row r="779">
          <cell r="G779" t="str">
            <v>0701011004Г010200</v>
          </cell>
        </row>
        <row r="780">
          <cell r="G780" t="str">
            <v>0701011004Г010240</v>
          </cell>
        </row>
        <row r="781">
          <cell r="G781" t="str">
            <v>0701011004Г010244</v>
          </cell>
        </row>
        <row r="782">
          <cell r="G782" t="str">
            <v>0701011004Г010247</v>
          </cell>
        </row>
        <row r="783">
          <cell r="G783" t="str">
            <v>0701011004М010</v>
          </cell>
        </row>
        <row r="784">
          <cell r="G784" t="str">
            <v>0701011004М010200</v>
          </cell>
        </row>
        <row r="785">
          <cell r="G785" t="str">
            <v>0701011004М010240</v>
          </cell>
        </row>
        <row r="786">
          <cell r="G786" t="str">
            <v>0701011004М010244</v>
          </cell>
        </row>
        <row r="787">
          <cell r="G787" t="str">
            <v>0701011004П010</v>
          </cell>
        </row>
        <row r="788">
          <cell r="G788" t="str">
            <v>0701011004П010200</v>
          </cell>
        </row>
        <row r="789">
          <cell r="G789" t="str">
            <v>0701011004П010240</v>
          </cell>
        </row>
        <row r="790">
          <cell r="G790" t="str">
            <v>0701011004П010244</v>
          </cell>
        </row>
        <row r="791">
          <cell r="G791" t="str">
            <v>0701011004Э010</v>
          </cell>
        </row>
        <row r="792">
          <cell r="G792" t="str">
            <v>0701011004Э010200</v>
          </cell>
        </row>
        <row r="793">
          <cell r="G793" t="str">
            <v>0701011004Э010240</v>
          </cell>
        </row>
        <row r="794">
          <cell r="G794" t="str">
            <v>0701011004Э010247</v>
          </cell>
        </row>
        <row r="795">
          <cell r="G795" t="str">
            <v>07010110074080</v>
          </cell>
        </row>
        <row r="796">
          <cell r="G796" t="str">
            <v>07010110074080100</v>
          </cell>
        </row>
        <row r="797">
          <cell r="G797" t="str">
            <v>07010110074080110</v>
          </cell>
        </row>
        <row r="798">
          <cell r="G798" t="str">
            <v>07010110074080111</v>
          </cell>
        </row>
        <row r="799">
          <cell r="G799" t="str">
            <v>07010110074080112</v>
          </cell>
        </row>
        <row r="800">
          <cell r="G800" t="str">
            <v>07010110074080119</v>
          </cell>
        </row>
        <row r="801">
          <cell r="G801" t="str">
            <v>07010110074080200</v>
          </cell>
        </row>
        <row r="802">
          <cell r="G802" t="str">
            <v>07010110074080240</v>
          </cell>
        </row>
        <row r="803">
          <cell r="G803" t="str">
            <v>07010110074080244</v>
          </cell>
        </row>
        <row r="804">
          <cell r="G804" t="str">
            <v>07010110075880</v>
          </cell>
        </row>
        <row r="805">
          <cell r="G805" t="str">
            <v>07010110075880100</v>
          </cell>
        </row>
        <row r="806">
          <cell r="G806" t="str">
            <v>07010110075880110</v>
          </cell>
        </row>
        <row r="807">
          <cell r="G807" t="str">
            <v>07010110075880111</v>
          </cell>
        </row>
        <row r="808">
          <cell r="G808" t="str">
            <v>07010110075880112</v>
          </cell>
        </row>
        <row r="809">
          <cell r="G809" t="str">
            <v>07010110075880119</v>
          </cell>
        </row>
        <row r="810">
          <cell r="G810" t="str">
            <v>07010110075880200</v>
          </cell>
        </row>
        <row r="811">
          <cell r="G811" t="str">
            <v>07010110075880240</v>
          </cell>
        </row>
        <row r="812">
          <cell r="G812" t="str">
            <v>07010110075880244</v>
          </cell>
        </row>
        <row r="813">
          <cell r="G813" t="str">
            <v>0702</v>
          </cell>
        </row>
        <row r="814">
          <cell r="G814" t="str">
            <v>07020100000000</v>
          </cell>
        </row>
        <row r="815">
          <cell r="G815" t="str">
            <v>07020110000000</v>
          </cell>
        </row>
        <row r="816">
          <cell r="G816" t="str">
            <v>07020110040020</v>
          </cell>
        </row>
        <row r="817">
          <cell r="G817" t="str">
            <v>07020110040020100</v>
          </cell>
        </row>
        <row r="818">
          <cell r="G818" t="str">
            <v>07020110040020110</v>
          </cell>
        </row>
        <row r="819">
          <cell r="G819" t="str">
            <v>07020110040020111</v>
          </cell>
        </row>
        <row r="820">
          <cell r="G820" t="str">
            <v>07020110040020112</v>
          </cell>
        </row>
        <row r="821">
          <cell r="G821" t="str">
            <v>07020110040020119</v>
          </cell>
        </row>
        <row r="822">
          <cell r="G822" t="str">
            <v>07020110040020200</v>
          </cell>
        </row>
        <row r="823">
          <cell r="G823" t="str">
            <v>07020110040020240</v>
          </cell>
        </row>
        <row r="824">
          <cell r="G824" t="str">
            <v>07020110040020244</v>
          </cell>
        </row>
        <row r="825">
          <cell r="G825" t="str">
            <v>07020110041020</v>
          </cell>
        </row>
        <row r="826">
          <cell r="G826" t="str">
            <v>07020110041020100</v>
          </cell>
        </row>
        <row r="827">
          <cell r="G827" t="str">
            <v>07020110041020110</v>
          </cell>
        </row>
        <row r="828">
          <cell r="G828" t="str">
            <v>07020110041020111</v>
          </cell>
        </row>
        <row r="829">
          <cell r="G829" t="str">
            <v>07020110041020119</v>
          </cell>
        </row>
        <row r="830">
          <cell r="G830" t="str">
            <v>07020110043020</v>
          </cell>
        </row>
        <row r="831">
          <cell r="G831" t="str">
            <v>07020110043020100</v>
          </cell>
        </row>
        <row r="832">
          <cell r="G832" t="str">
            <v>07020110043020110</v>
          </cell>
        </row>
        <row r="833">
          <cell r="G833" t="str">
            <v>07020110043020112</v>
          </cell>
        </row>
        <row r="834">
          <cell r="G834" t="str">
            <v>07020110043020113</v>
          </cell>
        </row>
        <row r="835">
          <cell r="G835" t="str">
            <v>07020110043020200</v>
          </cell>
        </row>
        <row r="836">
          <cell r="G836" t="str">
            <v>07020110043020240</v>
          </cell>
        </row>
        <row r="837">
          <cell r="G837" t="str">
            <v>07020110043020244</v>
          </cell>
        </row>
        <row r="838">
          <cell r="G838" t="str">
            <v>07020110047020</v>
          </cell>
        </row>
        <row r="839">
          <cell r="G839" t="str">
            <v>07020110047020100</v>
          </cell>
        </row>
        <row r="840">
          <cell r="G840" t="str">
            <v>07020110047020110</v>
          </cell>
        </row>
        <row r="841">
          <cell r="G841" t="str">
            <v>07020110047020112</v>
          </cell>
        </row>
        <row r="842">
          <cell r="G842" t="str">
            <v>0702011004Г020</v>
          </cell>
        </row>
        <row r="843">
          <cell r="G843" t="str">
            <v>0702011004Г020200</v>
          </cell>
        </row>
        <row r="844">
          <cell r="G844" t="str">
            <v>0702011004Г020240</v>
          </cell>
        </row>
        <row r="845">
          <cell r="G845" t="str">
            <v>0702011004Г020244</v>
          </cell>
        </row>
        <row r="846">
          <cell r="G846" t="str">
            <v>0702011004Г020247</v>
          </cell>
        </row>
        <row r="847">
          <cell r="G847" t="str">
            <v>0702011004М020</v>
          </cell>
        </row>
        <row r="848">
          <cell r="G848" t="str">
            <v>0702011004М020200</v>
          </cell>
        </row>
        <row r="849">
          <cell r="G849" t="str">
            <v>0702011004М020240</v>
          </cell>
        </row>
        <row r="850">
          <cell r="G850" t="str">
            <v>0702011004М020244</v>
          </cell>
        </row>
        <row r="851">
          <cell r="G851" t="str">
            <v>0702011004П020</v>
          </cell>
        </row>
        <row r="852">
          <cell r="G852" t="str">
            <v>0702011004П020200</v>
          </cell>
        </row>
        <row r="853">
          <cell r="G853" t="str">
            <v>0702011004П020240</v>
          </cell>
        </row>
        <row r="854">
          <cell r="G854" t="str">
            <v>0702011004П020244</v>
          </cell>
        </row>
        <row r="855">
          <cell r="G855" t="str">
            <v>0702011004Э020</v>
          </cell>
        </row>
        <row r="856">
          <cell r="G856" t="str">
            <v>0702011004Э020200</v>
          </cell>
        </row>
        <row r="857">
          <cell r="G857" t="str">
            <v>0702011004Э020240</v>
          </cell>
        </row>
        <row r="858">
          <cell r="G858" t="str">
            <v>0702011004Э020247</v>
          </cell>
        </row>
        <row r="859">
          <cell r="G859" t="str">
            <v>07020110074090</v>
          </cell>
        </row>
        <row r="860">
          <cell r="G860" t="str">
            <v>07020110074090100</v>
          </cell>
        </row>
        <row r="861">
          <cell r="G861" t="str">
            <v>07020110074090110</v>
          </cell>
        </row>
        <row r="862">
          <cell r="G862" t="str">
            <v>07020110074090111</v>
          </cell>
        </row>
        <row r="863">
          <cell r="G863" t="str">
            <v>07020110074090112</v>
          </cell>
        </row>
        <row r="864">
          <cell r="G864" t="str">
            <v>07020110074090119</v>
          </cell>
        </row>
        <row r="865">
          <cell r="G865" t="str">
            <v>07020110074090200</v>
          </cell>
        </row>
        <row r="866">
          <cell r="G866" t="str">
            <v>07020110074090240</v>
          </cell>
        </row>
        <row r="867">
          <cell r="G867" t="str">
            <v>07020110074090244</v>
          </cell>
        </row>
        <row r="868">
          <cell r="G868" t="str">
            <v>07020110075640</v>
          </cell>
        </row>
        <row r="869">
          <cell r="G869" t="str">
            <v>07020110075640100</v>
          </cell>
        </row>
        <row r="870">
          <cell r="G870" t="str">
            <v>07020110075640110</v>
          </cell>
        </row>
        <row r="871">
          <cell r="G871" t="str">
            <v>07020110075640111</v>
          </cell>
        </row>
        <row r="872">
          <cell r="G872" t="str">
            <v>07020110075640112</v>
          </cell>
        </row>
        <row r="873">
          <cell r="G873" t="str">
            <v>07020110075640119</v>
          </cell>
        </row>
        <row r="874">
          <cell r="G874" t="str">
            <v>07020110075640200</v>
          </cell>
        </row>
        <row r="875">
          <cell r="G875" t="str">
            <v>07020110075640240</v>
          </cell>
        </row>
        <row r="876">
          <cell r="G876" t="str">
            <v>07020110075640244</v>
          </cell>
        </row>
        <row r="877">
          <cell r="G877" t="str">
            <v>07020110080020</v>
          </cell>
        </row>
        <row r="878">
          <cell r="G878" t="str">
            <v>07020110080020200</v>
          </cell>
        </row>
        <row r="879">
          <cell r="G879" t="str">
            <v>07020110080020240</v>
          </cell>
        </row>
        <row r="880">
          <cell r="G880" t="str">
            <v>07020110080020244</v>
          </cell>
        </row>
        <row r="881">
          <cell r="G881" t="str">
            <v>07020110080040</v>
          </cell>
        </row>
        <row r="882">
          <cell r="G882" t="str">
            <v>07020110080040300</v>
          </cell>
        </row>
        <row r="883">
          <cell r="G883" t="str">
            <v>07020110080040340</v>
          </cell>
        </row>
        <row r="884">
          <cell r="G884" t="str">
            <v>0702011008П020</v>
          </cell>
        </row>
        <row r="885">
          <cell r="G885" t="str">
            <v>0702011008П020200</v>
          </cell>
        </row>
        <row r="886">
          <cell r="G886" t="str">
            <v>0702011008П020240</v>
          </cell>
        </row>
        <row r="887">
          <cell r="G887" t="str">
            <v>0702011008П020244</v>
          </cell>
        </row>
        <row r="888">
          <cell r="G888" t="str">
            <v>070201100S5630</v>
          </cell>
        </row>
        <row r="889">
          <cell r="G889" t="str">
            <v>070201100S5630200</v>
          </cell>
        </row>
        <row r="890">
          <cell r="G890" t="str">
            <v>070201100S5630240</v>
          </cell>
        </row>
        <row r="891">
          <cell r="G891" t="str">
            <v>070201100S5630244</v>
          </cell>
        </row>
        <row r="892">
          <cell r="G892" t="str">
            <v>070201100S5980</v>
          </cell>
        </row>
        <row r="893">
          <cell r="G893" t="str">
            <v>070201100S5980200</v>
          </cell>
        </row>
        <row r="894">
          <cell r="G894" t="str">
            <v>070201100S5980240</v>
          </cell>
        </row>
        <row r="895">
          <cell r="G895" t="str">
            <v>070201100S5980244</v>
          </cell>
        </row>
        <row r="896">
          <cell r="G896" t="str">
            <v>0702011E151690</v>
          </cell>
        </row>
        <row r="897">
          <cell r="G897" t="str">
            <v>0702011E151690200</v>
          </cell>
        </row>
        <row r="898">
          <cell r="G898" t="str">
            <v>0702011E151690240</v>
          </cell>
        </row>
        <row r="899">
          <cell r="G899" t="str">
            <v>0702011E151690244</v>
          </cell>
        </row>
        <row r="900">
          <cell r="G900" t="str">
            <v>07020300000000</v>
          </cell>
        </row>
        <row r="901">
          <cell r="G901" t="str">
            <v>07020340000000</v>
          </cell>
        </row>
        <row r="902">
          <cell r="G902" t="str">
            <v>07020340080000</v>
          </cell>
        </row>
        <row r="903">
          <cell r="G903" t="str">
            <v>07020340080000200</v>
          </cell>
        </row>
        <row r="904">
          <cell r="G904" t="str">
            <v>07020340080000240</v>
          </cell>
        </row>
        <row r="905">
          <cell r="G905" t="str">
            <v>07020340080000244</v>
          </cell>
        </row>
        <row r="906">
          <cell r="G906" t="str">
            <v>0703</v>
          </cell>
        </row>
        <row r="907">
          <cell r="G907" t="str">
            <v>07030100000000</v>
          </cell>
        </row>
        <row r="908">
          <cell r="G908" t="str">
            <v>07030110000000</v>
          </cell>
        </row>
        <row r="909">
          <cell r="G909" t="str">
            <v>07030110040030</v>
          </cell>
        </row>
        <row r="910">
          <cell r="G910" t="str">
            <v>07030110040030600</v>
          </cell>
        </row>
        <row r="911">
          <cell r="G911" t="str">
            <v>07030110040030610</v>
          </cell>
        </row>
        <row r="912">
          <cell r="G912" t="str">
            <v>07030110040030611</v>
          </cell>
        </row>
        <row r="913">
          <cell r="G913" t="str">
            <v>07030110040031</v>
          </cell>
        </row>
        <row r="914">
          <cell r="G914" t="str">
            <v>07030110040031600</v>
          </cell>
        </row>
        <row r="915">
          <cell r="G915" t="str">
            <v>07030110040031610</v>
          </cell>
        </row>
        <row r="916">
          <cell r="G916" t="str">
            <v>07030110040031611</v>
          </cell>
        </row>
        <row r="917">
          <cell r="G917" t="str">
            <v>07030110040032</v>
          </cell>
        </row>
        <row r="918">
          <cell r="G918" t="str">
            <v>07030110040032600</v>
          </cell>
        </row>
        <row r="919">
          <cell r="G919" t="str">
            <v>07030110040032610</v>
          </cell>
        </row>
        <row r="920">
          <cell r="G920" t="str">
            <v>07030110040032611</v>
          </cell>
        </row>
        <row r="921">
          <cell r="G921" t="str">
            <v>07030110040033</v>
          </cell>
        </row>
        <row r="922">
          <cell r="G922" t="str">
            <v>07030110040033600</v>
          </cell>
        </row>
        <row r="923">
          <cell r="G923" t="str">
            <v>07030110040033610</v>
          </cell>
        </row>
        <row r="924">
          <cell r="G924" t="str">
            <v>07030110040033611</v>
          </cell>
        </row>
        <row r="925">
          <cell r="G925" t="str">
            <v>07030110041030</v>
          </cell>
        </row>
        <row r="926">
          <cell r="G926" t="str">
            <v>07030110041030600</v>
          </cell>
        </row>
        <row r="927">
          <cell r="G927" t="str">
            <v>07030110041030610</v>
          </cell>
        </row>
        <row r="928">
          <cell r="G928" t="str">
            <v>07030110041030611</v>
          </cell>
        </row>
        <row r="929">
          <cell r="G929" t="str">
            <v>07030110042030</v>
          </cell>
        </row>
        <row r="930">
          <cell r="G930" t="str">
            <v>07030110042030600</v>
          </cell>
        </row>
        <row r="931">
          <cell r="G931" t="str">
            <v>07030110042030610</v>
          </cell>
        </row>
        <row r="932">
          <cell r="G932" t="str">
            <v>07030110042030611</v>
          </cell>
        </row>
        <row r="933">
          <cell r="G933" t="str">
            <v>07030110042030613</v>
          </cell>
        </row>
        <row r="934">
          <cell r="G934" t="str">
            <v>07030110045030</v>
          </cell>
        </row>
        <row r="935">
          <cell r="G935" t="str">
            <v>07030110045030600</v>
          </cell>
        </row>
        <row r="936">
          <cell r="G936" t="str">
            <v>07030110045030610</v>
          </cell>
        </row>
        <row r="937">
          <cell r="G937" t="str">
            <v>07030110045030611</v>
          </cell>
        </row>
        <row r="938">
          <cell r="G938" t="str">
            <v>07030110047030</v>
          </cell>
        </row>
        <row r="939">
          <cell r="G939" t="str">
            <v>07030110047030600</v>
          </cell>
        </row>
        <row r="940">
          <cell r="G940" t="str">
            <v>07030110047030610</v>
          </cell>
        </row>
        <row r="941">
          <cell r="G941" t="str">
            <v>07030110047030612</v>
          </cell>
        </row>
        <row r="942">
          <cell r="G942" t="str">
            <v>0703011004Г030</v>
          </cell>
        </row>
        <row r="943">
          <cell r="G943" t="str">
            <v>0703011004Г030600</v>
          </cell>
        </row>
        <row r="944">
          <cell r="G944" t="str">
            <v>0703011004Г030610</v>
          </cell>
        </row>
        <row r="945">
          <cell r="G945" t="str">
            <v>0703011004Г030611</v>
          </cell>
        </row>
        <row r="946">
          <cell r="G946" t="str">
            <v>0703011004М030</v>
          </cell>
        </row>
        <row r="947">
          <cell r="G947" t="str">
            <v>0703011004М030600</v>
          </cell>
        </row>
        <row r="948">
          <cell r="G948" t="str">
            <v>0703011004М030610</v>
          </cell>
        </row>
        <row r="949">
          <cell r="G949" t="str">
            <v>0703011004М030611</v>
          </cell>
        </row>
        <row r="950">
          <cell r="G950" t="str">
            <v>0703011004Э030</v>
          </cell>
        </row>
        <row r="951">
          <cell r="G951" t="str">
            <v>0703011004Э030600</v>
          </cell>
        </row>
        <row r="952">
          <cell r="G952" t="str">
            <v>0703011004Э030610</v>
          </cell>
        </row>
        <row r="953">
          <cell r="G953" t="str">
            <v>0703011004Э030611</v>
          </cell>
        </row>
        <row r="954">
          <cell r="G954" t="str">
            <v>07030110075640</v>
          </cell>
        </row>
        <row r="955">
          <cell r="G955" t="str">
            <v>07030110075640100</v>
          </cell>
        </row>
        <row r="956">
          <cell r="G956" t="str">
            <v>07030110075640110</v>
          </cell>
        </row>
        <row r="957">
          <cell r="G957" t="str">
            <v>07030110075640111</v>
          </cell>
        </row>
        <row r="958">
          <cell r="G958" t="str">
            <v>07030110075640119</v>
          </cell>
        </row>
        <row r="959">
          <cell r="G959" t="str">
            <v>07030110075640200</v>
          </cell>
        </row>
        <row r="960">
          <cell r="G960" t="str">
            <v>07030110075640240</v>
          </cell>
        </row>
        <row r="961">
          <cell r="G961" t="str">
            <v>07030110075640244</v>
          </cell>
        </row>
        <row r="962">
          <cell r="G962" t="str">
            <v>07030900000000</v>
          </cell>
        </row>
        <row r="963">
          <cell r="G963" t="str">
            <v>07030930000000</v>
          </cell>
        </row>
        <row r="964">
          <cell r="G964" t="str">
            <v>07030930080000</v>
          </cell>
        </row>
        <row r="965">
          <cell r="G965" t="str">
            <v>07030930080000600</v>
          </cell>
        </row>
        <row r="966">
          <cell r="G966" t="str">
            <v>07030930080000610</v>
          </cell>
        </row>
        <row r="967">
          <cell r="G967" t="str">
            <v>07030930080000612</v>
          </cell>
        </row>
        <row r="968">
          <cell r="G968" t="str">
            <v>0707</v>
          </cell>
        </row>
        <row r="969">
          <cell r="G969" t="str">
            <v>07070100000000</v>
          </cell>
        </row>
        <row r="970">
          <cell r="G970" t="str">
            <v>07070110000000</v>
          </cell>
        </row>
        <row r="971">
          <cell r="G971" t="str">
            <v>07070110040040</v>
          </cell>
        </row>
        <row r="972">
          <cell r="G972" t="str">
            <v>07070110040040600</v>
          </cell>
        </row>
        <row r="973">
          <cell r="G973" t="str">
            <v>07070110040040610</v>
          </cell>
        </row>
        <row r="974">
          <cell r="G974" t="str">
            <v>07070110040040611</v>
          </cell>
        </row>
        <row r="975">
          <cell r="G975" t="str">
            <v>07070110041040</v>
          </cell>
        </row>
        <row r="976">
          <cell r="G976" t="str">
            <v>07070110041040600</v>
          </cell>
        </row>
        <row r="977">
          <cell r="G977" t="str">
            <v>07070110041040610</v>
          </cell>
        </row>
        <row r="978">
          <cell r="G978" t="str">
            <v>07070110041040611</v>
          </cell>
        </row>
        <row r="979">
          <cell r="G979" t="str">
            <v>07070110047040</v>
          </cell>
        </row>
        <row r="980">
          <cell r="G980" t="str">
            <v>07070110047040600</v>
          </cell>
        </row>
        <row r="981">
          <cell r="G981" t="str">
            <v>07070110047040610</v>
          </cell>
        </row>
        <row r="982">
          <cell r="G982" t="str">
            <v>07070110047040612</v>
          </cell>
        </row>
        <row r="983">
          <cell r="G983" t="str">
            <v>0707011004Г040</v>
          </cell>
        </row>
        <row r="984">
          <cell r="G984" t="str">
            <v>0707011004Г040600</v>
          </cell>
        </row>
        <row r="985">
          <cell r="G985" t="str">
            <v>0707011004Г040610</v>
          </cell>
        </row>
        <row r="986">
          <cell r="G986" t="str">
            <v>0707011004Г040611</v>
          </cell>
        </row>
        <row r="987">
          <cell r="G987" t="str">
            <v>0707011004М040</v>
          </cell>
        </row>
        <row r="988">
          <cell r="G988" t="str">
            <v>0707011004М040600</v>
          </cell>
        </row>
        <row r="989">
          <cell r="G989" t="str">
            <v>0707011004М040610</v>
          </cell>
        </row>
        <row r="990">
          <cell r="G990" t="str">
            <v>0707011004М040611</v>
          </cell>
        </row>
        <row r="991">
          <cell r="G991" t="str">
            <v>0707011004Э040</v>
          </cell>
        </row>
        <row r="992">
          <cell r="G992" t="str">
            <v>0707011004Э040600</v>
          </cell>
        </row>
        <row r="993">
          <cell r="G993" t="str">
            <v>0707011004Э040610</v>
          </cell>
        </row>
        <row r="994">
          <cell r="G994" t="str">
            <v>0707011004Э040611</v>
          </cell>
        </row>
        <row r="995">
          <cell r="G995" t="str">
            <v>07070110076490</v>
          </cell>
        </row>
        <row r="996">
          <cell r="G996" t="str">
            <v>07070110076490200</v>
          </cell>
        </row>
        <row r="997">
          <cell r="G997" t="str">
            <v>07070110076490240</v>
          </cell>
        </row>
        <row r="998">
          <cell r="G998" t="str">
            <v>07070110076490244</v>
          </cell>
        </row>
        <row r="999">
          <cell r="G999" t="str">
            <v>07070110076490600</v>
          </cell>
        </row>
        <row r="1000">
          <cell r="G1000" t="str">
            <v>07070110076490610</v>
          </cell>
        </row>
        <row r="1001">
          <cell r="G1001" t="str">
            <v>07070110076490611</v>
          </cell>
        </row>
        <row r="1002">
          <cell r="G1002" t="str">
            <v>07070110080030</v>
          </cell>
        </row>
        <row r="1003">
          <cell r="G1003" t="str">
            <v>07070110080030200</v>
          </cell>
        </row>
        <row r="1004">
          <cell r="G1004" t="str">
            <v>07070110080030240</v>
          </cell>
        </row>
        <row r="1005">
          <cell r="G1005" t="str">
            <v>07070110080030244</v>
          </cell>
        </row>
        <row r="1006">
          <cell r="G1006" t="str">
            <v>07070110080030600</v>
          </cell>
        </row>
        <row r="1007">
          <cell r="G1007" t="str">
            <v>07070110080030610</v>
          </cell>
        </row>
        <row r="1008">
          <cell r="G1008" t="str">
            <v>07070110080030611</v>
          </cell>
        </row>
        <row r="1009">
          <cell r="G1009" t="str">
            <v>070701100S3970</v>
          </cell>
        </row>
        <row r="1010">
          <cell r="G1010" t="str">
            <v>070701100S3970600</v>
          </cell>
        </row>
        <row r="1011">
          <cell r="G1011" t="str">
            <v>070701100S3970610</v>
          </cell>
        </row>
        <row r="1012">
          <cell r="G1012" t="str">
            <v>070701100S3970611</v>
          </cell>
        </row>
        <row r="1013">
          <cell r="G1013" t="str">
            <v>07070130000000</v>
          </cell>
        </row>
        <row r="1014">
          <cell r="G1014" t="str">
            <v>07070130080030</v>
          </cell>
        </row>
        <row r="1015">
          <cell r="G1015" t="str">
            <v>07070130080030100</v>
          </cell>
        </row>
        <row r="1016">
          <cell r="G1016" t="str">
            <v>07070130080030110</v>
          </cell>
        </row>
        <row r="1017">
          <cell r="G1017" t="str">
            <v>07070130080030111</v>
          </cell>
        </row>
        <row r="1018">
          <cell r="G1018" t="str">
            <v>07070130080030119</v>
          </cell>
        </row>
        <row r="1019">
          <cell r="G1019" t="str">
            <v>07070130080030200</v>
          </cell>
        </row>
        <row r="1020">
          <cell r="G1020" t="str">
            <v>07070130080030240</v>
          </cell>
        </row>
        <row r="1021">
          <cell r="G1021" t="str">
            <v>07070130080030244</v>
          </cell>
        </row>
        <row r="1022">
          <cell r="G1022" t="str">
            <v>0707013008П030</v>
          </cell>
        </row>
        <row r="1023">
          <cell r="G1023" t="str">
            <v>0707013008П030200</v>
          </cell>
        </row>
        <row r="1024">
          <cell r="G1024" t="str">
            <v>0707013008П030240</v>
          </cell>
        </row>
        <row r="1025">
          <cell r="G1025" t="str">
            <v>0707013008П030244</v>
          </cell>
        </row>
        <row r="1026">
          <cell r="G1026" t="str">
            <v>0709</v>
          </cell>
        </row>
        <row r="1027">
          <cell r="G1027" t="str">
            <v>07090100000000</v>
          </cell>
        </row>
        <row r="1028">
          <cell r="G1028" t="str">
            <v>07090110000000</v>
          </cell>
        </row>
        <row r="1029">
          <cell r="G1029" t="str">
            <v>07090110080020</v>
          </cell>
        </row>
        <row r="1030">
          <cell r="G1030" t="str">
            <v>07090110080020200</v>
          </cell>
        </row>
        <row r="1031">
          <cell r="G1031" t="str">
            <v>07090110080020240</v>
          </cell>
        </row>
        <row r="1032">
          <cell r="G1032" t="str">
            <v>07090110080020244</v>
          </cell>
        </row>
        <row r="1033">
          <cell r="G1033" t="str">
            <v>07090120000000</v>
          </cell>
        </row>
        <row r="1034">
          <cell r="G1034" t="str">
            <v>07090120075520</v>
          </cell>
        </row>
        <row r="1035">
          <cell r="G1035" t="str">
            <v>07090120075520100</v>
          </cell>
        </row>
        <row r="1036">
          <cell r="G1036" t="str">
            <v>07090120075520120</v>
          </cell>
        </row>
        <row r="1037">
          <cell r="G1037" t="str">
            <v>07090120075520121</v>
          </cell>
        </row>
        <row r="1038">
          <cell r="G1038" t="str">
            <v>07090120075520122</v>
          </cell>
        </row>
        <row r="1039">
          <cell r="G1039" t="str">
            <v>07090120075520129</v>
          </cell>
        </row>
        <row r="1040">
          <cell r="G1040" t="str">
            <v>07090120075520200</v>
          </cell>
        </row>
        <row r="1041">
          <cell r="G1041" t="str">
            <v>07090120075520240</v>
          </cell>
        </row>
        <row r="1042">
          <cell r="G1042" t="str">
            <v>07090120075520244</v>
          </cell>
        </row>
        <row r="1043">
          <cell r="G1043" t="str">
            <v>07090130000000</v>
          </cell>
        </row>
        <row r="1044">
          <cell r="G1044" t="str">
            <v>07090130040000</v>
          </cell>
        </row>
        <row r="1045">
          <cell r="G1045" t="str">
            <v>07090130040000100</v>
          </cell>
        </row>
        <row r="1046">
          <cell r="G1046" t="str">
            <v>07090130040000110</v>
          </cell>
        </row>
        <row r="1047">
          <cell r="G1047" t="str">
            <v>07090130040000111</v>
          </cell>
        </row>
        <row r="1048">
          <cell r="G1048" t="str">
            <v>07090130040000112</v>
          </cell>
        </row>
        <row r="1049">
          <cell r="G1049" t="str">
            <v>07090130040000119</v>
          </cell>
        </row>
        <row r="1050">
          <cell r="G1050" t="str">
            <v>07090130040000200</v>
          </cell>
        </row>
        <row r="1051">
          <cell r="G1051" t="str">
            <v>07090130040000240</v>
          </cell>
        </row>
        <row r="1052">
          <cell r="G1052" t="str">
            <v>07090130040000244</v>
          </cell>
        </row>
        <row r="1053">
          <cell r="G1053" t="str">
            <v>07090130040050</v>
          </cell>
        </row>
        <row r="1054">
          <cell r="G1054" t="str">
            <v>07090130040050100</v>
          </cell>
        </row>
        <row r="1055">
          <cell r="G1055" t="str">
            <v>07090130040050110</v>
          </cell>
        </row>
        <row r="1056">
          <cell r="G1056" t="str">
            <v>07090130040050111</v>
          </cell>
        </row>
        <row r="1057">
          <cell r="G1057" t="str">
            <v>07090130040050119</v>
          </cell>
        </row>
        <row r="1058">
          <cell r="G1058" t="str">
            <v>07090130041000</v>
          </cell>
        </row>
        <row r="1059">
          <cell r="G1059" t="str">
            <v>07090130041000100</v>
          </cell>
        </row>
        <row r="1060">
          <cell r="G1060" t="str">
            <v>07090130041000110</v>
          </cell>
        </row>
        <row r="1061">
          <cell r="G1061" t="str">
            <v>07090130041000111</v>
          </cell>
        </row>
        <row r="1062">
          <cell r="G1062" t="str">
            <v>07090130041000119</v>
          </cell>
        </row>
        <row r="1063">
          <cell r="G1063" t="str">
            <v>07090130047000</v>
          </cell>
        </row>
        <row r="1064">
          <cell r="G1064" t="str">
            <v>07090130047000100</v>
          </cell>
        </row>
        <row r="1065">
          <cell r="G1065" t="str">
            <v>07090130047000110</v>
          </cell>
        </row>
        <row r="1066">
          <cell r="G1066" t="str">
            <v>07090130047000112</v>
          </cell>
        </row>
        <row r="1067">
          <cell r="G1067" t="str">
            <v>0709013004Г000</v>
          </cell>
        </row>
        <row r="1068">
          <cell r="G1068" t="str">
            <v>0709013004Г000200</v>
          </cell>
        </row>
        <row r="1069">
          <cell r="G1069" t="str">
            <v>0709013004Г000240</v>
          </cell>
        </row>
        <row r="1070">
          <cell r="G1070" t="str">
            <v>0709013004Г000244</v>
          </cell>
        </row>
        <row r="1071">
          <cell r="G1071" t="str">
            <v>0709013004М000</v>
          </cell>
        </row>
        <row r="1072">
          <cell r="G1072" t="str">
            <v>0709013004М000200</v>
          </cell>
        </row>
        <row r="1073">
          <cell r="G1073" t="str">
            <v>0709013004М000240</v>
          </cell>
        </row>
        <row r="1074">
          <cell r="G1074" t="str">
            <v>0709013004М000244</v>
          </cell>
        </row>
        <row r="1075">
          <cell r="G1075" t="str">
            <v>0709013004Э000</v>
          </cell>
        </row>
        <row r="1076">
          <cell r="G1076" t="str">
            <v>0709013004Э000200</v>
          </cell>
        </row>
        <row r="1077">
          <cell r="G1077" t="str">
            <v>0709013004Э000240</v>
          </cell>
        </row>
        <row r="1078">
          <cell r="G1078" t="str">
            <v>0709013004Э000247</v>
          </cell>
        </row>
        <row r="1079">
          <cell r="G1079" t="str">
            <v>07090130060000</v>
          </cell>
        </row>
        <row r="1080">
          <cell r="G1080" t="str">
            <v>07090130060000100</v>
          </cell>
        </row>
        <row r="1081">
          <cell r="G1081" t="str">
            <v>07090130060000120</v>
          </cell>
        </row>
        <row r="1082">
          <cell r="G1082" t="str">
            <v>07090130060000121</v>
          </cell>
        </row>
        <row r="1083">
          <cell r="G1083" t="str">
            <v>07090130060000122</v>
          </cell>
        </row>
        <row r="1084">
          <cell r="G1084" t="str">
            <v>07090130060000129</v>
          </cell>
        </row>
        <row r="1085">
          <cell r="G1085" t="str">
            <v>07090130060000200</v>
          </cell>
        </row>
        <row r="1086">
          <cell r="G1086" t="str">
            <v>07090130060000240</v>
          </cell>
        </row>
        <row r="1087">
          <cell r="G1087" t="str">
            <v>07090130060000244</v>
          </cell>
        </row>
        <row r="1088">
          <cell r="G1088" t="str">
            <v>07090130067000</v>
          </cell>
        </row>
        <row r="1089">
          <cell r="G1089" t="str">
            <v>07090130067000100</v>
          </cell>
        </row>
        <row r="1090">
          <cell r="G1090" t="str">
            <v>07090130067000120</v>
          </cell>
        </row>
        <row r="1091">
          <cell r="G1091" t="str">
            <v>07090130067000122</v>
          </cell>
        </row>
        <row r="1092">
          <cell r="G1092" t="str">
            <v>0709013006Э000</v>
          </cell>
        </row>
        <row r="1093">
          <cell r="G1093" t="str">
            <v>0709013006Э000200</v>
          </cell>
        </row>
        <row r="1094">
          <cell r="G1094" t="str">
            <v>0709013006Э000240</v>
          </cell>
        </row>
        <row r="1095">
          <cell r="G1095" t="str">
            <v>0709013006Э000247</v>
          </cell>
        </row>
        <row r="1096">
          <cell r="G1096" t="str">
            <v>1000</v>
          </cell>
        </row>
        <row r="1097">
          <cell r="G1097" t="str">
            <v>1003</v>
          </cell>
        </row>
        <row r="1098">
          <cell r="G1098" t="str">
            <v>10030100000000</v>
          </cell>
        </row>
        <row r="1099">
          <cell r="G1099" t="str">
            <v>10030110000000</v>
          </cell>
        </row>
        <row r="1100">
          <cell r="G1100" t="str">
            <v>10030110075540</v>
          </cell>
        </row>
        <row r="1101">
          <cell r="G1101" t="str">
            <v>10030110075540200</v>
          </cell>
        </row>
        <row r="1102">
          <cell r="G1102" t="str">
            <v>10030110075540240</v>
          </cell>
        </row>
        <row r="1103">
          <cell r="G1103" t="str">
            <v>10030110075540244</v>
          </cell>
        </row>
        <row r="1104">
          <cell r="G1104" t="str">
            <v>10030110075660</v>
          </cell>
        </row>
        <row r="1105">
          <cell r="G1105" t="str">
            <v>10030110075660200</v>
          </cell>
        </row>
        <row r="1106">
          <cell r="G1106" t="str">
            <v>10030110075660240</v>
          </cell>
        </row>
        <row r="1107">
          <cell r="G1107" t="str">
            <v>10030110075660244</v>
          </cell>
        </row>
        <row r="1108">
          <cell r="G1108" t="str">
            <v>10030110075660300</v>
          </cell>
        </row>
        <row r="1109">
          <cell r="G1109" t="str">
            <v>10030110075660320</v>
          </cell>
        </row>
        <row r="1110">
          <cell r="G1110" t="str">
            <v>10030110075660321</v>
          </cell>
        </row>
        <row r="1111">
          <cell r="G1111" t="str">
            <v>100301100L3040</v>
          </cell>
        </row>
        <row r="1112">
          <cell r="G1112" t="str">
            <v>100301100L3040200</v>
          </cell>
        </row>
        <row r="1113">
          <cell r="G1113" t="str">
            <v>100301100L3040240</v>
          </cell>
        </row>
        <row r="1114">
          <cell r="G1114" t="str">
            <v>100301100L3040244</v>
          </cell>
        </row>
        <row r="1115">
          <cell r="G1115" t="str">
            <v>1004</v>
          </cell>
        </row>
        <row r="1116">
          <cell r="G1116" t="str">
            <v>10040100000000</v>
          </cell>
        </row>
        <row r="1117">
          <cell r="G1117" t="str">
            <v>10040110000000</v>
          </cell>
        </row>
        <row r="1118">
          <cell r="G1118" t="str">
            <v>10040110075560</v>
          </cell>
        </row>
        <row r="1119">
          <cell r="G1119" t="str">
            <v>10040110075560200</v>
          </cell>
        </row>
        <row r="1120">
          <cell r="G1120" t="str">
            <v>10040110075560240</v>
          </cell>
        </row>
        <row r="1121">
          <cell r="G1121" t="str">
            <v>10040110075560244</v>
          </cell>
        </row>
        <row r="1122">
          <cell r="G1122" t="str">
            <v>10040110075560300</v>
          </cell>
        </row>
        <row r="1123">
          <cell r="G1123" t="str">
            <v>10040110075560320</v>
          </cell>
        </row>
        <row r="1124">
          <cell r="G1124" t="str">
            <v>10040110075560321</v>
          </cell>
        </row>
        <row r="1125">
          <cell r="G1125" t="str">
            <v>1100</v>
          </cell>
        </row>
        <row r="1126">
          <cell r="G1126" t="str">
            <v>1101</v>
          </cell>
        </row>
        <row r="1127">
          <cell r="G1127" t="str">
            <v>11010100000000</v>
          </cell>
        </row>
        <row r="1128">
          <cell r="G1128" t="str">
            <v>11010110000000</v>
          </cell>
        </row>
        <row r="1129">
          <cell r="G1129" t="str">
            <v>11010110040031</v>
          </cell>
        </row>
        <row r="1130">
          <cell r="G1130" t="str">
            <v>11010110040031600</v>
          </cell>
        </row>
        <row r="1131">
          <cell r="G1131" t="str">
            <v>11010110040031610</v>
          </cell>
        </row>
        <row r="1132">
          <cell r="G1132" t="str">
            <v>11010110040031611</v>
          </cell>
        </row>
        <row r="1133">
          <cell r="G1133" t="str">
            <v>1101011004Г030</v>
          </cell>
        </row>
        <row r="1134">
          <cell r="G1134" t="str">
            <v>1101011004Г030600</v>
          </cell>
        </row>
        <row r="1135">
          <cell r="G1135" t="str">
            <v>1101011004Г030610</v>
          </cell>
        </row>
        <row r="1136">
          <cell r="G1136" t="str">
            <v>1101011004Г030611</v>
          </cell>
        </row>
        <row r="1137">
          <cell r="G1137" t="str">
            <v>1101011004Э030</v>
          </cell>
        </row>
        <row r="1138">
          <cell r="G1138" t="str">
            <v>1101011004Э030600</v>
          </cell>
        </row>
        <row r="1139">
          <cell r="G1139" t="str">
            <v>1101011004Э030610</v>
          </cell>
        </row>
        <row r="1140">
          <cell r="G1140" t="str">
            <v>1101011004Э030611</v>
          </cell>
        </row>
        <row r="1141">
          <cell r="G1141" t="str">
            <v/>
          </cell>
        </row>
        <row r="1142">
          <cell r="G1142" t="str">
            <v>0300</v>
          </cell>
        </row>
        <row r="1143">
          <cell r="G1143" t="str">
            <v>0310</v>
          </cell>
        </row>
        <row r="1144">
          <cell r="G1144" t="str">
            <v>03100400000000</v>
          </cell>
        </row>
        <row r="1145">
          <cell r="G1145" t="str">
            <v>03100420000000</v>
          </cell>
        </row>
        <row r="1146">
          <cell r="G1146" t="str">
            <v>03100420040010</v>
          </cell>
        </row>
        <row r="1147">
          <cell r="G1147" t="str">
            <v>03100420040010100</v>
          </cell>
        </row>
        <row r="1148">
          <cell r="G1148" t="str">
            <v>03100420040010110</v>
          </cell>
        </row>
        <row r="1149">
          <cell r="G1149" t="str">
            <v>03100420040010111</v>
          </cell>
        </row>
        <row r="1150">
          <cell r="G1150" t="str">
            <v>03100420040010112</v>
          </cell>
        </row>
        <row r="1151">
          <cell r="G1151" t="str">
            <v>03100420040010119</v>
          </cell>
        </row>
        <row r="1152">
          <cell r="G1152" t="str">
            <v>03100420040010200</v>
          </cell>
        </row>
        <row r="1153">
          <cell r="G1153" t="str">
            <v>03100420040010240</v>
          </cell>
        </row>
        <row r="1154">
          <cell r="G1154" t="str">
            <v>03100420040010244</v>
          </cell>
        </row>
        <row r="1155">
          <cell r="G1155" t="str">
            <v>03100420041010</v>
          </cell>
        </row>
        <row r="1156">
          <cell r="G1156" t="str">
            <v>03100420041010100</v>
          </cell>
        </row>
        <row r="1157">
          <cell r="G1157" t="str">
            <v>03100420041010110</v>
          </cell>
        </row>
        <row r="1158">
          <cell r="G1158" t="str">
            <v>03100420041010111</v>
          </cell>
        </row>
        <row r="1159">
          <cell r="G1159" t="str">
            <v>03100420041010119</v>
          </cell>
        </row>
        <row r="1160">
          <cell r="G1160" t="str">
            <v>03100420047010</v>
          </cell>
        </row>
        <row r="1161">
          <cell r="G1161" t="str">
            <v>03100420047010100</v>
          </cell>
        </row>
        <row r="1162">
          <cell r="G1162" t="str">
            <v>03100420047010110</v>
          </cell>
        </row>
        <row r="1163">
          <cell r="G1163" t="str">
            <v>03100420047010112</v>
          </cell>
        </row>
        <row r="1164">
          <cell r="G1164" t="str">
            <v>0310042004Г010</v>
          </cell>
        </row>
        <row r="1165">
          <cell r="G1165" t="str">
            <v>0310042004Г010200</v>
          </cell>
        </row>
        <row r="1166">
          <cell r="G1166" t="str">
            <v>0310042004Г010240</v>
          </cell>
        </row>
        <row r="1167">
          <cell r="G1167" t="str">
            <v>0310042004Г010244</v>
          </cell>
        </row>
        <row r="1168">
          <cell r="G1168" t="str">
            <v>0310042004Г010247</v>
          </cell>
        </row>
        <row r="1169">
          <cell r="G1169" t="str">
            <v>0310042004М010</v>
          </cell>
        </row>
        <row r="1170">
          <cell r="G1170" t="str">
            <v>0310042004М010200</v>
          </cell>
        </row>
        <row r="1171">
          <cell r="G1171" t="str">
            <v>0310042004М010240</v>
          </cell>
        </row>
        <row r="1172">
          <cell r="G1172" t="str">
            <v>0310042004М010244</v>
          </cell>
        </row>
        <row r="1173">
          <cell r="G1173" t="str">
            <v>0310042004Ф010</v>
          </cell>
        </row>
        <row r="1174">
          <cell r="G1174" t="str">
            <v>0310042004Ф010200</v>
          </cell>
        </row>
        <row r="1175">
          <cell r="G1175" t="str">
            <v>0310042004Ф010240</v>
          </cell>
        </row>
        <row r="1176">
          <cell r="G1176" t="str">
            <v>0310042004Ф010244</v>
          </cell>
        </row>
        <row r="1177">
          <cell r="G1177" t="str">
            <v>0310042004Э010</v>
          </cell>
        </row>
        <row r="1178">
          <cell r="G1178" t="str">
            <v>0310042004Э010200</v>
          </cell>
        </row>
        <row r="1179">
          <cell r="G1179" t="str">
            <v>0310042004Э010240</v>
          </cell>
        </row>
        <row r="1180">
          <cell r="G1180" t="str">
            <v>0310042004Э010247</v>
          </cell>
        </row>
        <row r="1181">
          <cell r="G1181" t="str">
            <v>0500</v>
          </cell>
        </row>
        <row r="1182">
          <cell r="G1182" t="str">
            <v>0502</v>
          </cell>
        </row>
        <row r="1183">
          <cell r="G1183" t="str">
            <v>05020300000000</v>
          </cell>
        </row>
        <row r="1184">
          <cell r="G1184" t="str">
            <v>05020320000000</v>
          </cell>
        </row>
        <row r="1185">
          <cell r="G1185" t="str">
            <v>05020320075700</v>
          </cell>
        </row>
        <row r="1186">
          <cell r="G1186" t="str">
            <v>05020320075700100</v>
          </cell>
        </row>
        <row r="1187">
          <cell r="G1187" t="str">
            <v>05020320075700110</v>
          </cell>
        </row>
        <row r="1188">
          <cell r="G1188" t="str">
            <v>05020320075700111</v>
          </cell>
        </row>
        <row r="1189">
          <cell r="G1189" t="str">
            <v>05020320075700119</v>
          </cell>
        </row>
        <row r="1190">
          <cell r="G1190" t="str">
            <v>05020320075700200</v>
          </cell>
        </row>
        <row r="1191">
          <cell r="G1191" t="str">
            <v>05020320075700240</v>
          </cell>
        </row>
        <row r="1192">
          <cell r="G1192" t="str">
            <v>05020320075700244</v>
          </cell>
        </row>
        <row r="1193">
          <cell r="G1193" t="str">
            <v>05020320080090</v>
          </cell>
        </row>
        <row r="1194">
          <cell r="G1194" t="str">
            <v>05020320080090100</v>
          </cell>
        </row>
        <row r="1195">
          <cell r="G1195" t="str">
            <v>05020320080090110</v>
          </cell>
        </row>
        <row r="1196">
          <cell r="G1196" t="str">
            <v>05020320080090111</v>
          </cell>
        </row>
        <row r="1197">
          <cell r="G1197" t="str">
            <v>05020320080090112</v>
          </cell>
        </row>
        <row r="1198">
          <cell r="G1198" t="str">
            <v>05020320080090119</v>
          </cell>
        </row>
        <row r="1199">
          <cell r="G1199" t="str">
            <v>05020320080090200</v>
          </cell>
        </row>
        <row r="1200">
          <cell r="G1200" t="str">
            <v>05020320080090240</v>
          </cell>
        </row>
        <row r="1201">
          <cell r="G1201" t="str">
            <v>05020320080090244</v>
          </cell>
        </row>
        <row r="1202">
          <cell r="G1202" t="str">
            <v>05020320081090</v>
          </cell>
        </row>
        <row r="1203">
          <cell r="G1203" t="str">
            <v>05020320081090100</v>
          </cell>
        </row>
        <row r="1204">
          <cell r="G1204" t="str">
            <v>05020320081090110</v>
          </cell>
        </row>
        <row r="1205">
          <cell r="G1205" t="str">
            <v>05020320081090111</v>
          </cell>
        </row>
        <row r="1206">
          <cell r="G1206" t="str">
            <v>05020320081090119</v>
          </cell>
        </row>
        <row r="1207">
          <cell r="G1207" t="str">
            <v>05020320087090</v>
          </cell>
        </row>
        <row r="1208">
          <cell r="G1208" t="str">
            <v>05020320087090100</v>
          </cell>
        </row>
        <row r="1209">
          <cell r="G1209" t="str">
            <v>05020320087090110</v>
          </cell>
        </row>
        <row r="1210">
          <cell r="G1210" t="str">
            <v>05020320087090112</v>
          </cell>
        </row>
        <row r="1211">
          <cell r="G1211" t="str">
            <v>0502032008Г090</v>
          </cell>
        </row>
        <row r="1212">
          <cell r="G1212" t="str">
            <v>0502032008Г090200</v>
          </cell>
        </row>
        <row r="1213">
          <cell r="G1213" t="str">
            <v>0502032008Г090240</v>
          </cell>
        </row>
        <row r="1214">
          <cell r="G1214" t="str">
            <v>0502032008Г090244</v>
          </cell>
        </row>
        <row r="1215">
          <cell r="G1215" t="str">
            <v/>
          </cell>
        </row>
        <row r="1216">
          <cell r="G1216" t="str">
            <v>0100</v>
          </cell>
        </row>
        <row r="1217">
          <cell r="G1217" t="str">
            <v>0106</v>
          </cell>
        </row>
        <row r="1218">
          <cell r="G1218" t="str">
            <v>01061100000000</v>
          </cell>
        </row>
        <row r="1219">
          <cell r="G1219" t="str">
            <v>01061120000000</v>
          </cell>
        </row>
        <row r="1220">
          <cell r="G1220" t="str">
            <v>01061120060000</v>
          </cell>
        </row>
        <row r="1221">
          <cell r="G1221" t="str">
            <v>01061120060000100</v>
          </cell>
        </row>
        <row r="1222">
          <cell r="G1222" t="str">
            <v>01061120060000120</v>
          </cell>
        </row>
        <row r="1223">
          <cell r="G1223" t="str">
            <v>01061120060000121</v>
          </cell>
        </row>
        <row r="1224">
          <cell r="G1224" t="str">
            <v>01061120060000122</v>
          </cell>
        </row>
        <row r="1225">
          <cell r="G1225" t="str">
            <v>01061120060000129</v>
          </cell>
        </row>
        <row r="1226">
          <cell r="G1226" t="str">
            <v>01061120060000200</v>
          </cell>
        </row>
        <row r="1227">
          <cell r="G1227" t="str">
            <v>01061120060000240</v>
          </cell>
        </row>
        <row r="1228">
          <cell r="G1228" t="str">
            <v>01061120060000244</v>
          </cell>
        </row>
        <row r="1229">
          <cell r="G1229" t="str">
            <v>01061120060000800</v>
          </cell>
        </row>
        <row r="1230">
          <cell r="G1230" t="str">
            <v>01061120060000850</v>
          </cell>
        </row>
        <row r="1231">
          <cell r="G1231" t="str">
            <v>01061120060000853</v>
          </cell>
        </row>
        <row r="1232">
          <cell r="G1232" t="str">
            <v>01061120061000</v>
          </cell>
        </row>
        <row r="1233">
          <cell r="G1233" t="str">
            <v>01061120061000100</v>
          </cell>
        </row>
        <row r="1234">
          <cell r="G1234" t="str">
            <v>01061120061000120</v>
          </cell>
        </row>
        <row r="1235">
          <cell r="G1235" t="str">
            <v>01061120061000121</v>
          </cell>
        </row>
        <row r="1236">
          <cell r="G1236" t="str">
            <v>01061120061000129</v>
          </cell>
        </row>
        <row r="1237">
          <cell r="G1237" t="str">
            <v>01061120067000</v>
          </cell>
        </row>
        <row r="1238">
          <cell r="G1238" t="str">
            <v>01061120067000100</v>
          </cell>
        </row>
        <row r="1239">
          <cell r="G1239" t="str">
            <v>01061120067000120</v>
          </cell>
        </row>
        <row r="1240">
          <cell r="G1240" t="str">
            <v>01061120067000122</v>
          </cell>
        </row>
        <row r="1241">
          <cell r="G1241" t="str">
            <v>0106112006Б000</v>
          </cell>
        </row>
        <row r="1242">
          <cell r="G1242" t="str">
            <v>0106112006Б000100</v>
          </cell>
        </row>
        <row r="1243">
          <cell r="G1243" t="str">
            <v>0106112006Б000120</v>
          </cell>
        </row>
        <row r="1244">
          <cell r="G1244" t="str">
            <v>0106112006Б000121</v>
          </cell>
        </row>
        <row r="1245">
          <cell r="G1245" t="str">
            <v>0106112006Б000129</v>
          </cell>
        </row>
        <row r="1246">
          <cell r="G1246" t="str">
            <v>0106112006Г000</v>
          </cell>
        </row>
        <row r="1247">
          <cell r="G1247" t="str">
            <v>0106112006Г000200</v>
          </cell>
        </row>
        <row r="1248">
          <cell r="G1248" t="str">
            <v>0106112006Г000240</v>
          </cell>
        </row>
        <row r="1249">
          <cell r="G1249" t="str">
            <v>0106112006Г000244</v>
          </cell>
        </row>
        <row r="1250">
          <cell r="G1250" t="str">
            <v>0106112006Г000247</v>
          </cell>
        </row>
        <row r="1251">
          <cell r="G1251" t="str">
            <v>0106112006М000</v>
          </cell>
        </row>
        <row r="1252">
          <cell r="G1252" t="str">
            <v>0106112006М000200</v>
          </cell>
        </row>
        <row r="1253">
          <cell r="G1253" t="str">
            <v>0106112006М000240</v>
          </cell>
        </row>
        <row r="1254">
          <cell r="G1254" t="str">
            <v>0106112006М000244</v>
          </cell>
        </row>
        <row r="1255">
          <cell r="G1255" t="str">
            <v>0106112006Э000</v>
          </cell>
        </row>
        <row r="1256">
          <cell r="G1256" t="str">
            <v>0106112006Э000200</v>
          </cell>
        </row>
        <row r="1257">
          <cell r="G1257" t="str">
            <v>0106112006Э000240</v>
          </cell>
        </row>
        <row r="1258">
          <cell r="G1258" t="str">
            <v>0106112006Э000247</v>
          </cell>
        </row>
        <row r="1259">
          <cell r="G1259" t="str">
            <v>010611200Ч0060</v>
          </cell>
        </row>
        <row r="1260">
          <cell r="G1260" t="str">
            <v>010611200Ч0060100</v>
          </cell>
        </row>
        <row r="1261">
          <cell r="G1261" t="str">
            <v>010611200Ч0060120</v>
          </cell>
        </row>
        <row r="1262">
          <cell r="G1262" t="str">
            <v>010611200Ч0060121</v>
          </cell>
        </row>
        <row r="1263">
          <cell r="G1263" t="str">
            <v>010611200Ч0060129</v>
          </cell>
        </row>
        <row r="1264">
          <cell r="G1264" t="str">
            <v>010611200Ч0070</v>
          </cell>
        </row>
        <row r="1265">
          <cell r="G1265" t="str">
            <v>010611200Ч0070200</v>
          </cell>
        </row>
        <row r="1266">
          <cell r="G1266" t="str">
            <v>010611200Ч0070240</v>
          </cell>
        </row>
        <row r="1267">
          <cell r="G1267" t="str">
            <v>010611200Ч0070244</v>
          </cell>
        </row>
        <row r="1268">
          <cell r="G1268" t="str">
            <v>0111</v>
          </cell>
        </row>
        <row r="1269">
          <cell r="G1269" t="str">
            <v>01119000000000</v>
          </cell>
        </row>
        <row r="1270">
          <cell r="G1270" t="str">
            <v>01119010000000</v>
          </cell>
        </row>
        <row r="1271">
          <cell r="G1271" t="str">
            <v>01119010080000</v>
          </cell>
        </row>
        <row r="1272">
          <cell r="G1272" t="str">
            <v>01119010080000800</v>
          </cell>
        </row>
        <row r="1273">
          <cell r="G1273" t="str">
            <v>01119010080000870</v>
          </cell>
        </row>
        <row r="1274">
          <cell r="G1274" t="str">
            <v>0113</v>
          </cell>
        </row>
        <row r="1275">
          <cell r="G1275" t="str">
            <v>01131100000000</v>
          </cell>
        </row>
        <row r="1276">
          <cell r="G1276" t="str">
            <v>01131110000000</v>
          </cell>
        </row>
        <row r="1277">
          <cell r="G1277" t="str">
            <v>01131110075140</v>
          </cell>
        </row>
        <row r="1278">
          <cell r="G1278" t="str">
            <v>01131110075140500</v>
          </cell>
        </row>
        <row r="1279">
          <cell r="G1279" t="str">
            <v>01131110075140530</v>
          </cell>
        </row>
        <row r="1280">
          <cell r="G1280" t="str">
            <v>01139000000000</v>
          </cell>
        </row>
        <row r="1281">
          <cell r="G1281" t="str">
            <v>01139090000000</v>
          </cell>
        </row>
        <row r="1282">
          <cell r="G1282" t="str">
            <v>01139090080000</v>
          </cell>
        </row>
        <row r="1283">
          <cell r="G1283" t="str">
            <v>01139090080000800</v>
          </cell>
        </row>
        <row r="1284">
          <cell r="G1284" t="str">
            <v>01139090080000830</v>
          </cell>
        </row>
        <row r="1285">
          <cell r="G1285" t="str">
            <v>01139090080000831</v>
          </cell>
        </row>
        <row r="1286">
          <cell r="G1286" t="str">
            <v>01139090080000870</v>
          </cell>
        </row>
        <row r="1287">
          <cell r="G1287" t="str">
            <v>0200</v>
          </cell>
        </row>
        <row r="1288">
          <cell r="G1288" t="str">
            <v>0203</v>
          </cell>
        </row>
        <row r="1289">
          <cell r="G1289" t="str">
            <v>02031100000000</v>
          </cell>
        </row>
        <row r="1290">
          <cell r="G1290" t="str">
            <v>02031110000000</v>
          </cell>
        </row>
        <row r="1291">
          <cell r="G1291" t="str">
            <v>02031110051180</v>
          </cell>
        </row>
        <row r="1292">
          <cell r="G1292" t="str">
            <v>02031110051180500</v>
          </cell>
        </row>
        <row r="1293">
          <cell r="G1293" t="str">
            <v>02031110051180530</v>
          </cell>
        </row>
        <row r="1294">
          <cell r="G1294" t="str">
            <v>0400</v>
          </cell>
        </row>
        <row r="1295">
          <cell r="G1295" t="str">
            <v>0409</v>
          </cell>
        </row>
        <row r="1296">
          <cell r="G1296" t="str">
            <v>04090900000000</v>
          </cell>
        </row>
        <row r="1297">
          <cell r="G1297" t="str">
            <v>04090910000000</v>
          </cell>
        </row>
        <row r="1298">
          <cell r="G1298" t="str">
            <v>040909100Ч0030</v>
          </cell>
        </row>
        <row r="1299">
          <cell r="G1299" t="str">
            <v>040909100Ч0030500</v>
          </cell>
        </row>
        <row r="1300">
          <cell r="G1300" t="str">
            <v>040909100Ч0030540</v>
          </cell>
        </row>
        <row r="1301">
          <cell r="G1301" t="str">
            <v>0700</v>
          </cell>
        </row>
        <row r="1302">
          <cell r="G1302" t="str">
            <v>0707</v>
          </cell>
        </row>
        <row r="1303">
          <cell r="G1303" t="str">
            <v>07070600000000</v>
          </cell>
        </row>
        <row r="1304">
          <cell r="G1304" t="str">
            <v>07070610000000</v>
          </cell>
        </row>
        <row r="1305">
          <cell r="G1305" t="str">
            <v>070706100Ч0050</v>
          </cell>
        </row>
        <row r="1306">
          <cell r="G1306" t="str">
            <v>070706100Ч0050500</v>
          </cell>
        </row>
        <row r="1307">
          <cell r="G1307" t="str">
            <v>070706100Ч0050540</v>
          </cell>
        </row>
        <row r="1308">
          <cell r="G1308" t="str">
            <v>1400</v>
          </cell>
        </row>
        <row r="1309">
          <cell r="G1309" t="str">
            <v>1401</v>
          </cell>
        </row>
        <row r="1310">
          <cell r="G1310" t="str">
            <v>14011100000000</v>
          </cell>
        </row>
        <row r="1311">
          <cell r="G1311" t="str">
            <v>14011110000000</v>
          </cell>
        </row>
        <row r="1312">
          <cell r="G1312" t="str">
            <v>14011110076010</v>
          </cell>
        </row>
        <row r="1313">
          <cell r="G1313" t="str">
            <v>14011110076010500</v>
          </cell>
        </row>
        <row r="1314">
          <cell r="G1314" t="str">
            <v>14011110076010510</v>
          </cell>
        </row>
        <row r="1315">
          <cell r="G1315" t="str">
            <v>14011110076010511</v>
          </cell>
        </row>
        <row r="1316">
          <cell r="G1316" t="str">
            <v>14011110080130</v>
          </cell>
        </row>
        <row r="1317">
          <cell r="G1317" t="str">
            <v>14011110080130500</v>
          </cell>
        </row>
        <row r="1318">
          <cell r="G1318" t="str">
            <v>14011110080130510</v>
          </cell>
        </row>
        <row r="1319">
          <cell r="G1319" t="str">
            <v>14011110080130511</v>
          </cell>
        </row>
        <row r="1320">
          <cell r="G1320" t="str">
            <v>1403</v>
          </cell>
        </row>
        <row r="1321">
          <cell r="G1321" t="str">
            <v>14031100000000</v>
          </cell>
        </row>
        <row r="1322">
          <cell r="G1322" t="str">
            <v>14031110000000</v>
          </cell>
        </row>
        <row r="1323">
          <cell r="G1323" t="str">
            <v>14031110080120</v>
          </cell>
        </row>
        <row r="1324">
          <cell r="G1324" t="str">
            <v>14031110080120500</v>
          </cell>
        </row>
        <row r="1325">
          <cell r="G1325" t="str">
            <v>14031110080120540</v>
          </cell>
        </row>
      </sheetData>
      <sheetData sheetId="6">
        <row r="8">
          <cell r="F8">
            <v>7274170</v>
          </cell>
        </row>
        <row r="9">
          <cell r="F9">
            <v>7274170</v>
          </cell>
        </row>
        <row r="10">
          <cell r="F10">
            <v>7274170</v>
          </cell>
        </row>
        <row r="11">
          <cell r="F11">
            <v>7274170</v>
          </cell>
        </row>
        <row r="12">
          <cell r="F12">
            <v>3413923</v>
          </cell>
        </row>
        <row r="13">
          <cell r="F13">
            <v>3313923</v>
          </cell>
        </row>
        <row r="14">
          <cell r="F14">
            <v>2790173</v>
          </cell>
        </row>
        <row r="15">
          <cell r="F15">
            <v>2790173</v>
          </cell>
        </row>
        <row r="16">
          <cell r="F16">
            <v>2122637</v>
          </cell>
        </row>
        <row r="17">
          <cell r="F17">
            <v>26500</v>
          </cell>
        </row>
        <row r="18">
          <cell r="F18">
            <v>641036</v>
          </cell>
        </row>
        <row r="19">
          <cell r="F19">
            <v>523750</v>
          </cell>
        </row>
        <row r="20">
          <cell r="F20">
            <v>523750</v>
          </cell>
        </row>
        <row r="21">
          <cell r="F21">
            <v>523750</v>
          </cell>
        </row>
        <row r="22">
          <cell r="F22">
            <v>100000</v>
          </cell>
        </row>
        <row r="23">
          <cell r="F23">
            <v>100000</v>
          </cell>
        </row>
        <row r="24">
          <cell r="F24">
            <v>100000</v>
          </cell>
        </row>
        <row r="25">
          <cell r="F25">
            <v>100000</v>
          </cell>
        </row>
        <row r="26">
          <cell r="F26">
            <v>3860247</v>
          </cell>
        </row>
        <row r="27">
          <cell r="F27">
            <v>3810247</v>
          </cell>
        </row>
        <row r="28">
          <cell r="F28">
            <v>3810247</v>
          </cell>
        </row>
        <row r="29">
          <cell r="F29">
            <v>3810247</v>
          </cell>
        </row>
        <row r="30">
          <cell r="F30">
            <v>2694963</v>
          </cell>
        </row>
        <row r="31">
          <cell r="F31">
            <v>56200</v>
          </cell>
        </row>
        <row r="32">
          <cell r="F32">
            <v>264000</v>
          </cell>
        </row>
        <row r="33">
          <cell r="F33">
            <v>795084</v>
          </cell>
        </row>
        <row r="34">
          <cell r="F34">
            <v>50000</v>
          </cell>
        </row>
        <row r="35">
          <cell r="F35">
            <v>50000</v>
          </cell>
        </row>
        <row r="36">
          <cell r="F36">
            <v>50000</v>
          </cell>
        </row>
        <row r="37">
          <cell r="F37">
            <v>50000</v>
          </cell>
        </row>
        <row r="38">
          <cell r="F38">
            <v>2324622</v>
          </cell>
        </row>
        <row r="39">
          <cell r="F39">
            <v>2324622</v>
          </cell>
        </row>
        <row r="40">
          <cell r="F40">
            <v>2324622</v>
          </cell>
        </row>
        <row r="41">
          <cell r="F41">
            <v>2324622</v>
          </cell>
        </row>
        <row r="42">
          <cell r="F42">
            <v>1036176</v>
          </cell>
        </row>
        <row r="43">
          <cell r="F43">
            <v>996176</v>
          </cell>
        </row>
        <row r="44">
          <cell r="F44">
            <v>937424</v>
          </cell>
        </row>
        <row r="45">
          <cell r="F45">
            <v>937424</v>
          </cell>
        </row>
        <row r="46">
          <cell r="F46">
            <v>707545</v>
          </cell>
        </row>
        <row r="47">
          <cell r="F47">
            <v>16200</v>
          </cell>
        </row>
        <row r="48">
          <cell r="F48">
            <v>213679</v>
          </cell>
        </row>
        <row r="49">
          <cell r="F49">
            <v>58752</v>
          </cell>
        </row>
        <row r="50">
          <cell r="F50">
            <v>58752</v>
          </cell>
        </row>
        <row r="51">
          <cell r="F51">
            <v>58752</v>
          </cell>
        </row>
        <row r="52">
          <cell r="F52">
            <v>40000</v>
          </cell>
        </row>
        <row r="53">
          <cell r="F53">
            <v>40000</v>
          </cell>
        </row>
        <row r="54">
          <cell r="F54">
            <v>40000</v>
          </cell>
        </row>
        <row r="55">
          <cell r="F55">
            <v>40000</v>
          </cell>
        </row>
        <row r="56">
          <cell r="F56">
            <v>1288446</v>
          </cell>
        </row>
        <row r="57">
          <cell r="F57">
            <v>1248446</v>
          </cell>
        </row>
        <row r="58">
          <cell r="F58">
            <v>1248446</v>
          </cell>
        </row>
        <row r="59">
          <cell r="F59">
            <v>1248446</v>
          </cell>
        </row>
        <row r="60">
          <cell r="F60">
            <v>946426</v>
          </cell>
        </row>
        <row r="61">
          <cell r="F61">
            <v>302020</v>
          </cell>
        </row>
        <row r="62">
          <cell r="F62">
            <v>40000</v>
          </cell>
        </row>
        <row r="63">
          <cell r="F63">
            <v>40000</v>
          </cell>
        </row>
        <row r="64">
          <cell r="F64">
            <v>40000</v>
          </cell>
        </row>
        <row r="65">
          <cell r="F65">
            <v>40000</v>
          </cell>
        </row>
        <row r="66">
          <cell r="F66">
            <v>414021777</v>
          </cell>
        </row>
        <row r="67">
          <cell r="F67">
            <v>73557149.859999999</v>
          </cell>
        </row>
        <row r="68">
          <cell r="F68">
            <v>2544341</v>
          </cell>
        </row>
        <row r="69">
          <cell r="F69">
            <v>2544341</v>
          </cell>
        </row>
        <row r="70">
          <cell r="F70">
            <v>2544341</v>
          </cell>
        </row>
        <row r="71">
          <cell r="F71">
            <v>2469341</v>
          </cell>
        </row>
        <row r="72">
          <cell r="F72">
            <v>2469341</v>
          </cell>
        </row>
        <row r="73">
          <cell r="F73">
            <v>2469341</v>
          </cell>
        </row>
        <row r="74">
          <cell r="F74">
            <v>1880185</v>
          </cell>
        </row>
        <row r="75">
          <cell r="F75">
            <v>120000</v>
          </cell>
        </row>
        <row r="76">
          <cell r="F76">
            <v>469156</v>
          </cell>
        </row>
        <row r="77">
          <cell r="F77">
            <v>75000</v>
          </cell>
        </row>
        <row r="78">
          <cell r="F78">
            <v>75000</v>
          </cell>
        </row>
        <row r="79">
          <cell r="F79">
            <v>75000</v>
          </cell>
        </row>
        <row r="80">
          <cell r="F80">
            <v>75000</v>
          </cell>
        </row>
        <row r="81">
          <cell r="F81">
            <v>70411508.859999999</v>
          </cell>
        </row>
        <row r="82">
          <cell r="F82">
            <v>73395</v>
          </cell>
        </row>
        <row r="83">
          <cell r="F83">
            <v>73395</v>
          </cell>
        </row>
        <row r="84">
          <cell r="F84">
            <v>73395</v>
          </cell>
        </row>
        <row r="85">
          <cell r="F85">
            <v>73395</v>
          </cell>
        </row>
        <row r="86">
          <cell r="F86">
            <v>73395</v>
          </cell>
        </row>
        <row r="87">
          <cell r="F87">
            <v>73395</v>
          </cell>
        </row>
        <row r="88">
          <cell r="F88">
            <v>70338113.859999999</v>
          </cell>
        </row>
        <row r="89">
          <cell r="F89">
            <v>70338113.859999999</v>
          </cell>
        </row>
        <row r="90">
          <cell r="F90">
            <v>51413311.859999999</v>
          </cell>
        </row>
        <row r="91">
          <cell r="F91">
            <v>42808726</v>
          </cell>
        </row>
        <row r="92">
          <cell r="F92">
            <v>42808726</v>
          </cell>
        </row>
        <row r="93">
          <cell r="F93">
            <v>32547101</v>
          </cell>
        </row>
        <row r="94">
          <cell r="F94">
            <v>432400</v>
          </cell>
        </row>
        <row r="95">
          <cell r="F95">
            <v>9829225</v>
          </cell>
        </row>
        <row r="96">
          <cell r="F96">
            <v>8281773.8600000003</v>
          </cell>
        </row>
        <row r="97">
          <cell r="F97">
            <v>8281773.8600000003</v>
          </cell>
        </row>
        <row r="98">
          <cell r="F98">
            <v>8281773.8600000003</v>
          </cell>
        </row>
        <row r="99">
          <cell r="F99">
            <v>322812</v>
          </cell>
        </row>
        <row r="100">
          <cell r="F100">
            <v>322812</v>
          </cell>
        </row>
        <row r="101">
          <cell r="F101">
            <v>322812</v>
          </cell>
        </row>
        <row r="102">
          <cell r="F102">
            <v>1371860</v>
          </cell>
        </row>
        <row r="103">
          <cell r="F103">
            <v>1371860</v>
          </cell>
        </row>
        <row r="104">
          <cell r="F104">
            <v>1371860</v>
          </cell>
        </row>
        <row r="105">
          <cell r="F105">
            <v>1053656</v>
          </cell>
        </row>
        <row r="106">
          <cell r="F106">
            <v>318204</v>
          </cell>
        </row>
        <row r="107">
          <cell r="F107">
            <v>332000</v>
          </cell>
        </row>
        <row r="108">
          <cell r="F108">
            <v>332000</v>
          </cell>
        </row>
        <row r="109">
          <cell r="F109">
            <v>332000</v>
          </cell>
        </row>
        <row r="110">
          <cell r="F110">
            <v>332000</v>
          </cell>
        </row>
        <row r="111">
          <cell r="F111">
            <v>8288772</v>
          </cell>
        </row>
        <row r="112">
          <cell r="F112">
            <v>8288772</v>
          </cell>
        </row>
        <row r="113">
          <cell r="F113">
            <v>8288772</v>
          </cell>
        </row>
        <row r="114">
          <cell r="F114">
            <v>6366185</v>
          </cell>
        </row>
        <row r="115">
          <cell r="F115">
            <v>1922587</v>
          </cell>
        </row>
        <row r="116">
          <cell r="F116">
            <v>4330205</v>
          </cell>
        </row>
        <row r="117">
          <cell r="F117">
            <v>4330205</v>
          </cell>
        </row>
        <row r="118">
          <cell r="F118">
            <v>4330205</v>
          </cell>
        </row>
        <row r="119">
          <cell r="F119">
            <v>154460</v>
          </cell>
        </row>
        <row r="120">
          <cell r="F120">
            <v>4175745</v>
          </cell>
        </row>
        <row r="121">
          <cell r="F121">
            <v>265731</v>
          </cell>
        </row>
        <row r="122">
          <cell r="F122">
            <v>265731</v>
          </cell>
        </row>
        <row r="123">
          <cell r="F123">
            <v>265731</v>
          </cell>
        </row>
        <row r="124">
          <cell r="F124">
            <v>265731</v>
          </cell>
        </row>
        <row r="125">
          <cell r="F125">
            <v>1029064</v>
          </cell>
        </row>
        <row r="126">
          <cell r="F126">
            <v>1029064</v>
          </cell>
        </row>
        <row r="127">
          <cell r="F127">
            <v>1029064</v>
          </cell>
        </row>
        <row r="128">
          <cell r="F128">
            <v>1029064</v>
          </cell>
        </row>
        <row r="129">
          <cell r="F129">
            <v>828000</v>
          </cell>
        </row>
        <row r="130">
          <cell r="F130">
            <v>796200</v>
          </cell>
        </row>
        <row r="131">
          <cell r="F131">
            <v>796200</v>
          </cell>
        </row>
        <row r="132">
          <cell r="F132">
            <v>596787</v>
          </cell>
        </row>
        <row r="133">
          <cell r="F133">
            <v>19200</v>
          </cell>
        </row>
        <row r="134">
          <cell r="F134">
            <v>180213</v>
          </cell>
        </row>
        <row r="135">
          <cell r="F135">
            <v>31800</v>
          </cell>
        </row>
        <row r="136">
          <cell r="F136">
            <v>31800</v>
          </cell>
        </row>
        <row r="137">
          <cell r="F137">
            <v>31800</v>
          </cell>
        </row>
        <row r="138">
          <cell r="F138">
            <v>1624300</v>
          </cell>
        </row>
        <row r="139">
          <cell r="F139">
            <v>1579300</v>
          </cell>
        </row>
        <row r="140">
          <cell r="F140">
            <v>1579300</v>
          </cell>
        </row>
        <row r="141">
          <cell r="F141">
            <v>1193780</v>
          </cell>
        </row>
        <row r="142">
          <cell r="F142">
            <v>25000</v>
          </cell>
        </row>
        <row r="143">
          <cell r="F143">
            <v>360520</v>
          </cell>
        </row>
        <row r="144">
          <cell r="F144">
            <v>45000</v>
          </cell>
        </row>
        <row r="145">
          <cell r="F145">
            <v>45000</v>
          </cell>
        </row>
        <row r="146">
          <cell r="F146">
            <v>45000</v>
          </cell>
        </row>
        <row r="147">
          <cell r="F147">
            <v>854870</v>
          </cell>
        </row>
        <row r="148">
          <cell r="F148">
            <v>854870</v>
          </cell>
        </row>
        <row r="149">
          <cell r="F149">
            <v>854870</v>
          </cell>
        </row>
        <row r="150">
          <cell r="F150">
            <v>656582</v>
          </cell>
        </row>
        <row r="151">
          <cell r="F151">
            <v>198288</v>
          </cell>
        </row>
        <row r="152">
          <cell r="F152">
            <v>7900</v>
          </cell>
        </row>
        <row r="153">
          <cell r="F153">
            <v>7900</v>
          </cell>
        </row>
        <row r="154">
          <cell r="F154">
            <v>7900</v>
          </cell>
        </row>
        <row r="155">
          <cell r="F155">
            <v>7900</v>
          </cell>
        </row>
        <row r="156">
          <cell r="F156">
            <v>7900</v>
          </cell>
        </row>
        <row r="157">
          <cell r="F157">
            <v>7900</v>
          </cell>
        </row>
        <row r="158">
          <cell r="F158">
            <v>7900</v>
          </cell>
        </row>
        <row r="159">
          <cell r="F159">
            <v>593400</v>
          </cell>
        </row>
        <row r="160">
          <cell r="F160">
            <v>215000</v>
          </cell>
        </row>
        <row r="161">
          <cell r="F161">
            <v>215000</v>
          </cell>
        </row>
        <row r="162">
          <cell r="F162">
            <v>65000</v>
          </cell>
        </row>
        <row r="163">
          <cell r="F163">
            <v>65000</v>
          </cell>
        </row>
        <row r="164">
          <cell r="F164">
            <v>65000</v>
          </cell>
        </row>
        <row r="165">
          <cell r="F165">
            <v>65000</v>
          </cell>
        </row>
        <row r="166">
          <cell r="F166">
            <v>150000</v>
          </cell>
        </row>
        <row r="167">
          <cell r="F167">
            <v>150000</v>
          </cell>
        </row>
        <row r="168">
          <cell r="F168">
            <v>150000</v>
          </cell>
        </row>
        <row r="169">
          <cell r="F169">
            <v>150000</v>
          </cell>
        </row>
        <row r="170">
          <cell r="F170">
            <v>318400</v>
          </cell>
        </row>
        <row r="171">
          <cell r="F171">
            <v>318400</v>
          </cell>
        </row>
        <row r="172">
          <cell r="F172">
            <v>81000</v>
          </cell>
        </row>
        <row r="173">
          <cell r="F173">
            <v>77700</v>
          </cell>
        </row>
        <row r="174">
          <cell r="F174">
            <v>77700</v>
          </cell>
        </row>
        <row r="175">
          <cell r="F175">
            <v>59689</v>
          </cell>
        </row>
        <row r="176">
          <cell r="F176">
            <v>18011</v>
          </cell>
        </row>
        <row r="177">
          <cell r="F177">
            <v>3300</v>
          </cell>
        </row>
        <row r="178">
          <cell r="F178">
            <v>3300</v>
          </cell>
        </row>
        <row r="179">
          <cell r="F179">
            <v>3300</v>
          </cell>
        </row>
        <row r="180">
          <cell r="F180">
            <v>131900</v>
          </cell>
        </row>
        <row r="181">
          <cell r="F181">
            <v>109547</v>
          </cell>
        </row>
        <row r="182">
          <cell r="F182">
            <v>109547</v>
          </cell>
        </row>
        <row r="183">
          <cell r="F183">
            <v>84137</v>
          </cell>
        </row>
        <row r="184">
          <cell r="F184">
            <v>25410</v>
          </cell>
        </row>
        <row r="185">
          <cell r="F185">
            <v>22353</v>
          </cell>
        </row>
        <row r="186">
          <cell r="F186">
            <v>22353</v>
          </cell>
        </row>
        <row r="187">
          <cell r="F187">
            <v>22353</v>
          </cell>
        </row>
        <row r="188">
          <cell r="F188">
            <v>105500</v>
          </cell>
        </row>
        <row r="189">
          <cell r="F189">
            <v>102600</v>
          </cell>
        </row>
        <row r="190">
          <cell r="F190">
            <v>102600</v>
          </cell>
        </row>
        <row r="191">
          <cell r="F191">
            <v>78801</v>
          </cell>
        </row>
        <row r="192">
          <cell r="F192">
            <v>23799</v>
          </cell>
        </row>
        <row r="193">
          <cell r="F193">
            <v>2900</v>
          </cell>
        </row>
        <row r="194">
          <cell r="F194">
            <v>2900</v>
          </cell>
        </row>
        <row r="195">
          <cell r="F195">
            <v>2900</v>
          </cell>
        </row>
        <row r="196">
          <cell r="F196">
            <v>60000</v>
          </cell>
        </row>
        <row r="197">
          <cell r="F197">
            <v>60000</v>
          </cell>
        </row>
        <row r="198">
          <cell r="F198">
            <v>60000</v>
          </cell>
        </row>
        <row r="199">
          <cell r="F199">
            <v>60000</v>
          </cell>
        </row>
        <row r="200">
          <cell r="F200">
            <v>60000</v>
          </cell>
        </row>
        <row r="201">
          <cell r="F201">
            <v>7593470.1399999997</v>
          </cell>
        </row>
        <row r="202">
          <cell r="F202">
            <v>5893470.1399999997</v>
          </cell>
        </row>
        <row r="203">
          <cell r="F203">
            <v>5893470.1399999997</v>
          </cell>
        </row>
        <row r="204">
          <cell r="F204">
            <v>5688522.1399999997</v>
          </cell>
        </row>
        <row r="205">
          <cell r="F205">
            <v>5346382</v>
          </cell>
        </row>
        <row r="206">
          <cell r="F206">
            <v>5336382</v>
          </cell>
        </row>
        <row r="207">
          <cell r="F207">
            <v>5336382</v>
          </cell>
        </row>
        <row r="208">
          <cell r="F208">
            <v>4098604</v>
          </cell>
        </row>
        <row r="209">
          <cell r="F209">
            <v>1237778</v>
          </cell>
        </row>
        <row r="210">
          <cell r="F210">
            <v>10000</v>
          </cell>
        </row>
        <row r="211">
          <cell r="F211">
            <v>10000</v>
          </cell>
        </row>
        <row r="212">
          <cell r="F212">
            <v>10000</v>
          </cell>
        </row>
        <row r="213">
          <cell r="F213">
            <v>30000</v>
          </cell>
        </row>
        <row r="214">
          <cell r="F214">
            <v>30000</v>
          </cell>
        </row>
        <row r="215">
          <cell r="F215">
            <v>30000</v>
          </cell>
        </row>
        <row r="216">
          <cell r="F216">
            <v>30000</v>
          </cell>
        </row>
        <row r="217">
          <cell r="F217">
            <v>22000</v>
          </cell>
        </row>
        <row r="218">
          <cell r="F218">
            <v>22000</v>
          </cell>
        </row>
        <row r="219">
          <cell r="F219">
            <v>22000</v>
          </cell>
        </row>
        <row r="220">
          <cell r="F220">
            <v>22000</v>
          </cell>
        </row>
        <row r="221">
          <cell r="F221">
            <v>150000</v>
          </cell>
        </row>
        <row r="222">
          <cell r="F222">
            <v>150000</v>
          </cell>
        </row>
        <row r="223">
          <cell r="F223">
            <v>150000</v>
          </cell>
        </row>
        <row r="224">
          <cell r="F224">
            <v>150000</v>
          </cell>
        </row>
        <row r="225">
          <cell r="F225">
            <v>140140.14000000001</v>
          </cell>
        </row>
        <row r="226">
          <cell r="F226">
            <v>140140.14000000001</v>
          </cell>
        </row>
        <row r="227">
          <cell r="F227">
            <v>140140.14000000001</v>
          </cell>
        </row>
        <row r="228">
          <cell r="F228">
            <v>140140.14000000001</v>
          </cell>
        </row>
        <row r="229">
          <cell r="F229">
            <v>204948</v>
          </cell>
        </row>
        <row r="230">
          <cell r="F230">
            <v>150000</v>
          </cell>
        </row>
        <row r="231">
          <cell r="F231">
            <v>150000</v>
          </cell>
        </row>
        <row r="232">
          <cell r="F232">
            <v>150000</v>
          </cell>
        </row>
        <row r="233">
          <cell r="F233">
            <v>150000</v>
          </cell>
        </row>
        <row r="234">
          <cell r="F234">
            <v>54500</v>
          </cell>
        </row>
        <row r="235">
          <cell r="F235">
            <v>54500</v>
          </cell>
        </row>
        <row r="236">
          <cell r="F236">
            <v>54500</v>
          </cell>
        </row>
        <row r="237">
          <cell r="F237">
            <v>54500</v>
          </cell>
        </row>
        <row r="238">
          <cell r="F238">
            <v>448</v>
          </cell>
        </row>
        <row r="239">
          <cell r="F239">
            <v>448</v>
          </cell>
        </row>
        <row r="240">
          <cell r="F240">
            <v>448</v>
          </cell>
        </row>
        <row r="241">
          <cell r="F241">
            <v>448</v>
          </cell>
        </row>
        <row r="242">
          <cell r="F242">
            <v>1700000</v>
          </cell>
        </row>
        <row r="243">
          <cell r="F243">
            <v>1700000</v>
          </cell>
        </row>
        <row r="244">
          <cell r="F244">
            <v>1700000</v>
          </cell>
        </row>
        <row r="245">
          <cell r="F245">
            <v>1700000</v>
          </cell>
        </row>
        <row r="246">
          <cell r="F246">
            <v>1700000</v>
          </cell>
        </row>
        <row r="247">
          <cell r="F247">
            <v>1700000</v>
          </cell>
        </row>
        <row r="248">
          <cell r="F248">
            <v>1700000</v>
          </cell>
        </row>
        <row r="249">
          <cell r="F249">
            <v>87497000</v>
          </cell>
        </row>
        <row r="250">
          <cell r="F250">
            <v>1752200</v>
          </cell>
        </row>
        <row r="251">
          <cell r="F251">
            <v>1752200</v>
          </cell>
        </row>
        <row r="252">
          <cell r="F252">
            <v>10000</v>
          </cell>
        </row>
        <row r="253">
          <cell r="F253">
            <v>10000</v>
          </cell>
        </row>
        <row r="254">
          <cell r="F254">
            <v>10000</v>
          </cell>
        </row>
        <row r="255">
          <cell r="F255">
            <v>10000</v>
          </cell>
        </row>
        <row r="256">
          <cell r="F256">
            <v>10000</v>
          </cell>
        </row>
        <row r="257">
          <cell r="F257">
            <v>1742200</v>
          </cell>
        </row>
        <row r="258">
          <cell r="F258">
            <v>1742200</v>
          </cell>
        </row>
        <row r="259">
          <cell r="F259">
            <v>1688700</v>
          </cell>
        </row>
        <row r="260">
          <cell r="F260">
            <v>1688700</v>
          </cell>
        </row>
        <row r="261">
          <cell r="F261">
            <v>1193785</v>
          </cell>
        </row>
        <row r="262">
          <cell r="F262">
            <v>134400</v>
          </cell>
        </row>
        <row r="263">
          <cell r="F263">
            <v>360515</v>
          </cell>
        </row>
        <row r="264">
          <cell r="F264">
            <v>53500</v>
          </cell>
        </row>
        <row r="265">
          <cell r="F265">
            <v>53500</v>
          </cell>
        </row>
        <row r="266">
          <cell r="F266">
            <v>53500</v>
          </cell>
        </row>
        <row r="267">
          <cell r="F267">
            <v>1887000</v>
          </cell>
        </row>
        <row r="268">
          <cell r="F268">
            <v>1887000</v>
          </cell>
        </row>
        <row r="269">
          <cell r="F269">
            <v>1887000</v>
          </cell>
        </row>
        <row r="270">
          <cell r="F270">
            <v>1887000</v>
          </cell>
        </row>
        <row r="271">
          <cell r="F271">
            <v>1847000</v>
          </cell>
        </row>
        <row r="272">
          <cell r="F272">
            <v>1847000</v>
          </cell>
        </row>
        <row r="273">
          <cell r="F273">
            <v>1286447</v>
          </cell>
        </row>
        <row r="274">
          <cell r="F274">
            <v>172000</v>
          </cell>
        </row>
        <row r="275">
          <cell r="F275">
            <v>388553</v>
          </cell>
        </row>
        <row r="276">
          <cell r="F276">
            <v>40000</v>
          </cell>
        </row>
        <row r="277">
          <cell r="F277">
            <v>40000</v>
          </cell>
        </row>
        <row r="278">
          <cell r="F278">
            <v>40000</v>
          </cell>
        </row>
        <row r="279">
          <cell r="F279">
            <v>54406400</v>
          </cell>
        </row>
        <row r="280">
          <cell r="F280">
            <v>54406400</v>
          </cell>
        </row>
        <row r="281">
          <cell r="F281">
            <v>54406400</v>
          </cell>
        </row>
        <row r="282">
          <cell r="F282">
            <v>406400</v>
          </cell>
        </row>
        <row r="283">
          <cell r="F283">
            <v>406400</v>
          </cell>
        </row>
        <row r="284">
          <cell r="F284">
            <v>406400</v>
          </cell>
        </row>
        <row r="285">
          <cell r="F285">
            <v>406400</v>
          </cell>
        </row>
        <row r="286">
          <cell r="F286">
            <v>54000000</v>
          </cell>
        </row>
        <row r="287">
          <cell r="F287">
            <v>54000000</v>
          </cell>
        </row>
        <row r="288">
          <cell r="F288">
            <v>54000000</v>
          </cell>
        </row>
        <row r="289">
          <cell r="F289">
            <v>54000000</v>
          </cell>
        </row>
        <row r="290">
          <cell r="F290">
            <v>26768400</v>
          </cell>
        </row>
        <row r="291">
          <cell r="F291">
            <v>26768400</v>
          </cell>
        </row>
        <row r="292">
          <cell r="F292">
            <v>26409500</v>
          </cell>
        </row>
        <row r="293">
          <cell r="F293">
            <v>153050</v>
          </cell>
        </row>
        <row r="294">
          <cell r="F294">
            <v>153050</v>
          </cell>
        </row>
        <row r="295">
          <cell r="F295">
            <v>153050</v>
          </cell>
        </row>
        <row r="296">
          <cell r="F296">
            <v>153050</v>
          </cell>
        </row>
        <row r="297">
          <cell r="F297">
            <v>26256450</v>
          </cell>
        </row>
        <row r="298">
          <cell r="F298">
            <v>26256450</v>
          </cell>
        </row>
        <row r="299">
          <cell r="F299">
            <v>26256450</v>
          </cell>
        </row>
        <row r="300">
          <cell r="F300">
            <v>26256450</v>
          </cell>
        </row>
        <row r="301">
          <cell r="F301">
            <v>358900</v>
          </cell>
        </row>
        <row r="302">
          <cell r="F302">
            <v>358900</v>
          </cell>
        </row>
        <row r="303">
          <cell r="F303">
            <v>358900</v>
          </cell>
        </row>
        <row r="304">
          <cell r="F304">
            <v>358900</v>
          </cell>
        </row>
        <row r="305">
          <cell r="F305">
            <v>358900</v>
          </cell>
        </row>
        <row r="306">
          <cell r="F306">
            <v>2683000</v>
          </cell>
        </row>
        <row r="307">
          <cell r="F307">
            <v>2590000</v>
          </cell>
        </row>
        <row r="308">
          <cell r="F308">
            <v>2587000</v>
          </cell>
        </row>
        <row r="309">
          <cell r="F309">
            <v>10000</v>
          </cell>
        </row>
        <row r="310">
          <cell r="F310">
            <v>10000</v>
          </cell>
        </row>
        <row r="311">
          <cell r="F311">
            <v>10000</v>
          </cell>
        </row>
        <row r="312">
          <cell r="F312">
            <v>10000</v>
          </cell>
        </row>
        <row r="313">
          <cell r="F313">
            <v>2577000</v>
          </cell>
        </row>
        <row r="314">
          <cell r="F314">
            <v>2577000</v>
          </cell>
        </row>
        <row r="315">
          <cell r="F315">
            <v>2577000</v>
          </cell>
        </row>
        <row r="316">
          <cell r="F316">
            <v>2577000</v>
          </cell>
        </row>
        <row r="317">
          <cell r="F317">
            <v>3000</v>
          </cell>
        </row>
        <row r="318">
          <cell r="F318">
            <v>3000</v>
          </cell>
        </row>
        <row r="319">
          <cell r="F319">
            <v>3000</v>
          </cell>
        </row>
        <row r="320">
          <cell r="F320">
            <v>3000</v>
          </cell>
        </row>
        <row r="321">
          <cell r="F321">
            <v>3000</v>
          </cell>
        </row>
        <row r="322">
          <cell r="F322">
            <v>93000</v>
          </cell>
        </row>
        <row r="323">
          <cell r="F323">
            <v>93000</v>
          </cell>
        </row>
        <row r="324">
          <cell r="F324">
            <v>93000</v>
          </cell>
        </row>
        <row r="325">
          <cell r="F325">
            <v>93000</v>
          </cell>
        </row>
        <row r="326">
          <cell r="F326">
            <v>93000</v>
          </cell>
        </row>
        <row r="327">
          <cell r="F327">
            <v>93000</v>
          </cell>
        </row>
        <row r="328">
          <cell r="F328">
            <v>243526757</v>
          </cell>
        </row>
        <row r="329">
          <cell r="F329">
            <v>243526757</v>
          </cell>
        </row>
        <row r="330">
          <cell r="F330">
            <v>243471800</v>
          </cell>
        </row>
        <row r="331">
          <cell r="F331">
            <v>243471800</v>
          </cell>
        </row>
        <row r="332">
          <cell r="F332">
            <v>226371300</v>
          </cell>
        </row>
        <row r="333">
          <cell r="F333">
            <v>226371300</v>
          </cell>
        </row>
        <row r="334">
          <cell r="F334">
            <v>226371300</v>
          </cell>
        </row>
        <row r="335">
          <cell r="F335">
            <v>226371300</v>
          </cell>
        </row>
        <row r="336">
          <cell r="F336">
            <v>17100500</v>
          </cell>
        </row>
        <row r="337">
          <cell r="F337">
            <v>17100500</v>
          </cell>
        </row>
        <row r="338">
          <cell r="F338">
            <v>17100500</v>
          </cell>
        </row>
        <row r="339">
          <cell r="F339">
            <v>17100500</v>
          </cell>
        </row>
        <row r="340">
          <cell r="F340">
            <v>54957</v>
          </cell>
        </row>
        <row r="341">
          <cell r="F341">
            <v>54957</v>
          </cell>
        </row>
        <row r="342">
          <cell r="F342">
            <v>54957</v>
          </cell>
        </row>
        <row r="343">
          <cell r="F343">
            <v>54957</v>
          </cell>
        </row>
        <row r="344">
          <cell r="F344">
            <v>54957</v>
          </cell>
        </row>
        <row r="345">
          <cell r="F345">
            <v>54957</v>
          </cell>
        </row>
        <row r="346">
          <cell r="F346">
            <v>786000</v>
          </cell>
        </row>
        <row r="347">
          <cell r="F347">
            <v>786000</v>
          </cell>
        </row>
        <row r="348">
          <cell r="F348">
            <v>786000</v>
          </cell>
        </row>
        <row r="349">
          <cell r="F349">
            <v>786000</v>
          </cell>
        </row>
        <row r="350">
          <cell r="F350">
            <v>786000</v>
          </cell>
        </row>
        <row r="351">
          <cell r="F351">
            <v>77700</v>
          </cell>
        </row>
        <row r="352">
          <cell r="F352">
            <v>77700</v>
          </cell>
        </row>
        <row r="353">
          <cell r="F353">
            <v>59689</v>
          </cell>
        </row>
        <row r="354">
          <cell r="F354">
            <v>18011</v>
          </cell>
        </row>
        <row r="355">
          <cell r="F355">
            <v>708300</v>
          </cell>
        </row>
        <row r="356">
          <cell r="F356">
            <v>708300</v>
          </cell>
        </row>
        <row r="357">
          <cell r="F357">
            <v>708300</v>
          </cell>
        </row>
        <row r="358">
          <cell r="F358">
            <v>150000</v>
          </cell>
        </row>
        <row r="359">
          <cell r="F359">
            <v>150000</v>
          </cell>
        </row>
        <row r="360">
          <cell r="F360">
            <v>150000</v>
          </cell>
        </row>
        <row r="361">
          <cell r="F361">
            <v>150000</v>
          </cell>
        </row>
        <row r="362">
          <cell r="F362">
            <v>150000</v>
          </cell>
        </row>
        <row r="363">
          <cell r="F363">
            <v>150000</v>
          </cell>
        </row>
        <row r="364">
          <cell r="F364">
            <v>150000</v>
          </cell>
        </row>
        <row r="365">
          <cell r="F365">
            <v>150000</v>
          </cell>
        </row>
        <row r="366">
          <cell r="F366">
            <v>911400</v>
          </cell>
        </row>
        <row r="367">
          <cell r="F367">
            <v>911400</v>
          </cell>
        </row>
        <row r="368">
          <cell r="F368">
            <v>911400</v>
          </cell>
        </row>
        <row r="369">
          <cell r="F369">
            <v>911400</v>
          </cell>
        </row>
        <row r="370">
          <cell r="F370">
            <v>911400</v>
          </cell>
        </row>
        <row r="371">
          <cell r="F371">
            <v>901400</v>
          </cell>
        </row>
        <row r="372">
          <cell r="F372">
            <v>901400</v>
          </cell>
        </row>
        <row r="373">
          <cell r="F373">
            <v>596893</v>
          </cell>
        </row>
        <row r="374">
          <cell r="F374">
            <v>124200</v>
          </cell>
        </row>
        <row r="375">
          <cell r="F375">
            <v>180307</v>
          </cell>
        </row>
        <row r="376">
          <cell r="F376">
            <v>10000</v>
          </cell>
        </row>
        <row r="377">
          <cell r="F377">
            <v>10000</v>
          </cell>
        </row>
        <row r="378">
          <cell r="F378">
            <v>10000</v>
          </cell>
        </row>
        <row r="379">
          <cell r="F379">
            <v>8316621</v>
          </cell>
        </row>
        <row r="380">
          <cell r="F380">
            <v>8316621</v>
          </cell>
        </row>
        <row r="381">
          <cell r="F381">
            <v>8316621</v>
          </cell>
        </row>
        <row r="382">
          <cell r="F382">
            <v>8316621</v>
          </cell>
        </row>
        <row r="383">
          <cell r="F383">
            <v>8316621</v>
          </cell>
        </row>
        <row r="384">
          <cell r="F384">
            <v>8086621</v>
          </cell>
        </row>
        <row r="385">
          <cell r="F385">
            <v>7676847</v>
          </cell>
        </row>
        <row r="386">
          <cell r="F386">
            <v>7676847</v>
          </cell>
        </row>
        <row r="387">
          <cell r="F387">
            <v>5860835</v>
          </cell>
        </row>
        <row r="388">
          <cell r="F388">
            <v>40000</v>
          </cell>
        </row>
        <row r="389">
          <cell r="F389">
            <v>1776012</v>
          </cell>
        </row>
        <row r="390">
          <cell r="F390">
            <v>409774</v>
          </cell>
        </row>
        <row r="391">
          <cell r="F391">
            <v>409774</v>
          </cell>
        </row>
        <row r="392">
          <cell r="F392">
            <v>409774</v>
          </cell>
        </row>
        <row r="393">
          <cell r="F393">
            <v>230000</v>
          </cell>
        </row>
        <row r="394">
          <cell r="F394">
            <v>230000</v>
          </cell>
        </row>
        <row r="395">
          <cell r="F395">
            <v>230000</v>
          </cell>
        </row>
        <row r="396">
          <cell r="F396">
            <v>230000</v>
          </cell>
        </row>
        <row r="397">
          <cell r="F397">
            <v>5499200</v>
          </cell>
        </row>
        <row r="398">
          <cell r="F398">
            <v>5499200</v>
          </cell>
        </row>
        <row r="399">
          <cell r="F399">
            <v>5499200</v>
          </cell>
        </row>
        <row r="400">
          <cell r="F400">
            <v>5499200</v>
          </cell>
        </row>
        <row r="401">
          <cell r="F401">
            <v>5499200</v>
          </cell>
        </row>
        <row r="402">
          <cell r="F402">
            <v>5379200</v>
          </cell>
        </row>
        <row r="403">
          <cell r="F403">
            <v>5003677</v>
          </cell>
        </row>
        <row r="404">
          <cell r="F404">
            <v>5003677</v>
          </cell>
        </row>
        <row r="405">
          <cell r="F405">
            <v>3781702</v>
          </cell>
        </row>
        <row r="406">
          <cell r="F406">
            <v>79901</v>
          </cell>
        </row>
        <row r="407">
          <cell r="F407">
            <v>1142074</v>
          </cell>
        </row>
        <row r="408">
          <cell r="F408">
            <v>375523</v>
          </cell>
        </row>
        <row r="409">
          <cell r="F409">
            <v>375523</v>
          </cell>
        </row>
        <row r="410">
          <cell r="F410">
            <v>375523</v>
          </cell>
        </row>
        <row r="411">
          <cell r="F411">
            <v>120000</v>
          </cell>
        </row>
        <row r="412">
          <cell r="F412">
            <v>120000</v>
          </cell>
        </row>
        <row r="413">
          <cell r="F413">
            <v>120000</v>
          </cell>
        </row>
        <row r="414">
          <cell r="F414">
            <v>120000</v>
          </cell>
        </row>
        <row r="415">
          <cell r="F415">
            <v>301770720</v>
          </cell>
        </row>
        <row r="416">
          <cell r="F416">
            <v>61849108</v>
          </cell>
        </row>
        <row r="417">
          <cell r="F417">
            <v>50671255</v>
          </cell>
        </row>
        <row r="418">
          <cell r="F418">
            <v>50671255</v>
          </cell>
        </row>
        <row r="419">
          <cell r="F419">
            <v>50671255</v>
          </cell>
        </row>
        <row r="420">
          <cell r="F420">
            <v>36162465</v>
          </cell>
        </row>
        <row r="421">
          <cell r="F421">
            <v>36162465</v>
          </cell>
        </row>
        <row r="422">
          <cell r="F422">
            <v>36162465</v>
          </cell>
        </row>
        <row r="423">
          <cell r="F423">
            <v>36162465</v>
          </cell>
        </row>
        <row r="424">
          <cell r="F424">
            <v>9602400</v>
          </cell>
        </row>
        <row r="425">
          <cell r="F425">
            <v>9602400</v>
          </cell>
        </row>
        <row r="426">
          <cell r="F426">
            <v>9602400</v>
          </cell>
        </row>
        <row r="427">
          <cell r="F427">
            <v>9602400</v>
          </cell>
        </row>
        <row r="428">
          <cell r="F428">
            <v>271390</v>
          </cell>
        </row>
        <row r="429">
          <cell r="F429">
            <v>271390</v>
          </cell>
        </row>
        <row r="430">
          <cell r="F430">
            <v>271390</v>
          </cell>
        </row>
        <row r="431">
          <cell r="F431">
            <v>271390</v>
          </cell>
        </row>
        <row r="432">
          <cell r="F432">
            <v>330000</v>
          </cell>
        </row>
        <row r="433">
          <cell r="F433">
            <v>330000</v>
          </cell>
        </row>
        <row r="434">
          <cell r="F434">
            <v>330000</v>
          </cell>
        </row>
        <row r="435">
          <cell r="F435">
            <v>330000</v>
          </cell>
        </row>
        <row r="436">
          <cell r="F436">
            <v>3870000</v>
          </cell>
        </row>
        <row r="437">
          <cell r="F437">
            <v>3870000</v>
          </cell>
        </row>
        <row r="438">
          <cell r="F438">
            <v>3870000</v>
          </cell>
        </row>
        <row r="439">
          <cell r="F439">
            <v>3870000</v>
          </cell>
        </row>
        <row r="440">
          <cell r="F440">
            <v>54000</v>
          </cell>
        </row>
        <row r="441">
          <cell r="F441">
            <v>54000</v>
          </cell>
        </row>
        <row r="442">
          <cell r="F442">
            <v>54000</v>
          </cell>
        </row>
        <row r="443">
          <cell r="F443">
            <v>54000</v>
          </cell>
        </row>
        <row r="444">
          <cell r="F444">
            <v>381000</v>
          </cell>
        </row>
        <row r="445">
          <cell r="F445">
            <v>381000</v>
          </cell>
        </row>
        <row r="446">
          <cell r="F446">
            <v>381000</v>
          </cell>
        </row>
        <row r="447">
          <cell r="F447">
            <v>381000</v>
          </cell>
        </row>
        <row r="448">
          <cell r="F448">
            <v>11177853</v>
          </cell>
        </row>
        <row r="449">
          <cell r="F449">
            <v>11177853</v>
          </cell>
        </row>
        <row r="450">
          <cell r="F450">
            <v>206320</v>
          </cell>
        </row>
        <row r="451">
          <cell r="F451">
            <v>206320</v>
          </cell>
        </row>
        <row r="452">
          <cell r="F452">
            <v>206320</v>
          </cell>
        </row>
        <row r="453">
          <cell r="F453">
            <v>206320</v>
          </cell>
        </row>
        <row r="454">
          <cell r="F454">
            <v>206320</v>
          </cell>
        </row>
        <row r="455">
          <cell r="F455">
            <v>10971533</v>
          </cell>
        </row>
        <row r="456">
          <cell r="F456">
            <v>7485933</v>
          </cell>
        </row>
        <row r="457">
          <cell r="F457">
            <v>7485933</v>
          </cell>
        </row>
        <row r="458">
          <cell r="F458">
            <v>7485933</v>
          </cell>
        </row>
        <row r="459">
          <cell r="F459">
            <v>7485933</v>
          </cell>
        </row>
        <row r="460">
          <cell r="F460">
            <v>1200000</v>
          </cell>
        </row>
        <row r="461">
          <cell r="F461">
            <v>1200000</v>
          </cell>
        </row>
        <row r="462">
          <cell r="F462">
            <v>1200000</v>
          </cell>
        </row>
        <row r="463">
          <cell r="F463">
            <v>1200000</v>
          </cell>
        </row>
        <row r="464">
          <cell r="F464">
            <v>30000</v>
          </cell>
        </row>
        <row r="465">
          <cell r="F465">
            <v>30000</v>
          </cell>
        </row>
        <row r="466">
          <cell r="F466">
            <v>30000</v>
          </cell>
        </row>
        <row r="467">
          <cell r="F467">
            <v>30000</v>
          </cell>
        </row>
        <row r="468">
          <cell r="F468">
            <v>950000</v>
          </cell>
        </row>
        <row r="469">
          <cell r="F469">
            <v>950000</v>
          </cell>
        </row>
        <row r="470">
          <cell r="F470">
            <v>950000</v>
          </cell>
        </row>
        <row r="471">
          <cell r="F471">
            <v>950000</v>
          </cell>
        </row>
        <row r="472">
          <cell r="F472">
            <v>24000</v>
          </cell>
        </row>
        <row r="473">
          <cell r="F473">
            <v>24000</v>
          </cell>
        </row>
        <row r="474">
          <cell r="F474">
            <v>24000</v>
          </cell>
        </row>
        <row r="475">
          <cell r="F475">
            <v>24000</v>
          </cell>
        </row>
        <row r="476">
          <cell r="F476">
            <v>250000</v>
          </cell>
        </row>
        <row r="477">
          <cell r="F477">
            <v>250000</v>
          </cell>
        </row>
        <row r="478">
          <cell r="F478">
            <v>250000</v>
          </cell>
        </row>
        <row r="479">
          <cell r="F479">
            <v>250000</v>
          </cell>
        </row>
        <row r="480">
          <cell r="F480">
            <v>1031600</v>
          </cell>
        </row>
        <row r="481">
          <cell r="F481">
            <v>1031600</v>
          </cell>
        </row>
        <row r="482">
          <cell r="F482">
            <v>1031600</v>
          </cell>
        </row>
        <row r="483">
          <cell r="F483">
            <v>722600</v>
          </cell>
        </row>
        <row r="484">
          <cell r="F484">
            <v>309000</v>
          </cell>
        </row>
        <row r="485">
          <cell r="F485">
            <v>221463666</v>
          </cell>
        </row>
        <row r="486">
          <cell r="F486">
            <v>136773539</v>
          </cell>
        </row>
        <row r="487">
          <cell r="F487">
            <v>136673539</v>
          </cell>
        </row>
        <row r="488">
          <cell r="F488">
            <v>42331871</v>
          </cell>
        </row>
        <row r="489">
          <cell r="F489">
            <v>36354974</v>
          </cell>
        </row>
        <row r="490">
          <cell r="F490">
            <v>36354974</v>
          </cell>
        </row>
        <row r="491">
          <cell r="F491">
            <v>36354974</v>
          </cell>
        </row>
        <row r="492">
          <cell r="F492">
            <v>36354974</v>
          </cell>
        </row>
        <row r="493">
          <cell r="F493">
            <v>50000</v>
          </cell>
        </row>
        <row r="494">
          <cell r="F494">
            <v>50000</v>
          </cell>
        </row>
        <row r="495">
          <cell r="F495">
            <v>50000</v>
          </cell>
        </row>
        <row r="496">
          <cell r="F496">
            <v>50000</v>
          </cell>
        </row>
        <row r="497">
          <cell r="F497">
            <v>72747</v>
          </cell>
        </row>
        <row r="498">
          <cell r="F498">
            <v>72747</v>
          </cell>
        </row>
        <row r="499">
          <cell r="F499">
            <v>72747</v>
          </cell>
        </row>
        <row r="500">
          <cell r="F500">
            <v>72747</v>
          </cell>
        </row>
        <row r="501">
          <cell r="F501">
            <v>230000</v>
          </cell>
        </row>
        <row r="502">
          <cell r="F502">
            <v>230000</v>
          </cell>
        </row>
        <row r="503">
          <cell r="F503">
            <v>230000</v>
          </cell>
        </row>
        <row r="504">
          <cell r="F504">
            <v>230000</v>
          </cell>
        </row>
        <row r="505">
          <cell r="F505">
            <v>3700000</v>
          </cell>
        </row>
        <row r="506">
          <cell r="F506">
            <v>3700000</v>
          </cell>
        </row>
        <row r="507">
          <cell r="F507">
            <v>3700000</v>
          </cell>
        </row>
        <row r="508">
          <cell r="F508">
            <v>3700000</v>
          </cell>
        </row>
        <row r="509">
          <cell r="F509">
            <v>35200</v>
          </cell>
        </row>
        <row r="510">
          <cell r="F510">
            <v>35200</v>
          </cell>
        </row>
        <row r="511">
          <cell r="F511">
            <v>35200</v>
          </cell>
        </row>
        <row r="512">
          <cell r="F512">
            <v>35200</v>
          </cell>
        </row>
        <row r="513">
          <cell r="F513">
            <v>1300000</v>
          </cell>
        </row>
        <row r="514">
          <cell r="F514">
            <v>1300000</v>
          </cell>
        </row>
        <row r="515">
          <cell r="F515">
            <v>1300000</v>
          </cell>
        </row>
        <row r="516">
          <cell r="F516">
            <v>1300000</v>
          </cell>
        </row>
        <row r="517">
          <cell r="F517">
            <v>150000</v>
          </cell>
        </row>
        <row r="518">
          <cell r="F518">
            <v>150000</v>
          </cell>
        </row>
        <row r="519">
          <cell r="F519">
            <v>150000</v>
          </cell>
        </row>
        <row r="520">
          <cell r="F520">
            <v>150000</v>
          </cell>
        </row>
        <row r="521">
          <cell r="F521">
            <v>438950</v>
          </cell>
        </row>
        <row r="522">
          <cell r="F522">
            <v>438950</v>
          </cell>
        </row>
        <row r="523">
          <cell r="F523">
            <v>438950</v>
          </cell>
        </row>
        <row r="524">
          <cell r="F524">
            <v>438950</v>
          </cell>
        </row>
        <row r="525">
          <cell r="F525">
            <v>94341668</v>
          </cell>
        </row>
        <row r="526">
          <cell r="F526">
            <v>69292273</v>
          </cell>
        </row>
        <row r="527">
          <cell r="F527">
            <v>69292273</v>
          </cell>
        </row>
        <row r="528">
          <cell r="F528">
            <v>69292273</v>
          </cell>
        </row>
        <row r="529">
          <cell r="F529">
            <v>69292273</v>
          </cell>
        </row>
        <row r="530">
          <cell r="F530">
            <v>310000</v>
          </cell>
        </row>
        <row r="531">
          <cell r="F531">
            <v>310000</v>
          </cell>
        </row>
        <row r="532">
          <cell r="F532">
            <v>310000</v>
          </cell>
        </row>
        <row r="533">
          <cell r="F533">
            <v>310000</v>
          </cell>
        </row>
        <row r="534">
          <cell r="F534">
            <v>609395</v>
          </cell>
        </row>
        <row r="535">
          <cell r="F535">
            <v>609395</v>
          </cell>
        </row>
        <row r="536">
          <cell r="F536">
            <v>609395</v>
          </cell>
        </row>
        <row r="537">
          <cell r="F537">
            <v>609395</v>
          </cell>
        </row>
        <row r="538">
          <cell r="F538">
            <v>400000</v>
          </cell>
        </row>
        <row r="539">
          <cell r="F539">
            <v>400000</v>
          </cell>
        </row>
        <row r="540">
          <cell r="F540">
            <v>400000</v>
          </cell>
        </row>
        <row r="541">
          <cell r="F541">
            <v>400000</v>
          </cell>
        </row>
        <row r="542">
          <cell r="F542">
            <v>20000000</v>
          </cell>
        </row>
        <row r="543">
          <cell r="F543">
            <v>20000000</v>
          </cell>
        </row>
        <row r="544">
          <cell r="F544">
            <v>20000000</v>
          </cell>
        </row>
        <row r="545">
          <cell r="F545">
            <v>20000000</v>
          </cell>
        </row>
        <row r="546">
          <cell r="F546">
            <v>380000</v>
          </cell>
        </row>
        <row r="547">
          <cell r="F547">
            <v>380000</v>
          </cell>
        </row>
        <row r="548">
          <cell r="F548">
            <v>380000</v>
          </cell>
        </row>
        <row r="549">
          <cell r="F549">
            <v>380000</v>
          </cell>
        </row>
        <row r="550">
          <cell r="F550">
            <v>3350000</v>
          </cell>
        </row>
        <row r="551">
          <cell r="F551">
            <v>3350000</v>
          </cell>
        </row>
        <row r="552">
          <cell r="F552">
            <v>3350000</v>
          </cell>
        </row>
        <row r="553">
          <cell r="F553">
            <v>3350000</v>
          </cell>
        </row>
        <row r="554">
          <cell r="F554">
            <v>100000</v>
          </cell>
        </row>
        <row r="555">
          <cell r="F555">
            <v>100000</v>
          </cell>
        </row>
        <row r="556">
          <cell r="F556">
            <v>50000</v>
          </cell>
        </row>
        <row r="557">
          <cell r="F557">
            <v>50000</v>
          </cell>
        </row>
        <row r="558">
          <cell r="F558">
            <v>50000</v>
          </cell>
        </row>
        <row r="559">
          <cell r="F559">
            <v>50000</v>
          </cell>
        </row>
        <row r="560">
          <cell r="F560">
            <v>50000</v>
          </cell>
        </row>
        <row r="561">
          <cell r="F561">
            <v>50000</v>
          </cell>
        </row>
        <row r="562">
          <cell r="F562">
            <v>50000</v>
          </cell>
        </row>
        <row r="563">
          <cell r="F563">
            <v>50000</v>
          </cell>
        </row>
        <row r="564">
          <cell r="F564">
            <v>84690127</v>
          </cell>
        </row>
        <row r="565">
          <cell r="F565">
            <v>84690127</v>
          </cell>
        </row>
        <row r="566">
          <cell r="F566">
            <v>84690127</v>
          </cell>
        </row>
        <row r="567">
          <cell r="F567">
            <v>45442027</v>
          </cell>
        </row>
        <row r="568">
          <cell r="F568">
            <v>42306008</v>
          </cell>
        </row>
        <row r="569">
          <cell r="F569">
            <v>42306008</v>
          </cell>
        </row>
        <row r="570">
          <cell r="F570">
            <v>32418855</v>
          </cell>
        </row>
        <row r="571">
          <cell r="F571">
            <v>131000</v>
          </cell>
        </row>
        <row r="572">
          <cell r="F572">
            <v>9756153</v>
          </cell>
        </row>
        <row r="573">
          <cell r="F573">
            <v>3075703</v>
          </cell>
        </row>
        <row r="574">
          <cell r="F574">
            <v>3075703</v>
          </cell>
        </row>
        <row r="575">
          <cell r="F575">
            <v>3075703</v>
          </cell>
        </row>
        <row r="576">
          <cell r="F576">
            <v>46816</v>
          </cell>
        </row>
        <row r="577">
          <cell r="F577">
            <v>46816</v>
          </cell>
        </row>
        <row r="578">
          <cell r="F578">
            <v>46816</v>
          </cell>
        </row>
        <row r="579">
          <cell r="F579">
            <v>13500</v>
          </cell>
        </row>
        <row r="580">
          <cell r="F580">
            <v>13500</v>
          </cell>
        </row>
        <row r="581">
          <cell r="F581">
            <v>13500</v>
          </cell>
        </row>
        <row r="582">
          <cell r="F582">
            <v>37462600</v>
          </cell>
        </row>
        <row r="583">
          <cell r="F583">
            <v>37462600</v>
          </cell>
        </row>
        <row r="584">
          <cell r="F584">
            <v>37462600</v>
          </cell>
        </row>
        <row r="585">
          <cell r="F585">
            <v>28773118</v>
          </cell>
        </row>
        <row r="586">
          <cell r="F586">
            <v>8689482</v>
          </cell>
        </row>
        <row r="587">
          <cell r="F587">
            <v>750000</v>
          </cell>
        </row>
        <row r="588">
          <cell r="F588">
            <v>750000</v>
          </cell>
        </row>
        <row r="589">
          <cell r="F589">
            <v>750000</v>
          </cell>
        </row>
        <row r="590">
          <cell r="F590">
            <v>750000</v>
          </cell>
        </row>
        <row r="591">
          <cell r="F591">
            <v>612000</v>
          </cell>
        </row>
        <row r="592">
          <cell r="F592">
            <v>612000</v>
          </cell>
        </row>
        <row r="593">
          <cell r="F593">
            <v>612000</v>
          </cell>
        </row>
        <row r="594">
          <cell r="F594">
            <v>12000</v>
          </cell>
        </row>
        <row r="595">
          <cell r="F595">
            <v>600000</v>
          </cell>
        </row>
        <row r="596">
          <cell r="F596">
            <v>23500</v>
          </cell>
        </row>
        <row r="597">
          <cell r="F597">
            <v>23500</v>
          </cell>
        </row>
        <row r="598">
          <cell r="F598">
            <v>23500</v>
          </cell>
        </row>
        <row r="599">
          <cell r="F599">
            <v>23500</v>
          </cell>
        </row>
        <row r="600">
          <cell r="F600">
            <v>200000</v>
          </cell>
        </row>
        <row r="601">
          <cell r="F601">
            <v>200000</v>
          </cell>
        </row>
        <row r="602">
          <cell r="F602">
            <v>200000</v>
          </cell>
        </row>
        <row r="603">
          <cell r="F603">
            <v>200000</v>
          </cell>
        </row>
        <row r="604">
          <cell r="F604">
            <v>200000</v>
          </cell>
        </row>
        <row r="605">
          <cell r="F605">
            <v>200000</v>
          </cell>
        </row>
        <row r="606">
          <cell r="F606">
            <v>200000</v>
          </cell>
        </row>
        <row r="607">
          <cell r="F607">
            <v>200000</v>
          </cell>
        </row>
        <row r="608">
          <cell r="F608">
            <v>18457946</v>
          </cell>
        </row>
        <row r="609">
          <cell r="F609">
            <v>17770296</v>
          </cell>
        </row>
        <row r="610">
          <cell r="F610">
            <v>17770296</v>
          </cell>
        </row>
        <row r="611">
          <cell r="F611">
            <v>17770296</v>
          </cell>
        </row>
        <row r="612">
          <cell r="F612">
            <v>10904296</v>
          </cell>
        </row>
        <row r="613">
          <cell r="F613">
            <v>10904296</v>
          </cell>
        </row>
        <row r="614">
          <cell r="F614">
            <v>10904296</v>
          </cell>
        </row>
        <row r="615">
          <cell r="F615">
            <v>10904296</v>
          </cell>
        </row>
        <row r="616">
          <cell r="F616">
            <v>2475000</v>
          </cell>
        </row>
        <row r="617">
          <cell r="F617">
            <v>2475000</v>
          </cell>
        </row>
        <row r="618">
          <cell r="F618">
            <v>2475000</v>
          </cell>
        </row>
        <row r="619">
          <cell r="F619">
            <v>2475000</v>
          </cell>
        </row>
        <row r="620">
          <cell r="F620">
            <v>50000</v>
          </cell>
        </row>
        <row r="621">
          <cell r="F621">
            <v>50000</v>
          </cell>
        </row>
        <row r="622">
          <cell r="F622">
            <v>50000</v>
          </cell>
        </row>
        <row r="623">
          <cell r="F623">
            <v>50000</v>
          </cell>
        </row>
        <row r="624">
          <cell r="F624">
            <v>2920000</v>
          </cell>
        </row>
        <row r="625">
          <cell r="F625">
            <v>2920000</v>
          </cell>
        </row>
        <row r="626">
          <cell r="F626">
            <v>2920000</v>
          </cell>
        </row>
        <row r="627">
          <cell r="F627">
            <v>2920000</v>
          </cell>
        </row>
        <row r="628">
          <cell r="F628">
            <v>21000</v>
          </cell>
        </row>
        <row r="629">
          <cell r="F629">
            <v>21000</v>
          </cell>
        </row>
        <row r="630">
          <cell r="F630">
            <v>21000</v>
          </cell>
        </row>
        <row r="631">
          <cell r="F631">
            <v>21000</v>
          </cell>
        </row>
        <row r="632">
          <cell r="F632">
            <v>500000</v>
          </cell>
        </row>
        <row r="633">
          <cell r="F633">
            <v>500000</v>
          </cell>
        </row>
        <row r="634">
          <cell r="F634">
            <v>500000</v>
          </cell>
        </row>
        <row r="635">
          <cell r="F635">
            <v>500000</v>
          </cell>
        </row>
        <row r="636">
          <cell r="F636">
            <v>900000</v>
          </cell>
        </row>
        <row r="637">
          <cell r="F637">
            <v>900000</v>
          </cell>
        </row>
        <row r="638">
          <cell r="F638">
            <v>900000</v>
          </cell>
        </row>
        <row r="639">
          <cell r="F639">
            <v>900000</v>
          </cell>
        </row>
        <row r="640">
          <cell r="F640">
            <v>687650</v>
          </cell>
        </row>
        <row r="641">
          <cell r="F641">
            <v>687650</v>
          </cell>
        </row>
        <row r="642">
          <cell r="F642">
            <v>500000</v>
          </cell>
        </row>
        <row r="643">
          <cell r="F643">
            <v>500000</v>
          </cell>
        </row>
        <row r="644">
          <cell r="F644">
            <v>500000</v>
          </cell>
        </row>
        <row r="645">
          <cell r="F645">
            <v>500000</v>
          </cell>
        </row>
        <row r="646">
          <cell r="F646">
            <v>500000</v>
          </cell>
        </row>
        <row r="647">
          <cell r="F647">
            <v>187650</v>
          </cell>
        </row>
        <row r="648">
          <cell r="F648">
            <v>187650</v>
          </cell>
        </row>
        <row r="649">
          <cell r="F649">
            <v>187650</v>
          </cell>
        </row>
        <row r="650">
          <cell r="F650">
            <v>187650</v>
          </cell>
        </row>
        <row r="651">
          <cell r="F651">
            <v>187650</v>
          </cell>
        </row>
        <row r="652">
          <cell r="F652">
            <v>3179454</v>
          </cell>
        </row>
        <row r="653">
          <cell r="F653">
            <v>1350000</v>
          </cell>
        </row>
        <row r="654">
          <cell r="F654">
            <v>1350000</v>
          </cell>
        </row>
        <row r="655">
          <cell r="F655">
            <v>1350000</v>
          </cell>
        </row>
        <row r="656">
          <cell r="F656">
            <v>1350000</v>
          </cell>
        </row>
        <row r="657">
          <cell r="F657">
            <v>1350000</v>
          </cell>
        </row>
        <row r="658">
          <cell r="F658">
            <v>1350000</v>
          </cell>
        </row>
        <row r="659">
          <cell r="F659">
            <v>1350000</v>
          </cell>
        </row>
        <row r="660">
          <cell r="F660">
            <v>1350000</v>
          </cell>
        </row>
        <row r="661">
          <cell r="F661">
            <v>600000</v>
          </cell>
        </row>
        <row r="662">
          <cell r="F662">
            <v>600000</v>
          </cell>
        </row>
        <row r="663">
          <cell r="F663">
            <v>600000</v>
          </cell>
        </row>
        <row r="664">
          <cell r="F664">
            <v>600000</v>
          </cell>
        </row>
        <row r="665">
          <cell r="F665">
            <v>600000</v>
          </cell>
        </row>
        <row r="666">
          <cell r="F666">
            <v>600000</v>
          </cell>
        </row>
        <row r="667">
          <cell r="F667">
            <v>600000</v>
          </cell>
        </row>
        <row r="668">
          <cell r="F668">
            <v>600000</v>
          </cell>
        </row>
        <row r="669">
          <cell r="F669">
            <v>1229454</v>
          </cell>
        </row>
        <row r="670">
          <cell r="F670">
            <v>1229454</v>
          </cell>
        </row>
        <row r="671">
          <cell r="F671">
            <v>269454</v>
          </cell>
        </row>
        <row r="672">
          <cell r="F672">
            <v>269454</v>
          </cell>
        </row>
        <row r="673">
          <cell r="F673">
            <v>269454</v>
          </cell>
        </row>
        <row r="674">
          <cell r="F674">
            <v>269454</v>
          </cell>
        </row>
        <row r="675">
          <cell r="F675">
            <v>269454</v>
          </cell>
        </row>
        <row r="676">
          <cell r="F676">
            <v>269454</v>
          </cell>
        </row>
        <row r="677">
          <cell r="F677">
            <v>960000</v>
          </cell>
        </row>
        <row r="678">
          <cell r="F678">
            <v>960000</v>
          </cell>
        </row>
        <row r="679">
          <cell r="F679">
            <v>960000</v>
          </cell>
        </row>
        <row r="680">
          <cell r="F680">
            <v>960000</v>
          </cell>
        </row>
        <row r="681">
          <cell r="F681">
            <v>960000</v>
          </cell>
        </row>
        <row r="682">
          <cell r="F682">
            <v>0</v>
          </cell>
        </row>
        <row r="683">
          <cell r="F683">
            <v>0</v>
          </cell>
        </row>
        <row r="684">
          <cell r="F684">
            <v>0</v>
          </cell>
        </row>
        <row r="685">
          <cell r="F685">
            <v>0</v>
          </cell>
        </row>
        <row r="686">
          <cell r="F686">
            <v>0</v>
          </cell>
        </row>
        <row r="687">
          <cell r="F687">
            <v>0</v>
          </cell>
        </row>
        <row r="688">
          <cell r="F688">
            <v>0</v>
          </cell>
        </row>
        <row r="689">
          <cell r="F689">
            <v>0</v>
          </cell>
        </row>
        <row r="690">
          <cell r="F690">
            <v>1417736600</v>
          </cell>
        </row>
        <row r="691">
          <cell r="F691">
            <v>1353315344</v>
          </cell>
        </row>
        <row r="692">
          <cell r="F692">
            <v>434465894</v>
          </cell>
        </row>
        <row r="693">
          <cell r="F693">
            <v>434465894</v>
          </cell>
        </row>
        <row r="694">
          <cell r="F694">
            <v>434465894</v>
          </cell>
        </row>
        <row r="695">
          <cell r="F695">
            <v>48626048</v>
          </cell>
        </row>
        <row r="696">
          <cell r="F696">
            <v>29328895</v>
          </cell>
        </row>
        <row r="697">
          <cell r="F697">
            <v>29328895</v>
          </cell>
        </row>
        <row r="698">
          <cell r="F698">
            <v>22651184</v>
          </cell>
        </row>
        <row r="699">
          <cell r="F699">
            <v>6677711</v>
          </cell>
        </row>
        <row r="700">
          <cell r="F700">
            <v>19237153</v>
          </cell>
        </row>
        <row r="701">
          <cell r="F701">
            <v>19237153</v>
          </cell>
        </row>
        <row r="702">
          <cell r="F702">
            <v>19237153</v>
          </cell>
        </row>
        <row r="703">
          <cell r="F703">
            <v>60000</v>
          </cell>
        </row>
        <row r="704">
          <cell r="F704">
            <v>60000</v>
          </cell>
        </row>
        <row r="705">
          <cell r="F705">
            <v>60000</v>
          </cell>
        </row>
        <row r="706">
          <cell r="F706">
            <v>48282846</v>
          </cell>
        </row>
        <row r="707">
          <cell r="F707">
            <v>48282846</v>
          </cell>
        </row>
        <row r="708">
          <cell r="F708">
            <v>48282846</v>
          </cell>
        </row>
        <row r="709">
          <cell r="F709">
            <v>37085000</v>
          </cell>
        </row>
        <row r="710">
          <cell r="F710">
            <v>11197846</v>
          </cell>
        </row>
        <row r="711">
          <cell r="F711">
            <v>839000</v>
          </cell>
        </row>
        <row r="712">
          <cell r="F712">
            <v>839000</v>
          </cell>
        </row>
        <row r="713">
          <cell r="F713">
            <v>839000</v>
          </cell>
        </row>
        <row r="714">
          <cell r="F714">
            <v>839000</v>
          </cell>
        </row>
        <row r="715">
          <cell r="F715">
            <v>42387100</v>
          </cell>
        </row>
        <row r="716">
          <cell r="F716">
            <v>42387100</v>
          </cell>
        </row>
        <row r="717">
          <cell r="F717">
            <v>42387100</v>
          </cell>
        </row>
        <row r="718">
          <cell r="F718">
            <v>4723600</v>
          </cell>
        </row>
        <row r="719">
          <cell r="F719">
            <v>37663500</v>
          </cell>
        </row>
        <row r="720">
          <cell r="F720">
            <v>874300</v>
          </cell>
        </row>
        <row r="721">
          <cell r="F721">
            <v>874300</v>
          </cell>
        </row>
        <row r="722">
          <cell r="F722">
            <v>874300</v>
          </cell>
        </row>
        <row r="723">
          <cell r="F723">
            <v>874300</v>
          </cell>
        </row>
        <row r="724">
          <cell r="F724">
            <v>41000000</v>
          </cell>
        </row>
        <row r="725">
          <cell r="F725">
            <v>41000000</v>
          </cell>
        </row>
        <row r="726">
          <cell r="F726">
            <v>41000000</v>
          </cell>
        </row>
        <row r="727">
          <cell r="F727">
            <v>41000000</v>
          </cell>
        </row>
        <row r="728">
          <cell r="F728">
            <v>10215000</v>
          </cell>
        </row>
        <row r="729">
          <cell r="F729">
            <v>10215000</v>
          </cell>
        </row>
        <row r="730">
          <cell r="F730">
            <v>10215000</v>
          </cell>
        </row>
        <row r="731">
          <cell r="F731">
            <v>10215000</v>
          </cell>
        </row>
        <row r="732">
          <cell r="F732">
            <v>90344200</v>
          </cell>
        </row>
        <row r="733">
          <cell r="F733">
            <v>83019226</v>
          </cell>
        </row>
        <row r="734">
          <cell r="F734">
            <v>83019226</v>
          </cell>
        </row>
        <row r="735">
          <cell r="F735">
            <v>62083000</v>
          </cell>
        </row>
        <row r="736">
          <cell r="F736">
            <v>2465000</v>
          </cell>
        </row>
        <row r="737">
          <cell r="F737">
            <v>18471226</v>
          </cell>
        </row>
        <row r="738">
          <cell r="F738">
            <v>7324974</v>
          </cell>
        </row>
        <row r="739">
          <cell r="F739">
            <v>7324974</v>
          </cell>
        </row>
        <row r="740">
          <cell r="F740">
            <v>7324974</v>
          </cell>
        </row>
        <row r="741">
          <cell r="F741">
            <v>151897400</v>
          </cell>
        </row>
        <row r="742">
          <cell r="F742">
            <v>138335290</v>
          </cell>
        </row>
        <row r="743">
          <cell r="F743">
            <v>138335290</v>
          </cell>
        </row>
        <row r="744">
          <cell r="F744">
            <v>105333440</v>
          </cell>
        </row>
        <row r="745">
          <cell r="F745">
            <v>1479585</v>
          </cell>
        </row>
        <row r="746">
          <cell r="F746">
            <v>31522265</v>
          </cell>
        </row>
        <row r="747">
          <cell r="F747">
            <v>13562110</v>
          </cell>
        </row>
        <row r="748">
          <cell r="F748">
            <v>13562110</v>
          </cell>
        </row>
        <row r="749">
          <cell r="F749">
            <v>13562110</v>
          </cell>
        </row>
        <row r="750">
          <cell r="F750">
            <v>756784640</v>
          </cell>
        </row>
        <row r="751">
          <cell r="F751">
            <v>754384640</v>
          </cell>
        </row>
        <row r="752">
          <cell r="F752">
            <v>754384640</v>
          </cell>
        </row>
        <row r="753">
          <cell r="F753">
            <v>70954172</v>
          </cell>
        </row>
        <row r="754">
          <cell r="F754">
            <v>45933072</v>
          </cell>
        </row>
        <row r="755">
          <cell r="F755">
            <v>45933072</v>
          </cell>
        </row>
        <row r="756">
          <cell r="F756">
            <v>35370800</v>
          </cell>
        </row>
        <row r="757">
          <cell r="F757">
            <v>520</v>
          </cell>
        </row>
        <row r="758">
          <cell r="F758">
            <v>10561752</v>
          </cell>
        </row>
        <row r="759">
          <cell r="F759">
            <v>25021100</v>
          </cell>
        </row>
        <row r="760">
          <cell r="F760">
            <v>25021100</v>
          </cell>
        </row>
        <row r="761">
          <cell r="F761">
            <v>25021100</v>
          </cell>
        </row>
        <row r="762">
          <cell r="F762">
            <v>69561954</v>
          </cell>
        </row>
        <row r="763">
          <cell r="F763">
            <v>69561954</v>
          </cell>
        </row>
        <row r="764">
          <cell r="F764">
            <v>69561954</v>
          </cell>
        </row>
        <row r="765">
          <cell r="F765">
            <v>53427000</v>
          </cell>
        </row>
        <row r="766">
          <cell r="F766">
            <v>16134954</v>
          </cell>
        </row>
        <row r="767">
          <cell r="F767">
            <v>2608000</v>
          </cell>
        </row>
        <row r="768">
          <cell r="F768">
            <v>390000</v>
          </cell>
        </row>
        <row r="769">
          <cell r="F769">
            <v>390000</v>
          </cell>
        </row>
        <row r="770">
          <cell r="F770">
            <v>210000</v>
          </cell>
        </row>
        <row r="771">
          <cell r="F771">
            <v>180000</v>
          </cell>
        </row>
        <row r="772">
          <cell r="F772">
            <v>2218000</v>
          </cell>
        </row>
        <row r="773">
          <cell r="F773">
            <v>2218000</v>
          </cell>
        </row>
        <row r="774">
          <cell r="F774">
            <v>2218000</v>
          </cell>
        </row>
        <row r="775">
          <cell r="F775">
            <v>960000</v>
          </cell>
        </row>
        <row r="776">
          <cell r="F776">
            <v>960000</v>
          </cell>
        </row>
        <row r="777">
          <cell r="F777">
            <v>960000</v>
          </cell>
        </row>
        <row r="778">
          <cell r="F778">
            <v>960000</v>
          </cell>
        </row>
        <row r="779">
          <cell r="F779">
            <v>105225478</v>
          </cell>
        </row>
        <row r="780">
          <cell r="F780">
            <v>105225478</v>
          </cell>
        </row>
        <row r="781">
          <cell r="F781">
            <v>105225478</v>
          </cell>
        </row>
        <row r="782">
          <cell r="F782">
            <v>10677478</v>
          </cell>
        </row>
        <row r="783">
          <cell r="F783">
            <v>94548000</v>
          </cell>
        </row>
        <row r="784">
          <cell r="F784">
            <v>1351700</v>
          </cell>
        </row>
        <row r="785">
          <cell r="F785">
            <v>1351700</v>
          </cell>
        </row>
        <row r="786">
          <cell r="F786">
            <v>1351700</v>
          </cell>
        </row>
        <row r="787">
          <cell r="F787">
            <v>1351700</v>
          </cell>
        </row>
        <row r="788">
          <cell r="F788">
            <v>4705000</v>
          </cell>
        </row>
        <row r="789">
          <cell r="F789">
            <v>4705000</v>
          </cell>
        </row>
        <row r="790">
          <cell r="F790">
            <v>4705000</v>
          </cell>
        </row>
        <row r="791">
          <cell r="F791">
            <v>4705000</v>
          </cell>
        </row>
        <row r="792">
          <cell r="F792">
            <v>11244000</v>
          </cell>
        </row>
        <row r="793">
          <cell r="F793">
            <v>11244000</v>
          </cell>
        </row>
        <row r="794">
          <cell r="F794">
            <v>11244000</v>
          </cell>
        </row>
        <row r="795">
          <cell r="F795">
            <v>11244000</v>
          </cell>
        </row>
        <row r="796">
          <cell r="F796">
            <v>92779300</v>
          </cell>
        </row>
        <row r="797">
          <cell r="F797">
            <v>82552136</v>
          </cell>
        </row>
        <row r="798">
          <cell r="F798">
            <v>82552136</v>
          </cell>
        </row>
        <row r="799">
          <cell r="F799">
            <v>59988000</v>
          </cell>
        </row>
        <row r="800">
          <cell r="F800">
            <v>4635000</v>
          </cell>
        </row>
        <row r="801">
          <cell r="F801">
            <v>17929136</v>
          </cell>
        </row>
        <row r="802">
          <cell r="F802">
            <v>10227164</v>
          </cell>
        </row>
        <row r="803">
          <cell r="F803">
            <v>10227164</v>
          </cell>
        </row>
        <row r="804">
          <cell r="F804">
            <v>10227164</v>
          </cell>
        </row>
        <row r="805">
          <cell r="F805">
            <v>370377836</v>
          </cell>
        </row>
        <row r="806">
          <cell r="F806">
            <v>336421204</v>
          </cell>
        </row>
        <row r="807">
          <cell r="F807">
            <v>336421204</v>
          </cell>
        </row>
        <row r="808">
          <cell r="F808">
            <v>255542000</v>
          </cell>
        </row>
        <row r="809">
          <cell r="F809">
            <v>4080000</v>
          </cell>
        </row>
        <row r="810">
          <cell r="F810">
            <v>76799204</v>
          </cell>
        </row>
        <row r="811">
          <cell r="F811">
            <v>33956632</v>
          </cell>
        </row>
        <row r="812">
          <cell r="F812">
            <v>33956632</v>
          </cell>
        </row>
        <row r="813">
          <cell r="F813">
            <v>33956632</v>
          </cell>
        </row>
        <row r="814">
          <cell r="F814">
            <v>800000</v>
          </cell>
        </row>
        <row r="815">
          <cell r="F815">
            <v>800000</v>
          </cell>
        </row>
        <row r="816">
          <cell r="F816">
            <v>800000</v>
          </cell>
        </row>
        <row r="817">
          <cell r="F817">
            <v>800000</v>
          </cell>
        </row>
        <row r="818">
          <cell r="F818">
            <v>187200</v>
          </cell>
        </row>
        <row r="819">
          <cell r="F819">
            <v>187200</v>
          </cell>
        </row>
        <row r="820">
          <cell r="F820">
            <v>187200</v>
          </cell>
        </row>
        <row r="821">
          <cell r="F821">
            <v>40000</v>
          </cell>
        </row>
        <row r="822">
          <cell r="F822">
            <v>40000</v>
          </cell>
        </row>
        <row r="823">
          <cell r="F823">
            <v>40000</v>
          </cell>
        </row>
        <row r="824">
          <cell r="F824">
            <v>40000</v>
          </cell>
        </row>
        <row r="825">
          <cell r="F825">
            <v>8404000</v>
          </cell>
        </row>
        <row r="826">
          <cell r="F826">
            <v>8404000</v>
          </cell>
        </row>
        <row r="827">
          <cell r="F827">
            <v>8404000</v>
          </cell>
        </row>
        <row r="828">
          <cell r="F828">
            <v>8404000</v>
          </cell>
        </row>
        <row r="829">
          <cell r="F829">
            <v>15186000</v>
          </cell>
        </row>
        <row r="830">
          <cell r="F830">
            <v>15186000</v>
          </cell>
        </row>
        <row r="831">
          <cell r="F831">
            <v>15186000</v>
          </cell>
        </row>
        <row r="832">
          <cell r="F832">
            <v>15186000</v>
          </cell>
        </row>
        <row r="833">
          <cell r="F833">
            <v>2400000</v>
          </cell>
        </row>
        <row r="834">
          <cell r="F834">
            <v>2400000</v>
          </cell>
        </row>
        <row r="835">
          <cell r="F835">
            <v>2400000</v>
          </cell>
        </row>
        <row r="836">
          <cell r="F836">
            <v>2400000</v>
          </cell>
        </row>
        <row r="837">
          <cell r="F837">
            <v>2400000</v>
          </cell>
        </row>
        <row r="838">
          <cell r="F838">
            <v>2400000</v>
          </cell>
        </row>
        <row r="839">
          <cell r="F839">
            <v>60833620</v>
          </cell>
        </row>
        <row r="840">
          <cell r="F840">
            <v>60753620</v>
          </cell>
        </row>
        <row r="841">
          <cell r="F841">
            <v>60753620</v>
          </cell>
        </row>
        <row r="842">
          <cell r="F842">
            <v>2806000</v>
          </cell>
        </row>
        <row r="843">
          <cell r="F843">
            <v>2806000</v>
          </cell>
        </row>
        <row r="844">
          <cell r="F844">
            <v>2806000</v>
          </cell>
        </row>
        <row r="845">
          <cell r="F845">
            <v>2806000</v>
          </cell>
        </row>
        <row r="846">
          <cell r="F846">
            <v>16375400</v>
          </cell>
        </row>
        <row r="847">
          <cell r="F847">
            <v>16375400</v>
          </cell>
        </row>
        <row r="848">
          <cell r="F848">
            <v>16375400</v>
          </cell>
        </row>
        <row r="849">
          <cell r="F849">
            <v>16375400</v>
          </cell>
        </row>
        <row r="850">
          <cell r="F850">
            <v>651000</v>
          </cell>
        </row>
        <row r="851">
          <cell r="F851">
            <v>651000</v>
          </cell>
        </row>
        <row r="852">
          <cell r="F852">
            <v>651000</v>
          </cell>
        </row>
        <row r="853">
          <cell r="F853">
            <v>651000</v>
          </cell>
        </row>
        <row r="854">
          <cell r="F854">
            <v>1411400</v>
          </cell>
        </row>
        <row r="855">
          <cell r="F855">
            <v>1411400</v>
          </cell>
        </row>
        <row r="856">
          <cell r="F856">
            <v>1411400</v>
          </cell>
        </row>
        <row r="857">
          <cell r="F857">
            <v>1411400</v>
          </cell>
        </row>
        <row r="858">
          <cell r="F858">
            <v>4551000</v>
          </cell>
        </row>
        <row r="859">
          <cell r="F859">
            <v>4551000</v>
          </cell>
        </row>
        <row r="860">
          <cell r="F860">
            <v>4551000</v>
          </cell>
        </row>
        <row r="861">
          <cell r="F861">
            <v>4551000</v>
          </cell>
        </row>
        <row r="862">
          <cell r="F862">
            <v>15752100</v>
          </cell>
        </row>
        <row r="863">
          <cell r="F863">
            <v>15752100</v>
          </cell>
        </row>
        <row r="864">
          <cell r="F864">
            <v>15752100</v>
          </cell>
        </row>
        <row r="865">
          <cell r="F865">
            <v>15229162</v>
          </cell>
        </row>
        <row r="866">
          <cell r="F866">
            <v>522938</v>
          </cell>
        </row>
        <row r="867">
          <cell r="F867">
            <v>78700</v>
          </cell>
        </row>
        <row r="868">
          <cell r="F868">
            <v>78700</v>
          </cell>
        </row>
        <row r="869">
          <cell r="F869">
            <v>78700</v>
          </cell>
        </row>
        <row r="870">
          <cell r="F870">
            <v>78700</v>
          </cell>
        </row>
        <row r="871">
          <cell r="F871">
            <v>570000</v>
          </cell>
        </row>
        <row r="872">
          <cell r="F872">
            <v>570000</v>
          </cell>
        </row>
        <row r="873">
          <cell r="F873">
            <v>570000</v>
          </cell>
        </row>
        <row r="874">
          <cell r="F874">
            <v>570000</v>
          </cell>
        </row>
        <row r="875">
          <cell r="F875">
            <v>2438256</v>
          </cell>
        </row>
        <row r="876">
          <cell r="F876">
            <v>2438256</v>
          </cell>
        </row>
        <row r="877">
          <cell r="F877">
            <v>2438256</v>
          </cell>
        </row>
        <row r="878">
          <cell r="F878">
            <v>2438256</v>
          </cell>
        </row>
        <row r="879">
          <cell r="F879">
            <v>37200</v>
          </cell>
        </row>
        <row r="880">
          <cell r="F880">
            <v>37200</v>
          </cell>
        </row>
        <row r="881">
          <cell r="F881">
            <v>37200</v>
          </cell>
        </row>
        <row r="882">
          <cell r="F882">
            <v>37200</v>
          </cell>
        </row>
        <row r="883">
          <cell r="F883">
            <v>274800</v>
          </cell>
        </row>
        <row r="884">
          <cell r="F884">
            <v>274800</v>
          </cell>
        </row>
        <row r="885">
          <cell r="F885">
            <v>274800</v>
          </cell>
        </row>
        <row r="886">
          <cell r="F886">
            <v>274800</v>
          </cell>
        </row>
        <row r="887">
          <cell r="F887">
            <v>15807764</v>
          </cell>
        </row>
        <row r="888">
          <cell r="F888">
            <v>5499648</v>
          </cell>
        </row>
        <row r="889">
          <cell r="F889">
            <v>5499648</v>
          </cell>
        </row>
        <row r="890">
          <cell r="F890">
            <v>4224000</v>
          </cell>
        </row>
        <row r="891">
          <cell r="F891">
            <v>1275648</v>
          </cell>
        </row>
        <row r="892">
          <cell r="F892">
            <v>10308116</v>
          </cell>
        </row>
        <row r="893">
          <cell r="F893">
            <v>10308116</v>
          </cell>
        </row>
        <row r="894">
          <cell r="F894">
            <v>10308116</v>
          </cell>
        </row>
        <row r="895">
          <cell r="F895">
            <v>80000</v>
          </cell>
        </row>
        <row r="896">
          <cell r="F896">
            <v>80000</v>
          </cell>
        </row>
        <row r="897">
          <cell r="F897">
            <v>80000</v>
          </cell>
        </row>
        <row r="898">
          <cell r="F898">
            <v>80000</v>
          </cell>
        </row>
        <row r="899">
          <cell r="F899">
            <v>80000</v>
          </cell>
        </row>
        <row r="900">
          <cell r="F900">
            <v>80000</v>
          </cell>
        </row>
        <row r="901">
          <cell r="F901">
            <v>17204000</v>
          </cell>
        </row>
        <row r="902">
          <cell r="F902">
            <v>17204000</v>
          </cell>
        </row>
        <row r="903">
          <cell r="F903">
            <v>16930910</v>
          </cell>
        </row>
        <row r="904">
          <cell r="F904">
            <v>1008000</v>
          </cell>
        </row>
        <row r="905">
          <cell r="F905">
            <v>1008000</v>
          </cell>
        </row>
        <row r="906">
          <cell r="F906">
            <v>1008000</v>
          </cell>
        </row>
        <row r="907">
          <cell r="F907">
            <v>1008000</v>
          </cell>
        </row>
        <row r="908">
          <cell r="F908">
            <v>850000</v>
          </cell>
        </row>
        <row r="909">
          <cell r="F909">
            <v>850000</v>
          </cell>
        </row>
        <row r="910">
          <cell r="F910">
            <v>850000</v>
          </cell>
        </row>
        <row r="911">
          <cell r="F911">
            <v>850000</v>
          </cell>
        </row>
        <row r="912">
          <cell r="F912">
            <v>93000</v>
          </cell>
        </row>
        <row r="913">
          <cell r="F913">
            <v>93000</v>
          </cell>
        </row>
        <row r="914">
          <cell r="F914">
            <v>93000</v>
          </cell>
        </row>
        <row r="915">
          <cell r="F915">
            <v>93000</v>
          </cell>
        </row>
        <row r="916">
          <cell r="F916">
            <v>59000</v>
          </cell>
        </row>
        <row r="917">
          <cell r="F917">
            <v>59000</v>
          </cell>
        </row>
        <row r="918">
          <cell r="F918">
            <v>59000</v>
          </cell>
        </row>
        <row r="919">
          <cell r="F919">
            <v>59000</v>
          </cell>
        </row>
        <row r="920">
          <cell r="F920">
            <v>47750</v>
          </cell>
        </row>
        <row r="921">
          <cell r="F921">
            <v>47750</v>
          </cell>
        </row>
        <row r="922">
          <cell r="F922">
            <v>47750</v>
          </cell>
        </row>
        <row r="923">
          <cell r="F923">
            <v>47750</v>
          </cell>
        </row>
        <row r="924">
          <cell r="F924">
            <v>153000</v>
          </cell>
        </row>
        <row r="925">
          <cell r="F925">
            <v>153000</v>
          </cell>
        </row>
        <row r="926">
          <cell r="F926">
            <v>153000</v>
          </cell>
        </row>
        <row r="927">
          <cell r="F927">
            <v>153000</v>
          </cell>
        </row>
        <row r="928">
          <cell r="F928">
            <v>11850300</v>
          </cell>
        </row>
        <row r="929">
          <cell r="F929">
            <v>7633100</v>
          </cell>
        </row>
        <row r="930">
          <cell r="F930">
            <v>7633100</v>
          </cell>
        </row>
        <row r="931">
          <cell r="F931">
            <v>7633100</v>
          </cell>
        </row>
        <row r="932">
          <cell r="F932">
            <v>4217200</v>
          </cell>
        </row>
        <row r="933">
          <cell r="F933">
            <v>4217200</v>
          </cell>
        </row>
        <row r="934">
          <cell r="F934">
            <v>4217200</v>
          </cell>
        </row>
        <row r="935">
          <cell r="F935">
            <v>2511500</v>
          </cell>
        </row>
        <row r="936">
          <cell r="F936">
            <v>1246500</v>
          </cell>
        </row>
        <row r="937">
          <cell r="F937">
            <v>1246500</v>
          </cell>
        </row>
        <row r="938">
          <cell r="F938">
            <v>1246500</v>
          </cell>
        </row>
        <row r="939">
          <cell r="F939">
            <v>1265000</v>
          </cell>
        </row>
        <row r="940">
          <cell r="F940">
            <v>1265000</v>
          </cell>
        </row>
        <row r="941">
          <cell r="F941">
            <v>1265000</v>
          </cell>
        </row>
        <row r="942">
          <cell r="F942">
            <v>358360</v>
          </cell>
        </row>
        <row r="943">
          <cell r="F943">
            <v>358360</v>
          </cell>
        </row>
        <row r="944">
          <cell r="F944">
            <v>358360</v>
          </cell>
        </row>
        <row r="945">
          <cell r="F945">
            <v>358360</v>
          </cell>
        </row>
        <row r="946">
          <cell r="F946">
            <v>273090</v>
          </cell>
        </row>
        <row r="947">
          <cell r="F947">
            <v>73090</v>
          </cell>
        </row>
        <row r="948">
          <cell r="F948">
            <v>69590</v>
          </cell>
        </row>
        <row r="949">
          <cell r="F949">
            <v>69590</v>
          </cell>
        </row>
        <row r="950">
          <cell r="F950">
            <v>53449</v>
          </cell>
        </row>
        <row r="951">
          <cell r="F951">
            <v>16141</v>
          </cell>
        </row>
        <row r="952">
          <cell r="F952">
            <v>3500</v>
          </cell>
        </row>
        <row r="953">
          <cell r="F953">
            <v>3500</v>
          </cell>
        </row>
        <row r="954">
          <cell r="F954">
            <v>3500</v>
          </cell>
        </row>
        <row r="955">
          <cell r="F955">
            <v>200000</v>
          </cell>
        </row>
        <row r="956">
          <cell r="F956">
            <v>200000</v>
          </cell>
        </row>
        <row r="957">
          <cell r="F957">
            <v>200000</v>
          </cell>
        </row>
        <row r="958">
          <cell r="F958">
            <v>200000</v>
          </cell>
        </row>
        <row r="959">
          <cell r="F959">
            <v>84027190</v>
          </cell>
        </row>
        <row r="960">
          <cell r="F960">
            <v>84027190</v>
          </cell>
        </row>
        <row r="961">
          <cell r="F961">
            <v>220000</v>
          </cell>
        </row>
        <row r="962">
          <cell r="F962">
            <v>220000</v>
          </cell>
        </row>
        <row r="963">
          <cell r="F963">
            <v>220000</v>
          </cell>
        </row>
        <row r="964">
          <cell r="F964">
            <v>220000</v>
          </cell>
        </row>
        <row r="965">
          <cell r="F965">
            <v>220000</v>
          </cell>
        </row>
        <row r="966">
          <cell r="F966">
            <v>6099700</v>
          </cell>
        </row>
        <row r="967">
          <cell r="F967">
            <v>6099700</v>
          </cell>
        </row>
        <row r="968">
          <cell r="F968">
            <v>4992580</v>
          </cell>
        </row>
        <row r="969">
          <cell r="F969">
            <v>4992580</v>
          </cell>
        </row>
        <row r="970">
          <cell r="F970">
            <v>3609480</v>
          </cell>
        </row>
        <row r="971">
          <cell r="F971">
            <v>305520</v>
          </cell>
        </row>
        <row r="972">
          <cell r="F972">
            <v>1077580</v>
          </cell>
        </row>
        <row r="973">
          <cell r="F973">
            <v>1107120</v>
          </cell>
        </row>
        <row r="974">
          <cell r="F974">
            <v>1107120</v>
          </cell>
        </row>
        <row r="975">
          <cell r="F975">
            <v>1107120</v>
          </cell>
        </row>
        <row r="976">
          <cell r="F976">
            <v>77707490</v>
          </cell>
        </row>
        <row r="977">
          <cell r="F977">
            <v>49733700</v>
          </cell>
        </row>
        <row r="978">
          <cell r="F978">
            <v>46966700</v>
          </cell>
        </row>
        <row r="979">
          <cell r="F979">
            <v>46966700</v>
          </cell>
        </row>
        <row r="980">
          <cell r="F980">
            <v>36000000</v>
          </cell>
        </row>
        <row r="981">
          <cell r="F981">
            <v>140000</v>
          </cell>
        </row>
        <row r="982">
          <cell r="F982">
            <v>10826700</v>
          </cell>
        </row>
        <row r="983">
          <cell r="F983">
            <v>2767000</v>
          </cell>
        </row>
        <row r="984">
          <cell r="F984">
            <v>2767000</v>
          </cell>
        </row>
        <row r="985">
          <cell r="F985">
            <v>2767000</v>
          </cell>
        </row>
        <row r="986">
          <cell r="F986">
            <v>1148640</v>
          </cell>
        </row>
        <row r="987">
          <cell r="F987">
            <v>1148640</v>
          </cell>
        </row>
        <row r="988">
          <cell r="F988">
            <v>1148640</v>
          </cell>
        </row>
        <row r="989">
          <cell r="F989">
            <v>882000</v>
          </cell>
        </row>
        <row r="990">
          <cell r="F990">
            <v>266640</v>
          </cell>
        </row>
        <row r="991">
          <cell r="F991">
            <v>15754200</v>
          </cell>
        </row>
        <row r="992">
          <cell r="F992">
            <v>15754200</v>
          </cell>
        </row>
        <row r="993">
          <cell r="F993">
            <v>15754200</v>
          </cell>
        </row>
        <row r="994">
          <cell r="F994">
            <v>12100000</v>
          </cell>
        </row>
        <row r="995">
          <cell r="F995">
            <v>3654200</v>
          </cell>
        </row>
        <row r="996">
          <cell r="F996">
            <v>450000</v>
          </cell>
        </row>
        <row r="997">
          <cell r="F997">
            <v>450000</v>
          </cell>
        </row>
        <row r="998">
          <cell r="F998">
            <v>450000</v>
          </cell>
        </row>
        <row r="999">
          <cell r="F999">
            <v>450000</v>
          </cell>
        </row>
        <row r="1000">
          <cell r="F1000">
            <v>47400</v>
          </cell>
        </row>
        <row r="1001">
          <cell r="F1001">
            <v>47400</v>
          </cell>
        </row>
        <row r="1002">
          <cell r="F1002">
            <v>47400</v>
          </cell>
        </row>
        <row r="1003">
          <cell r="F1003">
            <v>47400</v>
          </cell>
        </row>
        <row r="1004">
          <cell r="F1004">
            <v>20000</v>
          </cell>
        </row>
        <row r="1005">
          <cell r="F1005">
            <v>20000</v>
          </cell>
        </row>
        <row r="1006">
          <cell r="F1006">
            <v>20000</v>
          </cell>
        </row>
        <row r="1007">
          <cell r="F1007">
            <v>20000</v>
          </cell>
        </row>
        <row r="1008">
          <cell r="F1008">
            <v>1180000</v>
          </cell>
        </row>
        <row r="1009">
          <cell r="F1009">
            <v>1180000</v>
          </cell>
        </row>
        <row r="1010">
          <cell r="F1010">
            <v>1180000</v>
          </cell>
        </row>
        <row r="1011">
          <cell r="F1011">
            <v>1180000</v>
          </cell>
        </row>
        <row r="1012">
          <cell r="F1012">
            <v>7689550</v>
          </cell>
        </row>
        <row r="1013">
          <cell r="F1013">
            <v>7452800</v>
          </cell>
        </row>
        <row r="1014">
          <cell r="F1014">
            <v>7452800</v>
          </cell>
        </row>
        <row r="1015">
          <cell r="F1015">
            <v>5675490</v>
          </cell>
        </row>
        <row r="1016">
          <cell r="F1016">
            <v>83000</v>
          </cell>
        </row>
        <row r="1017">
          <cell r="F1017">
            <v>1694310</v>
          </cell>
        </row>
        <row r="1018">
          <cell r="F1018">
            <v>236750</v>
          </cell>
        </row>
        <row r="1019">
          <cell r="F1019">
            <v>236750</v>
          </cell>
        </row>
        <row r="1020">
          <cell r="F1020">
            <v>236750</v>
          </cell>
        </row>
        <row r="1021">
          <cell r="F1021">
            <v>250000</v>
          </cell>
        </row>
        <row r="1022">
          <cell r="F1022">
            <v>250000</v>
          </cell>
        </row>
        <row r="1023">
          <cell r="F1023">
            <v>250000</v>
          </cell>
        </row>
        <row r="1024">
          <cell r="F1024">
            <v>250000</v>
          </cell>
        </row>
        <row r="1025">
          <cell r="F1025">
            <v>1434000</v>
          </cell>
        </row>
        <row r="1026">
          <cell r="F1026">
            <v>1434000</v>
          </cell>
        </row>
        <row r="1027">
          <cell r="F1027">
            <v>1434000</v>
          </cell>
        </row>
        <row r="1028">
          <cell r="F1028">
            <v>1434000</v>
          </cell>
        </row>
        <row r="1029">
          <cell r="F1029">
            <v>62482300</v>
          </cell>
        </row>
        <row r="1030">
          <cell r="F1030">
            <v>58577900</v>
          </cell>
        </row>
        <row r="1031">
          <cell r="F1031">
            <v>58577900</v>
          </cell>
        </row>
        <row r="1032">
          <cell r="F1032">
            <v>58577900</v>
          </cell>
        </row>
        <row r="1033">
          <cell r="F1033">
            <v>817000</v>
          </cell>
        </row>
        <row r="1034">
          <cell r="F1034">
            <v>817000</v>
          </cell>
        </row>
        <row r="1035">
          <cell r="F1035">
            <v>817000</v>
          </cell>
        </row>
        <row r="1036">
          <cell r="F1036">
            <v>817000</v>
          </cell>
        </row>
        <row r="1037">
          <cell r="F1037">
            <v>25151300</v>
          </cell>
        </row>
        <row r="1038">
          <cell r="F1038">
            <v>24006300</v>
          </cell>
        </row>
        <row r="1039">
          <cell r="F1039">
            <v>24006300</v>
          </cell>
        </row>
        <row r="1040">
          <cell r="F1040">
            <v>24006300</v>
          </cell>
        </row>
        <row r="1041">
          <cell r="F1041">
            <v>1145000</v>
          </cell>
        </row>
        <row r="1042">
          <cell r="F1042">
            <v>1145000</v>
          </cell>
        </row>
        <row r="1043">
          <cell r="F1043">
            <v>1145000</v>
          </cell>
        </row>
        <row r="1044">
          <cell r="F1044">
            <v>32609600</v>
          </cell>
        </row>
        <row r="1045">
          <cell r="F1045">
            <v>32609600</v>
          </cell>
        </row>
        <row r="1046">
          <cell r="F1046">
            <v>32609600</v>
          </cell>
        </row>
        <row r="1047">
          <cell r="F1047">
            <v>32609600</v>
          </cell>
        </row>
        <row r="1048">
          <cell r="F1048">
            <v>3904400</v>
          </cell>
        </row>
        <row r="1049">
          <cell r="F1049">
            <v>3904400</v>
          </cell>
        </row>
        <row r="1050">
          <cell r="F1050">
            <v>3904400</v>
          </cell>
        </row>
        <row r="1051">
          <cell r="F1051">
            <v>3904400</v>
          </cell>
        </row>
        <row r="1052">
          <cell r="F1052">
            <v>10000</v>
          </cell>
        </row>
        <row r="1053">
          <cell r="F1053">
            <v>10000</v>
          </cell>
        </row>
        <row r="1054">
          <cell r="F1054">
            <v>10000</v>
          </cell>
        </row>
        <row r="1055">
          <cell r="F1055">
            <v>3894400</v>
          </cell>
        </row>
        <row r="1056">
          <cell r="F1056">
            <v>3894400</v>
          </cell>
        </row>
        <row r="1057">
          <cell r="F1057">
            <v>3894400</v>
          </cell>
        </row>
        <row r="1058">
          <cell r="F1058">
            <v>1938956</v>
          </cell>
        </row>
        <row r="1059">
          <cell r="F1059">
            <v>1938956</v>
          </cell>
        </row>
        <row r="1060">
          <cell r="F1060">
            <v>1938956</v>
          </cell>
        </row>
        <row r="1061">
          <cell r="F1061">
            <v>1938956</v>
          </cell>
        </row>
        <row r="1062">
          <cell r="F1062">
            <v>1368100</v>
          </cell>
        </row>
        <row r="1063">
          <cell r="F1063">
            <v>1368100</v>
          </cell>
        </row>
        <row r="1064">
          <cell r="F1064">
            <v>1368100</v>
          </cell>
        </row>
        <row r="1065">
          <cell r="F1065">
            <v>1368100</v>
          </cell>
        </row>
        <row r="1066">
          <cell r="F1066">
            <v>525096</v>
          </cell>
        </row>
        <row r="1067">
          <cell r="F1067">
            <v>525096</v>
          </cell>
        </row>
        <row r="1068">
          <cell r="F1068">
            <v>525096</v>
          </cell>
        </row>
        <row r="1069">
          <cell r="F1069">
            <v>525096</v>
          </cell>
        </row>
        <row r="1070">
          <cell r="F1070">
            <v>45760</v>
          </cell>
        </row>
        <row r="1071">
          <cell r="F1071">
            <v>45760</v>
          </cell>
        </row>
        <row r="1072">
          <cell r="F1072">
            <v>45760</v>
          </cell>
        </row>
        <row r="1073">
          <cell r="F1073">
            <v>45760</v>
          </cell>
        </row>
        <row r="1074">
          <cell r="F1074">
            <v>31928800</v>
          </cell>
        </row>
        <row r="1075">
          <cell r="F1075">
            <v>25777760</v>
          </cell>
        </row>
        <row r="1076">
          <cell r="F1076">
            <v>25777760</v>
          </cell>
        </row>
        <row r="1077">
          <cell r="F1077">
            <v>25777760</v>
          </cell>
        </row>
        <row r="1078">
          <cell r="F1078">
            <v>25777760</v>
          </cell>
        </row>
        <row r="1079">
          <cell r="F1079">
            <v>21102512</v>
          </cell>
        </row>
        <row r="1080">
          <cell r="F1080">
            <v>19164242</v>
          </cell>
        </row>
        <row r="1081">
          <cell r="F1081">
            <v>19164242</v>
          </cell>
        </row>
        <row r="1082">
          <cell r="F1082">
            <v>14701000</v>
          </cell>
        </row>
        <row r="1083">
          <cell r="F1083">
            <v>32600</v>
          </cell>
        </row>
        <row r="1084">
          <cell r="F1084">
            <v>4430642</v>
          </cell>
        </row>
        <row r="1085">
          <cell r="F1085">
            <v>1938270</v>
          </cell>
        </row>
        <row r="1086">
          <cell r="F1086">
            <v>1938270</v>
          </cell>
        </row>
        <row r="1087">
          <cell r="F1087">
            <v>1938270</v>
          </cell>
        </row>
        <row r="1088">
          <cell r="F1088">
            <v>1413106</v>
          </cell>
        </row>
        <row r="1089">
          <cell r="F1089">
            <v>1413106</v>
          </cell>
        </row>
        <row r="1090">
          <cell r="F1090">
            <v>1413106</v>
          </cell>
        </row>
        <row r="1091">
          <cell r="F1091">
            <v>1085335</v>
          </cell>
        </row>
        <row r="1092">
          <cell r="F1092">
            <v>327771</v>
          </cell>
        </row>
        <row r="1093">
          <cell r="F1093">
            <v>163657</v>
          </cell>
        </row>
        <row r="1094">
          <cell r="F1094">
            <v>163657</v>
          </cell>
        </row>
        <row r="1095">
          <cell r="F1095">
            <v>163657</v>
          </cell>
        </row>
        <row r="1096">
          <cell r="F1096">
            <v>163657</v>
          </cell>
        </row>
        <row r="1097">
          <cell r="F1097">
            <v>2136650</v>
          </cell>
        </row>
        <row r="1098">
          <cell r="F1098">
            <v>2136650</v>
          </cell>
        </row>
        <row r="1099">
          <cell r="F1099">
            <v>2136650</v>
          </cell>
        </row>
        <row r="1100">
          <cell r="F1100">
            <v>7650</v>
          </cell>
        </row>
        <row r="1101">
          <cell r="F1101">
            <v>2129000</v>
          </cell>
        </row>
        <row r="1102">
          <cell r="F1102">
            <v>40000</v>
          </cell>
        </row>
        <row r="1103">
          <cell r="F1103">
            <v>40000</v>
          </cell>
        </row>
        <row r="1104">
          <cell r="F1104">
            <v>40000</v>
          </cell>
        </row>
        <row r="1105">
          <cell r="F1105">
            <v>40000</v>
          </cell>
        </row>
        <row r="1106">
          <cell r="F1106">
            <v>42000</v>
          </cell>
        </row>
        <row r="1107">
          <cell r="F1107">
            <v>42000</v>
          </cell>
        </row>
        <row r="1108">
          <cell r="F1108">
            <v>42000</v>
          </cell>
        </row>
        <row r="1109">
          <cell r="F1109">
            <v>42000</v>
          </cell>
        </row>
        <row r="1110">
          <cell r="F1110">
            <v>879835</v>
          </cell>
        </row>
        <row r="1111">
          <cell r="F1111">
            <v>879835</v>
          </cell>
        </row>
        <row r="1112">
          <cell r="F1112">
            <v>879835</v>
          </cell>
        </row>
        <row r="1113">
          <cell r="F1113">
            <v>879835</v>
          </cell>
        </row>
        <row r="1114">
          <cell r="F1114">
            <v>6151040</v>
          </cell>
        </row>
        <row r="1115">
          <cell r="F1115">
            <v>6151040</v>
          </cell>
        </row>
        <row r="1116">
          <cell r="F1116">
            <v>6151040</v>
          </cell>
        </row>
        <row r="1117">
          <cell r="F1117">
            <v>6151040</v>
          </cell>
        </row>
        <row r="1118">
          <cell r="F1118">
            <v>1429800</v>
          </cell>
        </row>
        <row r="1119">
          <cell r="F1119">
            <v>881193</v>
          </cell>
        </row>
        <row r="1120">
          <cell r="F1120">
            <v>881193</v>
          </cell>
        </row>
        <row r="1121">
          <cell r="F1121">
            <v>676800</v>
          </cell>
        </row>
        <row r="1122">
          <cell r="F1122">
            <v>204393</v>
          </cell>
        </row>
        <row r="1123">
          <cell r="F1123">
            <v>548607</v>
          </cell>
        </row>
        <row r="1124">
          <cell r="F1124">
            <v>548607</v>
          </cell>
        </row>
        <row r="1125">
          <cell r="F1125">
            <v>548607</v>
          </cell>
        </row>
        <row r="1126">
          <cell r="F1126">
            <v>3870201</v>
          </cell>
        </row>
        <row r="1127">
          <cell r="F1127">
            <v>2402551</v>
          </cell>
        </row>
        <row r="1128">
          <cell r="F1128">
            <v>2402551</v>
          </cell>
        </row>
        <row r="1129">
          <cell r="F1129">
            <v>1838380</v>
          </cell>
        </row>
        <row r="1130">
          <cell r="F1130">
            <v>12000</v>
          </cell>
        </row>
        <row r="1131">
          <cell r="F1131">
            <v>552171</v>
          </cell>
        </row>
        <row r="1132">
          <cell r="F1132">
            <v>1467650</v>
          </cell>
        </row>
        <row r="1133">
          <cell r="F1133">
            <v>1467650</v>
          </cell>
        </row>
        <row r="1134">
          <cell r="F1134">
            <v>1467650</v>
          </cell>
        </row>
        <row r="1135">
          <cell r="F1135">
            <v>282524</v>
          </cell>
        </row>
        <row r="1136">
          <cell r="F1136">
            <v>282524</v>
          </cell>
        </row>
        <row r="1137">
          <cell r="F1137">
            <v>282524</v>
          </cell>
        </row>
        <row r="1138">
          <cell r="F1138">
            <v>216993</v>
          </cell>
        </row>
        <row r="1139">
          <cell r="F1139">
            <v>65531</v>
          </cell>
        </row>
        <row r="1140">
          <cell r="F1140">
            <v>40000</v>
          </cell>
        </row>
        <row r="1141">
          <cell r="F1141">
            <v>40000</v>
          </cell>
        </row>
        <row r="1142">
          <cell r="F1142">
            <v>40000</v>
          </cell>
        </row>
        <row r="1143">
          <cell r="F1143">
            <v>40000</v>
          </cell>
        </row>
        <row r="1144">
          <cell r="F1144">
            <v>528515</v>
          </cell>
        </row>
        <row r="1145">
          <cell r="F1145">
            <v>528515</v>
          </cell>
        </row>
        <row r="1146">
          <cell r="F1146">
            <v>528515</v>
          </cell>
        </row>
        <row r="1147">
          <cell r="F1147">
            <v>528515</v>
          </cell>
        </row>
        <row r="1148">
          <cell r="F1148">
            <v>116707428</v>
          </cell>
        </row>
        <row r="1149">
          <cell r="F1149">
            <v>22599378</v>
          </cell>
        </row>
        <row r="1150">
          <cell r="F1150">
            <v>20196878</v>
          </cell>
        </row>
        <row r="1151">
          <cell r="F1151">
            <v>20196878</v>
          </cell>
        </row>
        <row r="1152">
          <cell r="F1152">
            <v>20196878</v>
          </cell>
        </row>
        <row r="1153">
          <cell r="F1153">
            <v>15857762</v>
          </cell>
        </row>
        <row r="1154">
          <cell r="F1154">
            <v>14124968</v>
          </cell>
        </row>
        <row r="1155">
          <cell r="F1155">
            <v>14124968</v>
          </cell>
        </row>
        <row r="1156">
          <cell r="F1156">
            <v>10758209</v>
          </cell>
        </row>
        <row r="1157">
          <cell r="F1157">
            <v>105700</v>
          </cell>
        </row>
        <row r="1158">
          <cell r="F1158">
            <v>3261059</v>
          </cell>
        </row>
        <row r="1159">
          <cell r="F1159">
            <v>1720294</v>
          </cell>
        </row>
        <row r="1160">
          <cell r="F1160">
            <v>1720294</v>
          </cell>
        </row>
        <row r="1161">
          <cell r="F1161">
            <v>1720294</v>
          </cell>
        </row>
        <row r="1162">
          <cell r="F1162">
            <v>12500</v>
          </cell>
        </row>
        <row r="1163">
          <cell r="F1163">
            <v>12500</v>
          </cell>
        </row>
        <row r="1164">
          <cell r="F1164">
            <v>12500</v>
          </cell>
        </row>
        <row r="1165">
          <cell r="F1165">
            <v>704000</v>
          </cell>
        </row>
        <row r="1166">
          <cell r="F1166">
            <v>704000</v>
          </cell>
        </row>
        <row r="1167">
          <cell r="F1167">
            <v>704000</v>
          </cell>
        </row>
        <row r="1168">
          <cell r="F1168">
            <v>540707</v>
          </cell>
        </row>
        <row r="1169">
          <cell r="F1169">
            <v>163293</v>
          </cell>
        </row>
        <row r="1170">
          <cell r="F1170">
            <v>361140</v>
          </cell>
        </row>
        <row r="1171">
          <cell r="F1171">
            <v>361140</v>
          </cell>
        </row>
        <row r="1172">
          <cell r="F1172">
            <v>361140</v>
          </cell>
        </row>
        <row r="1173">
          <cell r="F1173">
            <v>361140</v>
          </cell>
        </row>
        <row r="1174">
          <cell r="F1174">
            <v>1682095</v>
          </cell>
        </row>
        <row r="1175">
          <cell r="F1175">
            <v>1682095</v>
          </cell>
        </row>
        <row r="1176">
          <cell r="F1176">
            <v>1682095</v>
          </cell>
        </row>
        <row r="1177">
          <cell r="F1177">
            <v>1291932</v>
          </cell>
        </row>
        <row r="1178">
          <cell r="F1178">
            <v>390163</v>
          </cell>
        </row>
        <row r="1179">
          <cell r="F1179">
            <v>657685</v>
          </cell>
        </row>
        <row r="1180">
          <cell r="F1180">
            <v>657685</v>
          </cell>
        </row>
        <row r="1181">
          <cell r="F1181">
            <v>657685</v>
          </cell>
        </row>
        <row r="1182">
          <cell r="F1182">
            <v>13710</v>
          </cell>
        </row>
        <row r="1183">
          <cell r="F1183">
            <v>643975</v>
          </cell>
        </row>
        <row r="1184">
          <cell r="F1184">
            <v>5525</v>
          </cell>
        </row>
        <row r="1185">
          <cell r="F1185">
            <v>5525</v>
          </cell>
        </row>
        <row r="1186">
          <cell r="F1186">
            <v>5525</v>
          </cell>
        </row>
        <row r="1187">
          <cell r="F1187">
            <v>5525</v>
          </cell>
        </row>
        <row r="1188">
          <cell r="F1188">
            <v>225348</v>
          </cell>
        </row>
        <row r="1189">
          <cell r="F1189">
            <v>225348</v>
          </cell>
        </row>
        <row r="1190">
          <cell r="F1190">
            <v>225348</v>
          </cell>
        </row>
        <row r="1191">
          <cell r="F1191">
            <v>225348</v>
          </cell>
        </row>
        <row r="1192">
          <cell r="F1192">
            <v>680323</v>
          </cell>
        </row>
        <row r="1193">
          <cell r="F1193">
            <v>680323</v>
          </cell>
        </row>
        <row r="1194">
          <cell r="F1194">
            <v>680323</v>
          </cell>
        </row>
        <row r="1195">
          <cell r="F1195">
            <v>522522</v>
          </cell>
        </row>
        <row r="1196">
          <cell r="F1196">
            <v>157801</v>
          </cell>
        </row>
        <row r="1197">
          <cell r="F1197">
            <v>23000</v>
          </cell>
        </row>
        <row r="1198">
          <cell r="F1198">
            <v>23000</v>
          </cell>
        </row>
        <row r="1199">
          <cell r="F1199">
            <v>23000</v>
          </cell>
        </row>
        <row r="1200">
          <cell r="F1200">
            <v>23000</v>
          </cell>
        </row>
        <row r="1201">
          <cell r="F1201">
            <v>2000000</v>
          </cell>
        </row>
        <row r="1202">
          <cell r="F1202">
            <v>2000000</v>
          </cell>
        </row>
        <row r="1203">
          <cell r="F1203">
            <v>2000000</v>
          </cell>
        </row>
        <row r="1204">
          <cell r="F1204">
            <v>2000000</v>
          </cell>
        </row>
        <row r="1205">
          <cell r="F1205">
            <v>2000000</v>
          </cell>
        </row>
        <row r="1206">
          <cell r="F1206">
            <v>2000000</v>
          </cell>
        </row>
        <row r="1207">
          <cell r="F1207">
            <v>402500</v>
          </cell>
        </row>
        <row r="1208">
          <cell r="F1208">
            <v>302500</v>
          </cell>
        </row>
        <row r="1209">
          <cell r="F1209">
            <v>302500</v>
          </cell>
        </row>
        <row r="1210">
          <cell r="F1210">
            <v>302500</v>
          </cell>
        </row>
        <row r="1211">
          <cell r="F1211">
            <v>302500</v>
          </cell>
        </row>
        <row r="1212">
          <cell r="F1212">
            <v>302500</v>
          </cell>
        </row>
        <row r="1213">
          <cell r="F1213">
            <v>100000</v>
          </cell>
        </row>
        <row r="1214">
          <cell r="F1214">
            <v>100000</v>
          </cell>
        </row>
        <row r="1215">
          <cell r="F1215">
            <v>100000</v>
          </cell>
        </row>
        <row r="1216">
          <cell r="F1216">
            <v>100000</v>
          </cell>
        </row>
        <row r="1217">
          <cell r="F1217">
            <v>100000</v>
          </cell>
        </row>
        <row r="1218">
          <cell r="F1218">
            <v>100000</v>
          </cell>
        </row>
        <row r="1219">
          <cell r="F1219">
            <v>5768500</v>
          </cell>
        </row>
        <row r="1220">
          <cell r="F1220">
            <v>5768500</v>
          </cell>
        </row>
        <row r="1221">
          <cell r="F1221">
            <v>5768500</v>
          </cell>
        </row>
        <row r="1222">
          <cell r="F1222">
            <v>5768500</v>
          </cell>
        </row>
        <row r="1223">
          <cell r="F1223">
            <v>5768500</v>
          </cell>
        </row>
        <row r="1224">
          <cell r="F1224">
            <v>5768500</v>
          </cell>
        </row>
        <row r="1225">
          <cell r="F1225">
            <v>5768500</v>
          </cell>
        </row>
        <row r="1226">
          <cell r="F1226">
            <v>4874750</v>
          </cell>
        </row>
        <row r="1227">
          <cell r="F1227">
            <v>4874750</v>
          </cell>
        </row>
        <row r="1228">
          <cell r="F1228">
            <v>4874750</v>
          </cell>
        </row>
        <row r="1229">
          <cell r="F1229">
            <v>4874750</v>
          </cell>
        </row>
        <row r="1230">
          <cell r="F1230">
            <v>4874750</v>
          </cell>
        </row>
        <row r="1231">
          <cell r="F1231">
            <v>4874750</v>
          </cell>
        </row>
        <row r="1232">
          <cell r="F1232">
            <v>4874750</v>
          </cell>
        </row>
        <row r="1233">
          <cell r="F1233">
            <v>2500000</v>
          </cell>
        </row>
        <row r="1234">
          <cell r="F1234">
            <v>2500000</v>
          </cell>
        </row>
        <row r="1235">
          <cell r="F1235">
            <v>2500000</v>
          </cell>
        </row>
        <row r="1236">
          <cell r="F1236">
            <v>2500000</v>
          </cell>
        </row>
        <row r="1237">
          <cell r="F1237">
            <v>2500000</v>
          </cell>
        </row>
        <row r="1238">
          <cell r="F1238">
            <v>2500000</v>
          </cell>
        </row>
        <row r="1239">
          <cell r="F1239">
            <v>2500000</v>
          </cell>
        </row>
        <row r="1240">
          <cell r="F1240">
            <v>80964800</v>
          </cell>
        </row>
        <row r="1241">
          <cell r="F1241">
            <v>62824800</v>
          </cell>
        </row>
        <row r="1242">
          <cell r="F1242">
            <v>62824800</v>
          </cell>
        </row>
        <row r="1243">
          <cell r="F1243">
            <v>62824800</v>
          </cell>
        </row>
        <row r="1244">
          <cell r="F1244">
            <v>37664800</v>
          </cell>
        </row>
        <row r="1245">
          <cell r="F1245">
            <v>37664800</v>
          </cell>
        </row>
        <row r="1246">
          <cell r="F1246">
            <v>37664800</v>
          </cell>
        </row>
        <row r="1247">
          <cell r="F1247">
            <v>37664800</v>
          </cell>
        </row>
        <row r="1248">
          <cell r="F1248">
            <v>25160000</v>
          </cell>
        </row>
        <row r="1249">
          <cell r="F1249">
            <v>25160000</v>
          </cell>
        </row>
        <row r="1250">
          <cell r="F1250">
            <v>25160000</v>
          </cell>
        </row>
        <row r="1251">
          <cell r="F1251">
            <v>25160000</v>
          </cell>
        </row>
        <row r="1252">
          <cell r="F1252">
            <v>18140000</v>
          </cell>
        </row>
        <row r="1253">
          <cell r="F1253">
            <v>18140000</v>
          </cell>
        </row>
        <row r="1254">
          <cell r="F1254">
            <v>18140000</v>
          </cell>
        </row>
        <row r="1255">
          <cell r="F1255">
            <v>18140000</v>
          </cell>
        </row>
        <row r="1256">
          <cell r="F1256">
            <v>18140000</v>
          </cell>
        </row>
        <row r="1257">
          <cell r="F1257">
            <v>18140000</v>
          </cell>
        </row>
        <row r="1258">
          <cell r="F1258">
            <v>30000000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Лист2"/>
  <dimension ref="A1:E20"/>
  <sheetViews>
    <sheetView topLeftCell="A2" workbookViewId="0">
      <selection activeCell="B23" sqref="B23"/>
    </sheetView>
  </sheetViews>
  <sheetFormatPr defaultRowHeight="46.5" customHeight="1"/>
  <cols>
    <col min="1" max="1" width="28.5703125" style="52" customWidth="1"/>
    <col min="2" max="2" width="54.28515625" style="52" customWidth="1"/>
    <col min="3" max="3" width="17.7109375" style="52" customWidth="1"/>
    <col min="4" max="4" width="18" style="52" bestFit="1" customWidth="1"/>
    <col min="5" max="5" width="17.5703125" style="52" customWidth="1"/>
    <col min="6" max="16384" width="9.140625" style="52"/>
  </cols>
  <sheetData>
    <row r="1" spans="1:5" ht="41.25" hidden="1" customHeight="1">
      <c r="A1" s="460" t="str">
        <f>"Приложение №"&amp;Н2деф&amp;"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60"/>
      <c r="C1" s="460"/>
      <c r="D1" s="460"/>
      <c r="E1" s="460"/>
    </row>
    <row r="2" spans="1:5" ht="46.5" customHeight="1">
      <c r="A2" s="460" t="str">
        <f>"Приложение "&amp;Н1деф&amp;" к решению
Богучанского районного Совета депутатов
от "&amp;Р1дата&amp;" года №"&amp;Р1номер</f>
        <v>Приложение 1 к решению
Богучанского районного Совета депутатов
от  года №</v>
      </c>
      <c r="B2" s="460"/>
      <c r="C2" s="460"/>
      <c r="D2" s="460"/>
      <c r="E2" s="460"/>
    </row>
    <row r="3" spans="1:5" ht="46.5" customHeight="1">
      <c r="A3" s="459" t="str">
        <f>"Источники внутреннего финансирования дефицита районного бюджета на "&amp;год&amp;" год и плановый период "&amp;ПлПер&amp;" годов"</f>
        <v>Источники внутреннего финансирования дефицита районного бюджета на 2023 год и плановый период 2024-2025 годов</v>
      </c>
      <c r="B3" s="459"/>
      <c r="C3" s="459"/>
      <c r="D3" s="459"/>
      <c r="E3" s="459"/>
    </row>
    <row r="4" spans="1:5" ht="46.5" customHeight="1">
      <c r="B4" s="105"/>
      <c r="C4" s="105"/>
      <c r="E4" s="236" t="s">
        <v>69</v>
      </c>
    </row>
    <row r="5" spans="1:5" ht="46.5" customHeight="1">
      <c r="A5" s="413" t="s">
        <v>113</v>
      </c>
      <c r="B5" s="413" t="s">
        <v>114</v>
      </c>
      <c r="C5" s="75" t="s">
        <v>1827</v>
      </c>
      <c r="D5" s="75" t="s">
        <v>2110</v>
      </c>
      <c r="E5" s="75" t="s">
        <v>2085</v>
      </c>
    </row>
    <row r="6" spans="1:5" ht="28.5">
      <c r="A6" s="45" t="s">
        <v>115</v>
      </c>
      <c r="B6" s="16" t="s">
        <v>116</v>
      </c>
      <c r="C6" s="76">
        <f>SUM(C7+C12)</f>
        <v>16822524</v>
      </c>
      <c r="D6" s="76">
        <f>SUM(D7+D12)</f>
        <v>0</v>
      </c>
      <c r="E6" s="76">
        <f>SUM(E7+E12)</f>
        <v>0</v>
      </c>
    </row>
    <row r="7" spans="1:5" ht="28.5" hidden="1">
      <c r="A7" s="142" t="s">
        <v>440</v>
      </c>
      <c r="B7" s="16" t="s">
        <v>117</v>
      </c>
      <c r="C7" s="76">
        <f>C8-C10</f>
        <v>0</v>
      </c>
      <c r="D7" s="76">
        <f>D8-D10</f>
        <v>0</v>
      </c>
      <c r="E7" s="76">
        <f>E8-E10</f>
        <v>0</v>
      </c>
    </row>
    <row r="8" spans="1:5" ht="42.75" hidden="1">
      <c r="A8" s="45" t="s">
        <v>118</v>
      </c>
      <c r="B8" s="16" t="s">
        <v>119</v>
      </c>
      <c r="C8" s="76">
        <f>C9</f>
        <v>0</v>
      </c>
      <c r="D8" s="76">
        <f>D9</f>
        <v>0</v>
      </c>
      <c r="E8" s="76">
        <f>E9</f>
        <v>0</v>
      </c>
    </row>
    <row r="9" spans="1:5" ht="57" hidden="1">
      <c r="A9" s="45" t="s">
        <v>1124</v>
      </c>
      <c r="B9" s="16" t="s">
        <v>173</v>
      </c>
      <c r="C9" s="76">
        <v>0</v>
      </c>
      <c r="D9" s="76">
        <v>0</v>
      </c>
      <c r="E9" s="76">
        <v>0</v>
      </c>
    </row>
    <row r="10" spans="1:5" ht="42.75" hidden="1">
      <c r="A10" s="45" t="s">
        <v>174</v>
      </c>
      <c r="B10" s="16" t="s">
        <v>175</v>
      </c>
      <c r="C10" s="76">
        <f>C11</f>
        <v>0</v>
      </c>
      <c r="D10" s="76">
        <f>D11</f>
        <v>0</v>
      </c>
      <c r="E10" s="76">
        <f>E11</f>
        <v>0</v>
      </c>
    </row>
    <row r="11" spans="1:5" ht="57" hidden="1">
      <c r="A11" s="45" t="s">
        <v>1125</v>
      </c>
      <c r="B11" s="16" t="s">
        <v>36</v>
      </c>
      <c r="C11" s="76">
        <v>0</v>
      </c>
      <c r="D11" s="76">
        <v>0</v>
      </c>
      <c r="E11" s="76">
        <v>0</v>
      </c>
    </row>
    <row r="12" spans="1:5" ht="28.5">
      <c r="A12" s="45" t="s">
        <v>176</v>
      </c>
      <c r="B12" s="16" t="s">
        <v>147</v>
      </c>
      <c r="C12" s="76">
        <f>-C13+C17</f>
        <v>16822524</v>
      </c>
      <c r="D12" s="76">
        <f>-D13+D17</f>
        <v>0</v>
      </c>
      <c r="E12" s="76">
        <f>-E13+E17</f>
        <v>0</v>
      </c>
    </row>
    <row r="13" spans="1:5" ht="14.25">
      <c r="A13" s="45" t="s">
        <v>148</v>
      </c>
      <c r="B13" s="16" t="s">
        <v>93</v>
      </c>
      <c r="C13" s="76">
        <f>C14</f>
        <v>2832495635</v>
      </c>
      <c r="D13" s="76">
        <f t="shared" ref="D13:E15" si="0">D14</f>
        <v>2673537286</v>
      </c>
      <c r="E13" s="76">
        <f t="shared" si="0"/>
        <v>2666505019</v>
      </c>
    </row>
    <row r="14" spans="1:5" ht="14.25">
      <c r="A14" s="45" t="s">
        <v>149</v>
      </c>
      <c r="B14" s="16" t="s">
        <v>94</v>
      </c>
      <c r="C14" s="77">
        <f>C15</f>
        <v>2832495635</v>
      </c>
      <c r="D14" s="77">
        <f t="shared" si="0"/>
        <v>2673537286</v>
      </c>
      <c r="E14" s="77">
        <f t="shared" si="0"/>
        <v>2666505019</v>
      </c>
    </row>
    <row r="15" spans="1:5" ht="28.5">
      <c r="A15" s="45" t="s">
        <v>150</v>
      </c>
      <c r="B15" s="16" t="s">
        <v>190</v>
      </c>
      <c r="C15" s="76">
        <f>C16</f>
        <v>2832495635</v>
      </c>
      <c r="D15" s="76">
        <f t="shared" si="0"/>
        <v>2673537286</v>
      </c>
      <c r="E15" s="76">
        <f t="shared" si="0"/>
        <v>2666505019</v>
      </c>
    </row>
    <row r="16" spans="1:5" ht="28.5">
      <c r="A16" s="45" t="s">
        <v>191</v>
      </c>
      <c r="B16" s="16" t="s">
        <v>154</v>
      </c>
      <c r="C16" s="76">
        <f>'Дох '!I279+C8</f>
        <v>2832495635</v>
      </c>
      <c r="D16" s="76">
        <f>'Дох '!J279+D8</f>
        <v>2673537286</v>
      </c>
      <c r="E16" s="76">
        <f>'Дох '!K279+E8</f>
        <v>2666505019</v>
      </c>
    </row>
    <row r="17" spans="1:5" ht="14.25">
      <c r="A17" s="45" t="s">
        <v>155</v>
      </c>
      <c r="B17" s="16" t="s">
        <v>95</v>
      </c>
      <c r="C17" s="76">
        <f>C18</f>
        <v>2849318159</v>
      </c>
      <c r="D17" s="76">
        <f t="shared" ref="D17:E19" si="1">D18</f>
        <v>2673537286</v>
      </c>
      <c r="E17" s="76">
        <f t="shared" si="1"/>
        <v>2666505019</v>
      </c>
    </row>
    <row r="18" spans="1:5" ht="14.25">
      <c r="A18" s="16" t="s">
        <v>156</v>
      </c>
      <c r="B18" s="16" t="s">
        <v>96</v>
      </c>
      <c r="C18" s="78">
        <f>C19</f>
        <v>2849318159</v>
      </c>
      <c r="D18" s="78">
        <f t="shared" si="1"/>
        <v>2673537286</v>
      </c>
      <c r="E18" s="78">
        <f t="shared" si="1"/>
        <v>2666505019</v>
      </c>
    </row>
    <row r="19" spans="1:5" ht="28.5">
      <c r="A19" s="16" t="s">
        <v>157</v>
      </c>
      <c r="B19" s="16" t="s">
        <v>158</v>
      </c>
      <c r="C19" s="78">
        <f>C20</f>
        <v>2849318159</v>
      </c>
      <c r="D19" s="78">
        <f t="shared" si="1"/>
        <v>2673537286</v>
      </c>
      <c r="E19" s="78">
        <f t="shared" si="1"/>
        <v>2666505019</v>
      </c>
    </row>
    <row r="20" spans="1:5" ht="28.5">
      <c r="A20" s="45" t="s">
        <v>159</v>
      </c>
      <c r="B20" s="16" t="s">
        <v>160</v>
      </c>
      <c r="C20" s="76">
        <f>Вед23!F7+C10</f>
        <v>2849318159</v>
      </c>
      <c r="D20" s="76">
        <f>'вед 24-25'!F7+D10</f>
        <v>2673537286</v>
      </c>
      <c r="E20" s="76">
        <f>'вед 24-25'!G7+E10</f>
        <v>2666505019</v>
      </c>
    </row>
  </sheetData>
  <mergeCells count="3">
    <mergeCell ref="A3:E3"/>
    <mergeCell ref="A2:E2"/>
    <mergeCell ref="A1:E1"/>
  </mergeCells>
  <phoneticPr fontId="3" type="noConversion"/>
  <pageMargins left="0.98425196850393704" right="0.23622047244094491" top="0.74803149606299213" bottom="0.74803149606299213" header="0.31496062992125984" footer="0.31496062992125984"/>
  <pageSetup paperSize="9" fitToHeight="0" orientation="landscape" r:id="rId1"/>
  <headerFooter alignWithMargins="0"/>
</worksheet>
</file>

<file path=xl/worksheets/sheet10.xml><?xml version="1.0" encoding="utf-8"?>
<worksheet xmlns="http://schemas.openxmlformats.org/spreadsheetml/2006/main" xmlns:r="http://schemas.openxmlformats.org/officeDocument/2006/relationships">
  <dimension ref="A1:E1283"/>
  <sheetViews>
    <sheetView topLeftCell="A2" zoomScaleNormal="100" workbookViewId="0">
      <selection activeCell="E5" sqref="E5:E6"/>
    </sheetView>
  </sheetViews>
  <sheetFormatPr defaultRowHeight="12.75"/>
  <cols>
    <col min="1" max="1" width="55.85546875" style="3" customWidth="1"/>
    <col min="2" max="2" width="12.85546875" style="121" customWidth="1"/>
    <col min="3" max="3" width="6.42578125" style="3" customWidth="1"/>
    <col min="4" max="4" width="7.140625" style="3" customWidth="1"/>
    <col min="5" max="5" width="18" style="19" customWidth="1"/>
    <col min="6" max="16384" width="9.140625" style="3"/>
  </cols>
  <sheetData>
    <row r="1" spans="1:5" ht="42.75" hidden="1" customHeight="1">
      <c r="A1" s="460" t="str">
        <f>"Приложение №"&amp;Н2цср&amp;"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60"/>
      <c r="C1" s="460"/>
      <c r="D1" s="460"/>
      <c r="E1" s="460"/>
    </row>
    <row r="2" spans="1:5" ht="41.25" customHeight="1">
      <c r="A2" s="460" t="str">
        <f>"Приложение "&amp;Н1цср&amp;" к решению
Богучанского районного Совета депутатов
от "&amp;Р1дата&amp;" года №"&amp;Р1номер</f>
        <v>Приложение 7 к решению
Богучанского районного Совета депутатов
от  года №</v>
      </c>
      <c r="B2" s="460"/>
      <c r="C2" s="460"/>
      <c r="D2" s="460"/>
      <c r="E2" s="460"/>
    </row>
    <row r="3" spans="1:5" ht="79.5" customHeight="1">
      <c r="A3" s="459" t="str">
        <f>"Распределение бюджетных ассигнований по целевым статьям (муниципальным программам Богучанского района и непрограммным направлениям деятельности), группам, подгруппам видов расходов, разделам, подразделам классификации расходов районного бюджета на "&amp;год&amp;" год"</f>
        <v>Распределение бюджетных ассигнований по целевым статьям (муниципальным программам Богучанского района и непрограммным направлениям деятельности), группам, подгруппам видов расходов, разделам, подразделам классификации расходов районного бюджета на 2023 год</v>
      </c>
      <c r="B3" s="459"/>
      <c r="C3" s="459"/>
      <c r="D3" s="459"/>
      <c r="E3" s="459"/>
    </row>
    <row r="4" spans="1:5">
      <c r="E4" s="8" t="s">
        <v>69</v>
      </c>
    </row>
    <row r="5" spans="1:5">
      <c r="A5" s="488" t="s">
        <v>1332</v>
      </c>
      <c r="B5" s="496" t="s">
        <v>177</v>
      </c>
      <c r="C5" s="499"/>
      <c r="D5" s="497"/>
      <c r="E5" s="488" t="str">
        <f>""&amp;год&amp;"год"</f>
        <v>2023год</v>
      </c>
    </row>
    <row r="6" spans="1:5" ht="51">
      <c r="A6" s="489"/>
      <c r="B6" s="122" t="s">
        <v>1330</v>
      </c>
      <c r="C6" s="253" t="s">
        <v>1331</v>
      </c>
      <c r="D6" s="253" t="s">
        <v>1334</v>
      </c>
      <c r="E6" s="489"/>
    </row>
    <row r="7" spans="1:5" s="11" customFormat="1">
      <c r="A7" s="244" t="s">
        <v>637</v>
      </c>
      <c r="B7" s="245" t="s">
        <v>1174</v>
      </c>
      <c r="C7" s="245" t="s">
        <v>1174</v>
      </c>
      <c r="D7" s="245" t="s">
        <v>1174</v>
      </c>
      <c r="E7" s="246">
        <v>2849318159</v>
      </c>
    </row>
    <row r="8" spans="1:5" ht="25.5">
      <c r="A8" s="244" t="s">
        <v>442</v>
      </c>
      <c r="B8" s="245" t="s">
        <v>971</v>
      </c>
      <c r="C8" s="245" t="s">
        <v>1174</v>
      </c>
      <c r="D8" s="245" t="s">
        <v>1174</v>
      </c>
      <c r="E8" s="246">
        <v>1647816066</v>
      </c>
    </row>
    <row r="9" spans="1:5" ht="25.5">
      <c r="A9" s="244" t="s">
        <v>443</v>
      </c>
      <c r="B9" s="245" t="s">
        <v>972</v>
      </c>
      <c r="C9" s="245" t="s">
        <v>1174</v>
      </c>
      <c r="D9" s="245" t="s">
        <v>1174</v>
      </c>
      <c r="E9" s="246">
        <v>1551489046</v>
      </c>
    </row>
    <row r="10" spans="1:5" ht="102">
      <c r="A10" s="244" t="s">
        <v>410</v>
      </c>
      <c r="B10" s="245" t="s">
        <v>742</v>
      </c>
      <c r="C10" s="245" t="s">
        <v>1174</v>
      </c>
      <c r="D10" s="245" t="s">
        <v>1174</v>
      </c>
      <c r="E10" s="246">
        <v>71833880</v>
      </c>
    </row>
    <row r="11" spans="1:5" ht="51">
      <c r="A11" s="244" t="s">
        <v>1315</v>
      </c>
      <c r="B11" s="245" t="s">
        <v>742</v>
      </c>
      <c r="C11" s="245" t="s">
        <v>273</v>
      </c>
      <c r="D11" s="245" t="s">
        <v>1174</v>
      </c>
      <c r="E11" s="246">
        <v>39911880</v>
      </c>
    </row>
    <row r="12" spans="1:5">
      <c r="A12" s="244" t="s">
        <v>1191</v>
      </c>
      <c r="B12" s="245" t="s">
        <v>742</v>
      </c>
      <c r="C12" s="245" t="s">
        <v>133</v>
      </c>
      <c r="D12" s="245" t="s">
        <v>1174</v>
      </c>
      <c r="E12" s="246">
        <v>39911880</v>
      </c>
    </row>
    <row r="13" spans="1:5">
      <c r="A13" s="244" t="s">
        <v>140</v>
      </c>
      <c r="B13" s="245" t="s">
        <v>742</v>
      </c>
      <c r="C13" s="245" t="s">
        <v>133</v>
      </c>
      <c r="D13" s="245" t="s">
        <v>1142</v>
      </c>
      <c r="E13" s="246">
        <v>39911880</v>
      </c>
    </row>
    <row r="14" spans="1:5">
      <c r="A14" s="244" t="s">
        <v>152</v>
      </c>
      <c r="B14" s="245" t="s">
        <v>742</v>
      </c>
      <c r="C14" s="245" t="s">
        <v>133</v>
      </c>
      <c r="D14" s="245" t="s">
        <v>408</v>
      </c>
      <c r="E14" s="246">
        <v>39911880</v>
      </c>
    </row>
    <row r="15" spans="1:5" ht="25.5">
      <c r="A15" s="244" t="s">
        <v>1316</v>
      </c>
      <c r="B15" s="245" t="s">
        <v>742</v>
      </c>
      <c r="C15" s="245" t="s">
        <v>1317</v>
      </c>
      <c r="D15" s="245" t="s">
        <v>1174</v>
      </c>
      <c r="E15" s="246">
        <v>31862000</v>
      </c>
    </row>
    <row r="16" spans="1:5" ht="25.5">
      <c r="A16" s="244" t="s">
        <v>1197</v>
      </c>
      <c r="B16" s="245" t="s">
        <v>742</v>
      </c>
      <c r="C16" s="245" t="s">
        <v>1198</v>
      </c>
      <c r="D16" s="245" t="s">
        <v>1174</v>
      </c>
      <c r="E16" s="246">
        <v>31862000</v>
      </c>
    </row>
    <row r="17" spans="1:5">
      <c r="A17" s="244" t="s">
        <v>140</v>
      </c>
      <c r="B17" s="245" t="s">
        <v>742</v>
      </c>
      <c r="C17" s="245" t="s">
        <v>1198</v>
      </c>
      <c r="D17" s="245" t="s">
        <v>1142</v>
      </c>
      <c r="E17" s="246">
        <v>31862000</v>
      </c>
    </row>
    <row r="18" spans="1:5">
      <c r="A18" s="244" t="s">
        <v>152</v>
      </c>
      <c r="B18" s="245" t="s">
        <v>742</v>
      </c>
      <c r="C18" s="245" t="s">
        <v>1198</v>
      </c>
      <c r="D18" s="245" t="s">
        <v>408</v>
      </c>
      <c r="E18" s="246">
        <v>31862000</v>
      </c>
    </row>
    <row r="19" spans="1:5">
      <c r="A19" s="244" t="s">
        <v>1318</v>
      </c>
      <c r="B19" s="245" t="s">
        <v>742</v>
      </c>
      <c r="C19" s="245" t="s">
        <v>1319</v>
      </c>
      <c r="D19" s="245" t="s">
        <v>1174</v>
      </c>
      <c r="E19" s="246">
        <v>60000</v>
      </c>
    </row>
    <row r="20" spans="1:5">
      <c r="A20" s="244" t="s">
        <v>1202</v>
      </c>
      <c r="B20" s="245" t="s">
        <v>742</v>
      </c>
      <c r="C20" s="245" t="s">
        <v>1203</v>
      </c>
      <c r="D20" s="245" t="s">
        <v>1174</v>
      </c>
      <c r="E20" s="246">
        <v>60000</v>
      </c>
    </row>
    <row r="21" spans="1:5">
      <c r="A21" s="244" t="s">
        <v>140</v>
      </c>
      <c r="B21" s="245" t="s">
        <v>742</v>
      </c>
      <c r="C21" s="245" t="s">
        <v>1203</v>
      </c>
      <c r="D21" s="245" t="s">
        <v>1142</v>
      </c>
      <c r="E21" s="246">
        <v>60000</v>
      </c>
    </row>
    <row r="22" spans="1:5">
      <c r="A22" s="244" t="s">
        <v>152</v>
      </c>
      <c r="B22" s="245" t="s">
        <v>742</v>
      </c>
      <c r="C22" s="245" t="s">
        <v>1203</v>
      </c>
      <c r="D22" s="245" t="s">
        <v>408</v>
      </c>
      <c r="E22" s="246">
        <v>60000</v>
      </c>
    </row>
    <row r="23" spans="1:5" ht="102">
      <c r="A23" s="244" t="s">
        <v>413</v>
      </c>
      <c r="B23" s="245" t="s">
        <v>750</v>
      </c>
      <c r="C23" s="245" t="s">
        <v>1174</v>
      </c>
      <c r="D23" s="245" t="s">
        <v>1174</v>
      </c>
      <c r="E23" s="246">
        <v>87882364</v>
      </c>
    </row>
    <row r="24" spans="1:5" ht="51">
      <c r="A24" s="244" t="s">
        <v>1315</v>
      </c>
      <c r="B24" s="245" t="s">
        <v>750</v>
      </c>
      <c r="C24" s="245" t="s">
        <v>273</v>
      </c>
      <c r="D24" s="245" t="s">
        <v>1174</v>
      </c>
      <c r="E24" s="246">
        <v>51854319</v>
      </c>
    </row>
    <row r="25" spans="1:5">
      <c r="A25" s="244" t="s">
        <v>1191</v>
      </c>
      <c r="B25" s="245" t="s">
        <v>750</v>
      </c>
      <c r="C25" s="245" t="s">
        <v>133</v>
      </c>
      <c r="D25" s="245" t="s">
        <v>1174</v>
      </c>
      <c r="E25" s="246">
        <v>51854319</v>
      </c>
    </row>
    <row r="26" spans="1:5">
      <c r="A26" s="244" t="s">
        <v>140</v>
      </c>
      <c r="B26" s="245" t="s">
        <v>750</v>
      </c>
      <c r="C26" s="245" t="s">
        <v>133</v>
      </c>
      <c r="D26" s="245" t="s">
        <v>1142</v>
      </c>
      <c r="E26" s="246">
        <v>51854319</v>
      </c>
    </row>
    <row r="27" spans="1:5">
      <c r="A27" s="244" t="s">
        <v>153</v>
      </c>
      <c r="B27" s="245" t="s">
        <v>750</v>
      </c>
      <c r="C27" s="245" t="s">
        <v>133</v>
      </c>
      <c r="D27" s="245" t="s">
        <v>395</v>
      </c>
      <c r="E27" s="246">
        <v>51854319</v>
      </c>
    </row>
    <row r="28" spans="1:5" ht="25.5">
      <c r="A28" s="244" t="s">
        <v>1316</v>
      </c>
      <c r="B28" s="245" t="s">
        <v>750</v>
      </c>
      <c r="C28" s="245" t="s">
        <v>1317</v>
      </c>
      <c r="D28" s="245" t="s">
        <v>1174</v>
      </c>
      <c r="E28" s="246">
        <v>35982045</v>
      </c>
    </row>
    <row r="29" spans="1:5" ht="25.5">
      <c r="A29" s="244" t="s">
        <v>1197</v>
      </c>
      <c r="B29" s="245" t="s">
        <v>750</v>
      </c>
      <c r="C29" s="245" t="s">
        <v>1198</v>
      </c>
      <c r="D29" s="245" t="s">
        <v>1174</v>
      </c>
      <c r="E29" s="246">
        <v>35982045</v>
      </c>
    </row>
    <row r="30" spans="1:5">
      <c r="A30" s="244" t="s">
        <v>140</v>
      </c>
      <c r="B30" s="245" t="s">
        <v>750</v>
      </c>
      <c r="C30" s="245" t="s">
        <v>1198</v>
      </c>
      <c r="D30" s="245" t="s">
        <v>1142</v>
      </c>
      <c r="E30" s="246">
        <v>35982045</v>
      </c>
    </row>
    <row r="31" spans="1:5">
      <c r="A31" s="244" t="s">
        <v>153</v>
      </c>
      <c r="B31" s="245" t="s">
        <v>750</v>
      </c>
      <c r="C31" s="245" t="s">
        <v>1198</v>
      </c>
      <c r="D31" s="245" t="s">
        <v>395</v>
      </c>
      <c r="E31" s="246">
        <v>35982045</v>
      </c>
    </row>
    <row r="32" spans="1:5">
      <c r="A32" s="244" t="s">
        <v>1318</v>
      </c>
      <c r="B32" s="245" t="s">
        <v>750</v>
      </c>
      <c r="C32" s="245" t="s">
        <v>1319</v>
      </c>
      <c r="D32" s="245" t="s">
        <v>1174</v>
      </c>
      <c r="E32" s="246">
        <v>46000</v>
      </c>
    </row>
    <row r="33" spans="1:5">
      <c r="A33" s="244" t="s">
        <v>1202</v>
      </c>
      <c r="B33" s="245" t="s">
        <v>750</v>
      </c>
      <c r="C33" s="245" t="s">
        <v>1203</v>
      </c>
      <c r="D33" s="245" t="s">
        <v>1174</v>
      </c>
      <c r="E33" s="246">
        <v>46000</v>
      </c>
    </row>
    <row r="34" spans="1:5">
      <c r="A34" s="244" t="s">
        <v>140</v>
      </c>
      <c r="B34" s="245" t="s">
        <v>750</v>
      </c>
      <c r="C34" s="245" t="s">
        <v>1203</v>
      </c>
      <c r="D34" s="245" t="s">
        <v>1142</v>
      </c>
      <c r="E34" s="246">
        <v>46000</v>
      </c>
    </row>
    <row r="35" spans="1:5">
      <c r="A35" s="244" t="s">
        <v>153</v>
      </c>
      <c r="B35" s="245" t="s">
        <v>750</v>
      </c>
      <c r="C35" s="245" t="s">
        <v>1203</v>
      </c>
      <c r="D35" s="245" t="s">
        <v>395</v>
      </c>
      <c r="E35" s="246">
        <v>46000</v>
      </c>
    </row>
    <row r="36" spans="1:5" ht="102">
      <c r="A36" s="244" t="s">
        <v>414</v>
      </c>
      <c r="B36" s="245" t="s">
        <v>754</v>
      </c>
      <c r="C36" s="245" t="s">
        <v>1174</v>
      </c>
      <c r="D36" s="245" t="s">
        <v>1174</v>
      </c>
      <c r="E36" s="246">
        <v>8052431</v>
      </c>
    </row>
    <row r="37" spans="1:5" ht="25.5">
      <c r="A37" s="244" t="s">
        <v>1324</v>
      </c>
      <c r="B37" s="245" t="s">
        <v>754</v>
      </c>
      <c r="C37" s="245" t="s">
        <v>1325</v>
      </c>
      <c r="D37" s="245" t="s">
        <v>1174</v>
      </c>
      <c r="E37" s="246">
        <v>8052431</v>
      </c>
    </row>
    <row r="38" spans="1:5">
      <c r="A38" s="244" t="s">
        <v>1199</v>
      </c>
      <c r="B38" s="245" t="s">
        <v>754</v>
      </c>
      <c r="C38" s="245" t="s">
        <v>1200</v>
      </c>
      <c r="D38" s="245" t="s">
        <v>1174</v>
      </c>
      <c r="E38" s="246">
        <v>8052431</v>
      </c>
    </row>
    <row r="39" spans="1:5">
      <c r="A39" s="244" t="s">
        <v>140</v>
      </c>
      <c r="B39" s="245" t="s">
        <v>754</v>
      </c>
      <c r="C39" s="245" t="s">
        <v>1200</v>
      </c>
      <c r="D39" s="245" t="s">
        <v>1142</v>
      </c>
      <c r="E39" s="246">
        <v>8052431</v>
      </c>
    </row>
    <row r="40" spans="1:5">
      <c r="A40" s="244" t="s">
        <v>1077</v>
      </c>
      <c r="B40" s="245" t="s">
        <v>754</v>
      </c>
      <c r="C40" s="245" t="s">
        <v>1200</v>
      </c>
      <c r="D40" s="245" t="s">
        <v>1078</v>
      </c>
      <c r="E40" s="246">
        <v>8052431</v>
      </c>
    </row>
    <row r="41" spans="1:5" ht="102">
      <c r="A41" s="244" t="s">
        <v>1773</v>
      </c>
      <c r="B41" s="245" t="s">
        <v>1774</v>
      </c>
      <c r="C41" s="245" t="s">
        <v>1174</v>
      </c>
      <c r="D41" s="245" t="s">
        <v>1174</v>
      </c>
      <c r="E41" s="246">
        <v>15528601</v>
      </c>
    </row>
    <row r="42" spans="1:5" ht="25.5">
      <c r="A42" s="244" t="s">
        <v>1324</v>
      </c>
      <c r="B42" s="245" t="s">
        <v>1774</v>
      </c>
      <c r="C42" s="245" t="s">
        <v>1325</v>
      </c>
      <c r="D42" s="245" t="s">
        <v>1174</v>
      </c>
      <c r="E42" s="246">
        <v>15528601</v>
      </c>
    </row>
    <row r="43" spans="1:5">
      <c r="A43" s="244" t="s">
        <v>1199</v>
      </c>
      <c r="B43" s="245" t="s">
        <v>1774</v>
      </c>
      <c r="C43" s="245" t="s">
        <v>1200</v>
      </c>
      <c r="D43" s="245" t="s">
        <v>1174</v>
      </c>
      <c r="E43" s="246">
        <v>15528601</v>
      </c>
    </row>
    <row r="44" spans="1:5">
      <c r="A44" s="244" t="s">
        <v>140</v>
      </c>
      <c r="B44" s="245" t="s">
        <v>1774</v>
      </c>
      <c r="C44" s="245" t="s">
        <v>1200</v>
      </c>
      <c r="D44" s="245" t="s">
        <v>1142</v>
      </c>
      <c r="E44" s="246">
        <v>14042845</v>
      </c>
    </row>
    <row r="45" spans="1:5">
      <c r="A45" s="244" t="s">
        <v>1077</v>
      </c>
      <c r="B45" s="245" t="s">
        <v>1774</v>
      </c>
      <c r="C45" s="245" t="s">
        <v>1200</v>
      </c>
      <c r="D45" s="245" t="s">
        <v>1078</v>
      </c>
      <c r="E45" s="246">
        <v>14042845</v>
      </c>
    </row>
    <row r="46" spans="1:5">
      <c r="A46" s="244" t="s">
        <v>248</v>
      </c>
      <c r="B46" s="245" t="s">
        <v>1774</v>
      </c>
      <c r="C46" s="245" t="s">
        <v>1200</v>
      </c>
      <c r="D46" s="245" t="s">
        <v>1144</v>
      </c>
      <c r="E46" s="246">
        <v>1485756</v>
      </c>
    </row>
    <row r="47" spans="1:5">
      <c r="A47" s="244" t="s">
        <v>1229</v>
      </c>
      <c r="B47" s="245" t="s">
        <v>1774</v>
      </c>
      <c r="C47" s="245" t="s">
        <v>1200</v>
      </c>
      <c r="D47" s="245" t="s">
        <v>1230</v>
      </c>
      <c r="E47" s="246">
        <v>1485756</v>
      </c>
    </row>
    <row r="48" spans="1:5" ht="153">
      <c r="A48" s="244" t="s">
        <v>1463</v>
      </c>
      <c r="B48" s="245" t="s">
        <v>1464</v>
      </c>
      <c r="C48" s="245" t="s">
        <v>1174</v>
      </c>
      <c r="D48" s="245" t="s">
        <v>1174</v>
      </c>
      <c r="E48" s="246">
        <v>500000</v>
      </c>
    </row>
    <row r="49" spans="1:5" ht="25.5">
      <c r="A49" s="244" t="s">
        <v>1324</v>
      </c>
      <c r="B49" s="245" t="s">
        <v>1464</v>
      </c>
      <c r="C49" s="245" t="s">
        <v>1325</v>
      </c>
      <c r="D49" s="245" t="s">
        <v>1174</v>
      </c>
      <c r="E49" s="246">
        <v>500000</v>
      </c>
    </row>
    <row r="50" spans="1:5">
      <c r="A50" s="244" t="s">
        <v>1199</v>
      </c>
      <c r="B50" s="245" t="s">
        <v>1464</v>
      </c>
      <c r="C50" s="245" t="s">
        <v>1200</v>
      </c>
      <c r="D50" s="245" t="s">
        <v>1174</v>
      </c>
      <c r="E50" s="246">
        <v>500000</v>
      </c>
    </row>
    <row r="51" spans="1:5">
      <c r="A51" s="244" t="s">
        <v>140</v>
      </c>
      <c r="B51" s="245" t="s">
        <v>1464</v>
      </c>
      <c r="C51" s="245" t="s">
        <v>1200</v>
      </c>
      <c r="D51" s="245" t="s">
        <v>1142</v>
      </c>
      <c r="E51" s="246">
        <v>500000</v>
      </c>
    </row>
    <row r="52" spans="1:5">
      <c r="A52" s="244" t="s">
        <v>1077</v>
      </c>
      <c r="B52" s="245" t="s">
        <v>1464</v>
      </c>
      <c r="C52" s="245" t="s">
        <v>1200</v>
      </c>
      <c r="D52" s="245" t="s">
        <v>1078</v>
      </c>
      <c r="E52" s="246">
        <v>500000</v>
      </c>
    </row>
    <row r="53" spans="1:5" ht="102">
      <c r="A53" s="244" t="s">
        <v>417</v>
      </c>
      <c r="B53" s="245" t="s">
        <v>767</v>
      </c>
      <c r="C53" s="245" t="s">
        <v>1174</v>
      </c>
      <c r="D53" s="245" t="s">
        <v>1174</v>
      </c>
      <c r="E53" s="246">
        <v>1600000</v>
      </c>
    </row>
    <row r="54" spans="1:5" ht="25.5">
      <c r="A54" s="244" t="s">
        <v>1324</v>
      </c>
      <c r="B54" s="245" t="s">
        <v>767</v>
      </c>
      <c r="C54" s="245" t="s">
        <v>1325</v>
      </c>
      <c r="D54" s="245" t="s">
        <v>1174</v>
      </c>
      <c r="E54" s="246">
        <v>1600000</v>
      </c>
    </row>
    <row r="55" spans="1:5">
      <c r="A55" s="244" t="s">
        <v>1199</v>
      </c>
      <c r="B55" s="245" t="s">
        <v>767</v>
      </c>
      <c r="C55" s="245" t="s">
        <v>1200</v>
      </c>
      <c r="D55" s="245" t="s">
        <v>1174</v>
      </c>
      <c r="E55" s="246">
        <v>1600000</v>
      </c>
    </row>
    <row r="56" spans="1:5">
      <c r="A56" s="244" t="s">
        <v>140</v>
      </c>
      <c r="B56" s="245" t="s">
        <v>767</v>
      </c>
      <c r="C56" s="245" t="s">
        <v>1200</v>
      </c>
      <c r="D56" s="245" t="s">
        <v>1142</v>
      </c>
      <c r="E56" s="246">
        <v>1600000</v>
      </c>
    </row>
    <row r="57" spans="1:5">
      <c r="A57" s="244" t="s">
        <v>1075</v>
      </c>
      <c r="B57" s="245" t="s">
        <v>767</v>
      </c>
      <c r="C57" s="245" t="s">
        <v>1200</v>
      </c>
      <c r="D57" s="245" t="s">
        <v>365</v>
      </c>
      <c r="E57" s="246">
        <v>1600000</v>
      </c>
    </row>
    <row r="58" spans="1:5" ht="127.5">
      <c r="A58" s="244" t="s">
        <v>572</v>
      </c>
      <c r="B58" s="245" t="s">
        <v>743</v>
      </c>
      <c r="C58" s="245" t="s">
        <v>1174</v>
      </c>
      <c r="D58" s="245" t="s">
        <v>1174</v>
      </c>
      <c r="E58" s="246">
        <v>62450800</v>
      </c>
    </row>
    <row r="59" spans="1:5" ht="51">
      <c r="A59" s="244" t="s">
        <v>1315</v>
      </c>
      <c r="B59" s="245" t="s">
        <v>743</v>
      </c>
      <c r="C59" s="245" t="s">
        <v>273</v>
      </c>
      <c r="D59" s="245" t="s">
        <v>1174</v>
      </c>
      <c r="E59" s="246">
        <v>62450800</v>
      </c>
    </row>
    <row r="60" spans="1:5">
      <c r="A60" s="244" t="s">
        <v>1191</v>
      </c>
      <c r="B60" s="245" t="s">
        <v>743</v>
      </c>
      <c r="C60" s="245" t="s">
        <v>133</v>
      </c>
      <c r="D60" s="245" t="s">
        <v>1174</v>
      </c>
      <c r="E60" s="246">
        <v>62450800</v>
      </c>
    </row>
    <row r="61" spans="1:5">
      <c r="A61" s="244" t="s">
        <v>140</v>
      </c>
      <c r="B61" s="245" t="s">
        <v>743</v>
      </c>
      <c r="C61" s="245" t="s">
        <v>133</v>
      </c>
      <c r="D61" s="245" t="s">
        <v>1142</v>
      </c>
      <c r="E61" s="246">
        <v>62450800</v>
      </c>
    </row>
    <row r="62" spans="1:5">
      <c r="A62" s="244" t="s">
        <v>152</v>
      </c>
      <c r="B62" s="245" t="s">
        <v>743</v>
      </c>
      <c r="C62" s="245" t="s">
        <v>133</v>
      </c>
      <c r="D62" s="245" t="s">
        <v>408</v>
      </c>
      <c r="E62" s="246">
        <v>62450800</v>
      </c>
    </row>
    <row r="63" spans="1:5" ht="140.25">
      <c r="A63" s="244" t="s">
        <v>415</v>
      </c>
      <c r="B63" s="245" t="s">
        <v>751</v>
      </c>
      <c r="C63" s="245" t="s">
        <v>1174</v>
      </c>
      <c r="D63" s="245" t="s">
        <v>1174</v>
      </c>
      <c r="E63" s="246">
        <v>87364200</v>
      </c>
    </row>
    <row r="64" spans="1:5" ht="51">
      <c r="A64" s="244" t="s">
        <v>1315</v>
      </c>
      <c r="B64" s="245" t="s">
        <v>751</v>
      </c>
      <c r="C64" s="245" t="s">
        <v>273</v>
      </c>
      <c r="D64" s="245" t="s">
        <v>1174</v>
      </c>
      <c r="E64" s="246">
        <v>87364200</v>
      </c>
    </row>
    <row r="65" spans="1:5">
      <c r="A65" s="244" t="s">
        <v>1191</v>
      </c>
      <c r="B65" s="245" t="s">
        <v>751</v>
      </c>
      <c r="C65" s="245" t="s">
        <v>133</v>
      </c>
      <c r="D65" s="245" t="s">
        <v>1174</v>
      </c>
      <c r="E65" s="246">
        <v>87364200</v>
      </c>
    </row>
    <row r="66" spans="1:5">
      <c r="A66" s="244" t="s">
        <v>140</v>
      </c>
      <c r="B66" s="245" t="s">
        <v>751</v>
      </c>
      <c r="C66" s="245" t="s">
        <v>133</v>
      </c>
      <c r="D66" s="245" t="s">
        <v>1142</v>
      </c>
      <c r="E66" s="246">
        <v>87364200</v>
      </c>
    </row>
    <row r="67" spans="1:5">
      <c r="A67" s="244" t="s">
        <v>153</v>
      </c>
      <c r="B67" s="245" t="s">
        <v>751</v>
      </c>
      <c r="C67" s="245" t="s">
        <v>133</v>
      </c>
      <c r="D67" s="245" t="s">
        <v>395</v>
      </c>
      <c r="E67" s="246">
        <v>87364200</v>
      </c>
    </row>
    <row r="68" spans="1:5" ht="127.5">
      <c r="A68" s="244" t="s">
        <v>576</v>
      </c>
      <c r="B68" s="245" t="s">
        <v>755</v>
      </c>
      <c r="C68" s="245" t="s">
        <v>1174</v>
      </c>
      <c r="D68" s="245" t="s">
        <v>1174</v>
      </c>
      <c r="E68" s="246">
        <v>5500000</v>
      </c>
    </row>
    <row r="69" spans="1:5" ht="25.5">
      <c r="A69" s="244" t="s">
        <v>1324</v>
      </c>
      <c r="B69" s="245" t="s">
        <v>755</v>
      </c>
      <c r="C69" s="245" t="s">
        <v>1325</v>
      </c>
      <c r="D69" s="245" t="s">
        <v>1174</v>
      </c>
      <c r="E69" s="246">
        <v>5500000</v>
      </c>
    </row>
    <row r="70" spans="1:5">
      <c r="A70" s="244" t="s">
        <v>1199</v>
      </c>
      <c r="B70" s="245" t="s">
        <v>755</v>
      </c>
      <c r="C70" s="245" t="s">
        <v>1200</v>
      </c>
      <c r="D70" s="245" t="s">
        <v>1174</v>
      </c>
      <c r="E70" s="246">
        <v>5500000</v>
      </c>
    </row>
    <row r="71" spans="1:5">
      <c r="A71" s="244" t="s">
        <v>140</v>
      </c>
      <c r="B71" s="245" t="s">
        <v>755</v>
      </c>
      <c r="C71" s="245" t="s">
        <v>1200</v>
      </c>
      <c r="D71" s="245" t="s">
        <v>1142</v>
      </c>
      <c r="E71" s="246">
        <v>5500000</v>
      </c>
    </row>
    <row r="72" spans="1:5">
      <c r="A72" s="244" t="s">
        <v>1077</v>
      </c>
      <c r="B72" s="245" t="s">
        <v>755</v>
      </c>
      <c r="C72" s="245" t="s">
        <v>1200</v>
      </c>
      <c r="D72" s="245" t="s">
        <v>1078</v>
      </c>
      <c r="E72" s="246">
        <v>5500000</v>
      </c>
    </row>
    <row r="73" spans="1:5" ht="140.25">
      <c r="A73" s="244" t="s">
        <v>418</v>
      </c>
      <c r="B73" s="245" t="s">
        <v>768</v>
      </c>
      <c r="C73" s="245" t="s">
        <v>1174</v>
      </c>
      <c r="D73" s="245" t="s">
        <v>1174</v>
      </c>
      <c r="E73" s="246">
        <v>1100000</v>
      </c>
    </row>
    <row r="74" spans="1:5" ht="25.5">
      <c r="A74" s="244" t="s">
        <v>1324</v>
      </c>
      <c r="B74" s="245" t="s">
        <v>768</v>
      </c>
      <c r="C74" s="245" t="s">
        <v>1325</v>
      </c>
      <c r="D74" s="245" t="s">
        <v>1174</v>
      </c>
      <c r="E74" s="246">
        <v>1100000</v>
      </c>
    </row>
    <row r="75" spans="1:5">
      <c r="A75" s="244" t="s">
        <v>1199</v>
      </c>
      <c r="B75" s="245" t="s">
        <v>768</v>
      </c>
      <c r="C75" s="245" t="s">
        <v>1200</v>
      </c>
      <c r="D75" s="245" t="s">
        <v>1174</v>
      </c>
      <c r="E75" s="246">
        <v>1100000</v>
      </c>
    </row>
    <row r="76" spans="1:5">
      <c r="A76" s="244" t="s">
        <v>140</v>
      </c>
      <c r="B76" s="245" t="s">
        <v>768</v>
      </c>
      <c r="C76" s="245" t="s">
        <v>1200</v>
      </c>
      <c r="D76" s="245" t="s">
        <v>1142</v>
      </c>
      <c r="E76" s="246">
        <v>1100000</v>
      </c>
    </row>
    <row r="77" spans="1:5">
      <c r="A77" s="244" t="s">
        <v>1075</v>
      </c>
      <c r="B77" s="245" t="s">
        <v>768</v>
      </c>
      <c r="C77" s="245" t="s">
        <v>1200</v>
      </c>
      <c r="D77" s="245" t="s">
        <v>365</v>
      </c>
      <c r="E77" s="246">
        <v>1100000</v>
      </c>
    </row>
    <row r="78" spans="1:5" ht="76.5">
      <c r="A78" s="244" t="s">
        <v>1775</v>
      </c>
      <c r="B78" s="245" t="s">
        <v>1776</v>
      </c>
      <c r="C78" s="245" t="s">
        <v>1174</v>
      </c>
      <c r="D78" s="245" t="s">
        <v>1174</v>
      </c>
      <c r="E78" s="246">
        <v>17497350</v>
      </c>
    </row>
    <row r="79" spans="1:5" ht="25.5">
      <c r="A79" s="244" t="s">
        <v>1324</v>
      </c>
      <c r="B79" s="245" t="s">
        <v>1776</v>
      </c>
      <c r="C79" s="245" t="s">
        <v>1325</v>
      </c>
      <c r="D79" s="245" t="s">
        <v>1174</v>
      </c>
      <c r="E79" s="246">
        <v>17497350</v>
      </c>
    </row>
    <row r="80" spans="1:5">
      <c r="A80" s="244" t="s">
        <v>1199</v>
      </c>
      <c r="B80" s="245" t="s">
        <v>1776</v>
      </c>
      <c r="C80" s="245" t="s">
        <v>1200</v>
      </c>
      <c r="D80" s="245" t="s">
        <v>1174</v>
      </c>
      <c r="E80" s="246">
        <v>17497350</v>
      </c>
    </row>
    <row r="81" spans="1:5">
      <c r="A81" s="244" t="s">
        <v>140</v>
      </c>
      <c r="B81" s="245" t="s">
        <v>1776</v>
      </c>
      <c r="C81" s="245" t="s">
        <v>1200</v>
      </c>
      <c r="D81" s="245" t="s">
        <v>1142</v>
      </c>
      <c r="E81" s="246">
        <v>17497350</v>
      </c>
    </row>
    <row r="82" spans="1:5">
      <c r="A82" s="244" t="s">
        <v>1077</v>
      </c>
      <c r="B82" s="245" t="s">
        <v>1776</v>
      </c>
      <c r="C82" s="245" t="s">
        <v>1200</v>
      </c>
      <c r="D82" s="245" t="s">
        <v>1078</v>
      </c>
      <c r="E82" s="246">
        <v>17497350</v>
      </c>
    </row>
    <row r="83" spans="1:5" ht="114.75">
      <c r="A83" s="244" t="s">
        <v>530</v>
      </c>
      <c r="B83" s="245" t="s">
        <v>757</v>
      </c>
      <c r="C83" s="245" t="s">
        <v>1174</v>
      </c>
      <c r="D83" s="245" t="s">
        <v>1174</v>
      </c>
      <c r="E83" s="246">
        <v>2608000</v>
      </c>
    </row>
    <row r="84" spans="1:5" ht="51">
      <c r="A84" s="244" t="s">
        <v>1315</v>
      </c>
      <c r="B84" s="245" t="s">
        <v>757</v>
      </c>
      <c r="C84" s="245" t="s">
        <v>273</v>
      </c>
      <c r="D84" s="245" t="s">
        <v>1174</v>
      </c>
      <c r="E84" s="246">
        <v>798000</v>
      </c>
    </row>
    <row r="85" spans="1:5">
      <c r="A85" s="244" t="s">
        <v>1191</v>
      </c>
      <c r="B85" s="245" t="s">
        <v>757</v>
      </c>
      <c r="C85" s="245" t="s">
        <v>133</v>
      </c>
      <c r="D85" s="245" t="s">
        <v>1174</v>
      </c>
      <c r="E85" s="246">
        <v>798000</v>
      </c>
    </row>
    <row r="86" spans="1:5">
      <c r="A86" s="244" t="s">
        <v>140</v>
      </c>
      <c r="B86" s="245" t="s">
        <v>757</v>
      </c>
      <c r="C86" s="245" t="s">
        <v>133</v>
      </c>
      <c r="D86" s="245" t="s">
        <v>1142</v>
      </c>
      <c r="E86" s="246">
        <v>798000</v>
      </c>
    </row>
    <row r="87" spans="1:5">
      <c r="A87" s="244" t="s">
        <v>153</v>
      </c>
      <c r="B87" s="245" t="s">
        <v>757</v>
      </c>
      <c r="C87" s="245" t="s">
        <v>133</v>
      </c>
      <c r="D87" s="245" t="s">
        <v>395</v>
      </c>
      <c r="E87" s="246">
        <v>798000</v>
      </c>
    </row>
    <row r="88" spans="1:5" ht="25.5">
      <c r="A88" s="244" t="s">
        <v>1316</v>
      </c>
      <c r="B88" s="245" t="s">
        <v>757</v>
      </c>
      <c r="C88" s="245" t="s">
        <v>1317</v>
      </c>
      <c r="D88" s="245" t="s">
        <v>1174</v>
      </c>
      <c r="E88" s="246">
        <v>1810000</v>
      </c>
    </row>
    <row r="89" spans="1:5" ht="25.5">
      <c r="A89" s="244" t="s">
        <v>1197</v>
      </c>
      <c r="B89" s="245" t="s">
        <v>757</v>
      </c>
      <c r="C89" s="245" t="s">
        <v>1198</v>
      </c>
      <c r="D89" s="245" t="s">
        <v>1174</v>
      </c>
      <c r="E89" s="246">
        <v>1810000</v>
      </c>
    </row>
    <row r="90" spans="1:5">
      <c r="A90" s="244" t="s">
        <v>140</v>
      </c>
      <c r="B90" s="245" t="s">
        <v>757</v>
      </c>
      <c r="C90" s="245" t="s">
        <v>1198</v>
      </c>
      <c r="D90" s="245" t="s">
        <v>1142</v>
      </c>
      <c r="E90" s="246">
        <v>1810000</v>
      </c>
    </row>
    <row r="91" spans="1:5">
      <c r="A91" s="244" t="s">
        <v>153</v>
      </c>
      <c r="B91" s="245" t="s">
        <v>757</v>
      </c>
      <c r="C91" s="245" t="s">
        <v>1198</v>
      </c>
      <c r="D91" s="245" t="s">
        <v>395</v>
      </c>
      <c r="E91" s="246">
        <v>1810000</v>
      </c>
    </row>
    <row r="92" spans="1:5" ht="114.75">
      <c r="A92" s="244" t="s">
        <v>577</v>
      </c>
      <c r="B92" s="245" t="s">
        <v>756</v>
      </c>
      <c r="C92" s="245" t="s">
        <v>1174</v>
      </c>
      <c r="D92" s="245" t="s">
        <v>1174</v>
      </c>
      <c r="E92" s="246">
        <v>65000</v>
      </c>
    </row>
    <row r="93" spans="1:5" ht="25.5">
      <c r="A93" s="244" t="s">
        <v>1324</v>
      </c>
      <c r="B93" s="245" t="s">
        <v>756</v>
      </c>
      <c r="C93" s="245" t="s">
        <v>1325</v>
      </c>
      <c r="D93" s="245" t="s">
        <v>1174</v>
      </c>
      <c r="E93" s="246">
        <v>65000</v>
      </c>
    </row>
    <row r="94" spans="1:5">
      <c r="A94" s="244" t="s">
        <v>1199</v>
      </c>
      <c r="B94" s="245" t="s">
        <v>756</v>
      </c>
      <c r="C94" s="245" t="s">
        <v>1200</v>
      </c>
      <c r="D94" s="245" t="s">
        <v>1174</v>
      </c>
      <c r="E94" s="246">
        <v>65000</v>
      </c>
    </row>
    <row r="95" spans="1:5">
      <c r="A95" s="244" t="s">
        <v>140</v>
      </c>
      <c r="B95" s="245" t="s">
        <v>756</v>
      </c>
      <c r="C95" s="245" t="s">
        <v>1200</v>
      </c>
      <c r="D95" s="245" t="s">
        <v>1142</v>
      </c>
      <c r="E95" s="246">
        <v>65000</v>
      </c>
    </row>
    <row r="96" spans="1:5">
      <c r="A96" s="244" t="s">
        <v>1077</v>
      </c>
      <c r="B96" s="245" t="s">
        <v>756</v>
      </c>
      <c r="C96" s="245" t="s">
        <v>1200</v>
      </c>
      <c r="D96" s="245" t="s">
        <v>1078</v>
      </c>
      <c r="E96" s="246">
        <v>65000</v>
      </c>
    </row>
    <row r="97" spans="1:5" ht="102">
      <c r="A97" s="244" t="s">
        <v>573</v>
      </c>
      <c r="B97" s="245" t="s">
        <v>744</v>
      </c>
      <c r="C97" s="245" t="s">
        <v>1174</v>
      </c>
      <c r="D97" s="245" t="s">
        <v>1174</v>
      </c>
      <c r="E97" s="246">
        <v>839000</v>
      </c>
    </row>
    <row r="98" spans="1:5" ht="51">
      <c r="A98" s="244" t="s">
        <v>1315</v>
      </c>
      <c r="B98" s="245" t="s">
        <v>744</v>
      </c>
      <c r="C98" s="245" t="s">
        <v>273</v>
      </c>
      <c r="D98" s="245" t="s">
        <v>1174</v>
      </c>
      <c r="E98" s="246">
        <v>839000</v>
      </c>
    </row>
    <row r="99" spans="1:5">
      <c r="A99" s="244" t="s">
        <v>1191</v>
      </c>
      <c r="B99" s="245" t="s">
        <v>744</v>
      </c>
      <c r="C99" s="245" t="s">
        <v>133</v>
      </c>
      <c r="D99" s="245" t="s">
        <v>1174</v>
      </c>
      <c r="E99" s="246">
        <v>839000</v>
      </c>
    </row>
    <row r="100" spans="1:5">
      <c r="A100" s="244" t="s">
        <v>140</v>
      </c>
      <c r="B100" s="245" t="s">
        <v>744</v>
      </c>
      <c r="C100" s="245" t="s">
        <v>133</v>
      </c>
      <c r="D100" s="245" t="s">
        <v>1142</v>
      </c>
      <c r="E100" s="246">
        <v>839000</v>
      </c>
    </row>
    <row r="101" spans="1:5">
      <c r="A101" s="244" t="s">
        <v>152</v>
      </c>
      <c r="B101" s="245" t="s">
        <v>744</v>
      </c>
      <c r="C101" s="245" t="s">
        <v>133</v>
      </c>
      <c r="D101" s="245" t="s">
        <v>408</v>
      </c>
      <c r="E101" s="246">
        <v>839000</v>
      </c>
    </row>
    <row r="102" spans="1:5" ht="102">
      <c r="A102" s="244" t="s">
        <v>578</v>
      </c>
      <c r="B102" s="245" t="s">
        <v>752</v>
      </c>
      <c r="C102" s="245" t="s">
        <v>1174</v>
      </c>
      <c r="D102" s="245" t="s">
        <v>1174</v>
      </c>
      <c r="E102" s="246">
        <v>910000</v>
      </c>
    </row>
    <row r="103" spans="1:5" ht="51">
      <c r="A103" s="244" t="s">
        <v>1315</v>
      </c>
      <c r="B103" s="245" t="s">
        <v>752</v>
      </c>
      <c r="C103" s="245" t="s">
        <v>273</v>
      </c>
      <c r="D103" s="245" t="s">
        <v>1174</v>
      </c>
      <c r="E103" s="246">
        <v>910000</v>
      </c>
    </row>
    <row r="104" spans="1:5">
      <c r="A104" s="244" t="s">
        <v>1191</v>
      </c>
      <c r="B104" s="245" t="s">
        <v>752</v>
      </c>
      <c r="C104" s="245" t="s">
        <v>133</v>
      </c>
      <c r="D104" s="245" t="s">
        <v>1174</v>
      </c>
      <c r="E104" s="246">
        <v>910000</v>
      </c>
    </row>
    <row r="105" spans="1:5">
      <c r="A105" s="244" t="s">
        <v>140</v>
      </c>
      <c r="B105" s="245" t="s">
        <v>752</v>
      </c>
      <c r="C105" s="245" t="s">
        <v>133</v>
      </c>
      <c r="D105" s="245" t="s">
        <v>1142</v>
      </c>
      <c r="E105" s="246">
        <v>910000</v>
      </c>
    </row>
    <row r="106" spans="1:5">
      <c r="A106" s="244" t="s">
        <v>153</v>
      </c>
      <c r="B106" s="245" t="s">
        <v>752</v>
      </c>
      <c r="C106" s="245" t="s">
        <v>133</v>
      </c>
      <c r="D106" s="245" t="s">
        <v>395</v>
      </c>
      <c r="E106" s="246">
        <v>910000</v>
      </c>
    </row>
    <row r="107" spans="1:5" ht="102">
      <c r="A107" s="244" t="s">
        <v>579</v>
      </c>
      <c r="B107" s="245" t="s">
        <v>759</v>
      </c>
      <c r="C107" s="245" t="s">
        <v>1174</v>
      </c>
      <c r="D107" s="245" t="s">
        <v>1174</v>
      </c>
      <c r="E107" s="246">
        <v>480000</v>
      </c>
    </row>
    <row r="108" spans="1:5" ht="25.5">
      <c r="A108" s="244" t="s">
        <v>1324</v>
      </c>
      <c r="B108" s="245" t="s">
        <v>759</v>
      </c>
      <c r="C108" s="245" t="s">
        <v>1325</v>
      </c>
      <c r="D108" s="245" t="s">
        <v>1174</v>
      </c>
      <c r="E108" s="246">
        <v>480000</v>
      </c>
    </row>
    <row r="109" spans="1:5">
      <c r="A109" s="244" t="s">
        <v>1199</v>
      </c>
      <c r="B109" s="245" t="s">
        <v>759</v>
      </c>
      <c r="C109" s="245" t="s">
        <v>1200</v>
      </c>
      <c r="D109" s="245" t="s">
        <v>1174</v>
      </c>
      <c r="E109" s="246">
        <v>480000</v>
      </c>
    </row>
    <row r="110" spans="1:5">
      <c r="A110" s="244" t="s">
        <v>140</v>
      </c>
      <c r="B110" s="245" t="s">
        <v>759</v>
      </c>
      <c r="C110" s="245" t="s">
        <v>1200</v>
      </c>
      <c r="D110" s="245" t="s">
        <v>1142</v>
      </c>
      <c r="E110" s="246">
        <v>480000</v>
      </c>
    </row>
    <row r="111" spans="1:5">
      <c r="A111" s="244" t="s">
        <v>1077</v>
      </c>
      <c r="B111" s="245" t="s">
        <v>759</v>
      </c>
      <c r="C111" s="245" t="s">
        <v>1200</v>
      </c>
      <c r="D111" s="245" t="s">
        <v>1078</v>
      </c>
      <c r="E111" s="246">
        <v>480000</v>
      </c>
    </row>
    <row r="112" spans="1:5" ht="102">
      <c r="A112" s="244" t="s">
        <v>769</v>
      </c>
      <c r="B112" s="245" t="s">
        <v>770</v>
      </c>
      <c r="C112" s="245" t="s">
        <v>1174</v>
      </c>
      <c r="D112" s="245" t="s">
        <v>1174</v>
      </c>
      <c r="E112" s="246">
        <v>93000</v>
      </c>
    </row>
    <row r="113" spans="1:5" ht="25.5">
      <c r="A113" s="244" t="s">
        <v>1324</v>
      </c>
      <c r="B113" s="245" t="s">
        <v>770</v>
      </c>
      <c r="C113" s="245" t="s">
        <v>1325</v>
      </c>
      <c r="D113" s="245" t="s">
        <v>1174</v>
      </c>
      <c r="E113" s="246">
        <v>93000</v>
      </c>
    </row>
    <row r="114" spans="1:5">
      <c r="A114" s="244" t="s">
        <v>1199</v>
      </c>
      <c r="B114" s="245" t="s">
        <v>770</v>
      </c>
      <c r="C114" s="245" t="s">
        <v>1200</v>
      </c>
      <c r="D114" s="245" t="s">
        <v>1174</v>
      </c>
      <c r="E114" s="246">
        <v>93000</v>
      </c>
    </row>
    <row r="115" spans="1:5">
      <c r="A115" s="244" t="s">
        <v>140</v>
      </c>
      <c r="B115" s="245" t="s">
        <v>770</v>
      </c>
      <c r="C115" s="245" t="s">
        <v>1200</v>
      </c>
      <c r="D115" s="245" t="s">
        <v>1142</v>
      </c>
      <c r="E115" s="246">
        <v>93000</v>
      </c>
    </row>
    <row r="116" spans="1:5">
      <c r="A116" s="244" t="s">
        <v>1075</v>
      </c>
      <c r="B116" s="245" t="s">
        <v>770</v>
      </c>
      <c r="C116" s="245" t="s">
        <v>1200</v>
      </c>
      <c r="D116" s="245" t="s">
        <v>365</v>
      </c>
      <c r="E116" s="246">
        <v>93000</v>
      </c>
    </row>
    <row r="117" spans="1:5" ht="102">
      <c r="A117" s="244" t="s">
        <v>574</v>
      </c>
      <c r="B117" s="245" t="s">
        <v>745</v>
      </c>
      <c r="C117" s="245" t="s">
        <v>1174</v>
      </c>
      <c r="D117" s="245" t="s">
        <v>1174</v>
      </c>
      <c r="E117" s="246">
        <v>55171671</v>
      </c>
    </row>
    <row r="118" spans="1:5" ht="25.5">
      <c r="A118" s="244" t="s">
        <v>1316</v>
      </c>
      <c r="B118" s="245" t="s">
        <v>745</v>
      </c>
      <c r="C118" s="245" t="s">
        <v>1317</v>
      </c>
      <c r="D118" s="245" t="s">
        <v>1174</v>
      </c>
      <c r="E118" s="246">
        <v>55171671</v>
      </c>
    </row>
    <row r="119" spans="1:5" ht="25.5">
      <c r="A119" s="244" t="s">
        <v>1197</v>
      </c>
      <c r="B119" s="245" t="s">
        <v>745</v>
      </c>
      <c r="C119" s="245" t="s">
        <v>1198</v>
      </c>
      <c r="D119" s="245" t="s">
        <v>1174</v>
      </c>
      <c r="E119" s="246">
        <v>55171671</v>
      </c>
    </row>
    <row r="120" spans="1:5">
      <c r="A120" s="244" t="s">
        <v>140</v>
      </c>
      <c r="B120" s="245" t="s">
        <v>745</v>
      </c>
      <c r="C120" s="245" t="s">
        <v>1198</v>
      </c>
      <c r="D120" s="245" t="s">
        <v>1142</v>
      </c>
      <c r="E120" s="246">
        <v>55171671</v>
      </c>
    </row>
    <row r="121" spans="1:5">
      <c r="A121" s="244" t="s">
        <v>152</v>
      </c>
      <c r="B121" s="245" t="s">
        <v>745</v>
      </c>
      <c r="C121" s="245" t="s">
        <v>1198</v>
      </c>
      <c r="D121" s="245" t="s">
        <v>408</v>
      </c>
      <c r="E121" s="246">
        <v>55171671</v>
      </c>
    </row>
    <row r="122" spans="1:5" ht="114.75">
      <c r="A122" s="244" t="s">
        <v>580</v>
      </c>
      <c r="B122" s="245" t="s">
        <v>753</v>
      </c>
      <c r="C122" s="245" t="s">
        <v>1174</v>
      </c>
      <c r="D122" s="245" t="s">
        <v>1174</v>
      </c>
      <c r="E122" s="246">
        <v>111983152</v>
      </c>
    </row>
    <row r="123" spans="1:5" ht="25.5">
      <c r="A123" s="244" t="s">
        <v>1316</v>
      </c>
      <c r="B123" s="245" t="s">
        <v>753</v>
      </c>
      <c r="C123" s="245" t="s">
        <v>1317</v>
      </c>
      <c r="D123" s="245" t="s">
        <v>1174</v>
      </c>
      <c r="E123" s="246">
        <v>111983152</v>
      </c>
    </row>
    <row r="124" spans="1:5" ht="25.5">
      <c r="A124" s="244" t="s">
        <v>1197</v>
      </c>
      <c r="B124" s="245" t="s">
        <v>753</v>
      </c>
      <c r="C124" s="245" t="s">
        <v>1198</v>
      </c>
      <c r="D124" s="245" t="s">
        <v>1174</v>
      </c>
      <c r="E124" s="246">
        <v>111983152</v>
      </c>
    </row>
    <row r="125" spans="1:5">
      <c r="A125" s="244" t="s">
        <v>140</v>
      </c>
      <c r="B125" s="245" t="s">
        <v>753</v>
      </c>
      <c r="C125" s="245" t="s">
        <v>1198</v>
      </c>
      <c r="D125" s="245" t="s">
        <v>1142</v>
      </c>
      <c r="E125" s="246">
        <v>111983152</v>
      </c>
    </row>
    <row r="126" spans="1:5">
      <c r="A126" s="244" t="s">
        <v>153</v>
      </c>
      <c r="B126" s="245" t="s">
        <v>753</v>
      </c>
      <c r="C126" s="245" t="s">
        <v>1198</v>
      </c>
      <c r="D126" s="245" t="s">
        <v>395</v>
      </c>
      <c r="E126" s="246">
        <v>111983152</v>
      </c>
    </row>
    <row r="127" spans="1:5" ht="102">
      <c r="A127" s="244" t="s">
        <v>581</v>
      </c>
      <c r="B127" s="245" t="s">
        <v>760</v>
      </c>
      <c r="C127" s="245" t="s">
        <v>1174</v>
      </c>
      <c r="D127" s="245" t="s">
        <v>1174</v>
      </c>
      <c r="E127" s="246">
        <v>3525789</v>
      </c>
    </row>
    <row r="128" spans="1:5" ht="25.5">
      <c r="A128" s="244" t="s">
        <v>1324</v>
      </c>
      <c r="B128" s="245" t="s">
        <v>760</v>
      </c>
      <c r="C128" s="245" t="s">
        <v>1325</v>
      </c>
      <c r="D128" s="245" t="s">
        <v>1174</v>
      </c>
      <c r="E128" s="246">
        <v>3525789</v>
      </c>
    </row>
    <row r="129" spans="1:5">
      <c r="A129" s="244" t="s">
        <v>1199</v>
      </c>
      <c r="B129" s="245" t="s">
        <v>760</v>
      </c>
      <c r="C129" s="245" t="s">
        <v>1200</v>
      </c>
      <c r="D129" s="245" t="s">
        <v>1174</v>
      </c>
      <c r="E129" s="246">
        <v>3525789</v>
      </c>
    </row>
    <row r="130" spans="1:5">
      <c r="A130" s="244" t="s">
        <v>140</v>
      </c>
      <c r="B130" s="245" t="s">
        <v>760</v>
      </c>
      <c r="C130" s="245" t="s">
        <v>1200</v>
      </c>
      <c r="D130" s="245" t="s">
        <v>1142</v>
      </c>
      <c r="E130" s="246">
        <v>3525789</v>
      </c>
    </row>
    <row r="131" spans="1:5">
      <c r="A131" s="244" t="s">
        <v>1077</v>
      </c>
      <c r="B131" s="245" t="s">
        <v>760</v>
      </c>
      <c r="C131" s="245" t="s">
        <v>1200</v>
      </c>
      <c r="D131" s="245" t="s">
        <v>1078</v>
      </c>
      <c r="E131" s="246">
        <v>3525789</v>
      </c>
    </row>
    <row r="132" spans="1:5" ht="114.75">
      <c r="A132" s="244" t="s">
        <v>1149</v>
      </c>
      <c r="B132" s="245" t="s">
        <v>1150</v>
      </c>
      <c r="C132" s="245" t="s">
        <v>1174</v>
      </c>
      <c r="D132" s="245" t="s">
        <v>1174</v>
      </c>
      <c r="E132" s="246">
        <v>26542</v>
      </c>
    </row>
    <row r="133" spans="1:5" ht="25.5">
      <c r="A133" s="244" t="s">
        <v>1324</v>
      </c>
      <c r="B133" s="245" t="s">
        <v>1150</v>
      </c>
      <c r="C133" s="245" t="s">
        <v>1325</v>
      </c>
      <c r="D133" s="245" t="s">
        <v>1174</v>
      </c>
      <c r="E133" s="246">
        <v>26542</v>
      </c>
    </row>
    <row r="134" spans="1:5">
      <c r="A134" s="244" t="s">
        <v>1199</v>
      </c>
      <c r="B134" s="245" t="s">
        <v>1150</v>
      </c>
      <c r="C134" s="245" t="s">
        <v>1200</v>
      </c>
      <c r="D134" s="245" t="s">
        <v>1174</v>
      </c>
      <c r="E134" s="246">
        <v>26542</v>
      </c>
    </row>
    <row r="135" spans="1:5">
      <c r="A135" s="244" t="s">
        <v>140</v>
      </c>
      <c r="B135" s="245" t="s">
        <v>1150</v>
      </c>
      <c r="C135" s="245" t="s">
        <v>1200</v>
      </c>
      <c r="D135" s="245" t="s">
        <v>1142</v>
      </c>
      <c r="E135" s="246">
        <v>26542</v>
      </c>
    </row>
    <row r="136" spans="1:5">
      <c r="A136" s="244" t="s">
        <v>1075</v>
      </c>
      <c r="B136" s="245" t="s">
        <v>1150</v>
      </c>
      <c r="C136" s="245" t="s">
        <v>1200</v>
      </c>
      <c r="D136" s="245" t="s">
        <v>365</v>
      </c>
      <c r="E136" s="246">
        <v>26542</v>
      </c>
    </row>
    <row r="137" spans="1:5" ht="114.75">
      <c r="A137" s="244" t="s">
        <v>1768</v>
      </c>
      <c r="B137" s="245" t="s">
        <v>1769</v>
      </c>
      <c r="C137" s="245" t="s">
        <v>1174</v>
      </c>
      <c r="D137" s="245" t="s">
        <v>1174</v>
      </c>
      <c r="E137" s="246">
        <v>1277211</v>
      </c>
    </row>
    <row r="138" spans="1:5" ht="25.5">
      <c r="A138" s="244" t="s">
        <v>1316</v>
      </c>
      <c r="B138" s="245" t="s">
        <v>1769</v>
      </c>
      <c r="C138" s="245" t="s">
        <v>1317</v>
      </c>
      <c r="D138" s="245" t="s">
        <v>1174</v>
      </c>
      <c r="E138" s="246">
        <v>1277211</v>
      </c>
    </row>
    <row r="139" spans="1:5" ht="25.5">
      <c r="A139" s="244" t="s">
        <v>1197</v>
      </c>
      <c r="B139" s="245" t="s">
        <v>1769</v>
      </c>
      <c r="C139" s="245" t="s">
        <v>1198</v>
      </c>
      <c r="D139" s="245" t="s">
        <v>1174</v>
      </c>
      <c r="E139" s="246">
        <v>1277211</v>
      </c>
    </row>
    <row r="140" spans="1:5">
      <c r="A140" s="244" t="s">
        <v>140</v>
      </c>
      <c r="B140" s="245" t="s">
        <v>1769</v>
      </c>
      <c r="C140" s="245" t="s">
        <v>1198</v>
      </c>
      <c r="D140" s="245" t="s">
        <v>1142</v>
      </c>
      <c r="E140" s="246">
        <v>1277211</v>
      </c>
    </row>
    <row r="141" spans="1:5">
      <c r="A141" s="244" t="s">
        <v>152</v>
      </c>
      <c r="B141" s="245" t="s">
        <v>1769</v>
      </c>
      <c r="C141" s="245" t="s">
        <v>1198</v>
      </c>
      <c r="D141" s="245" t="s">
        <v>408</v>
      </c>
      <c r="E141" s="246">
        <v>1277211</v>
      </c>
    </row>
    <row r="142" spans="1:5" ht="114.75">
      <c r="A142" s="244" t="s">
        <v>1771</v>
      </c>
      <c r="B142" s="245" t="s">
        <v>1772</v>
      </c>
      <c r="C142" s="245" t="s">
        <v>1174</v>
      </c>
      <c r="D142" s="245" t="s">
        <v>1174</v>
      </c>
      <c r="E142" s="246">
        <v>1583518</v>
      </c>
    </row>
    <row r="143" spans="1:5" ht="25.5">
      <c r="A143" s="244" t="s">
        <v>1316</v>
      </c>
      <c r="B143" s="245" t="s">
        <v>1772</v>
      </c>
      <c r="C143" s="245" t="s">
        <v>1317</v>
      </c>
      <c r="D143" s="245" t="s">
        <v>1174</v>
      </c>
      <c r="E143" s="246">
        <v>1583518</v>
      </c>
    </row>
    <row r="144" spans="1:5" ht="25.5">
      <c r="A144" s="244" t="s">
        <v>1197</v>
      </c>
      <c r="B144" s="245" t="s">
        <v>1772</v>
      </c>
      <c r="C144" s="245" t="s">
        <v>1198</v>
      </c>
      <c r="D144" s="245" t="s">
        <v>1174</v>
      </c>
      <c r="E144" s="246">
        <v>1583518</v>
      </c>
    </row>
    <row r="145" spans="1:5">
      <c r="A145" s="244" t="s">
        <v>140</v>
      </c>
      <c r="B145" s="245" t="s">
        <v>1772</v>
      </c>
      <c r="C145" s="245" t="s">
        <v>1198</v>
      </c>
      <c r="D145" s="245" t="s">
        <v>1142</v>
      </c>
      <c r="E145" s="246">
        <v>1583518</v>
      </c>
    </row>
    <row r="146" spans="1:5">
      <c r="A146" s="244" t="s">
        <v>153</v>
      </c>
      <c r="B146" s="245" t="s">
        <v>1772</v>
      </c>
      <c r="C146" s="245" t="s">
        <v>1198</v>
      </c>
      <c r="D146" s="245" t="s">
        <v>395</v>
      </c>
      <c r="E146" s="246">
        <v>1583518</v>
      </c>
    </row>
    <row r="147" spans="1:5" ht="114.75">
      <c r="A147" s="244" t="s">
        <v>1837</v>
      </c>
      <c r="B147" s="245" t="s">
        <v>1838</v>
      </c>
      <c r="C147" s="245" t="s">
        <v>1174</v>
      </c>
      <c r="D147" s="245" t="s">
        <v>1174</v>
      </c>
      <c r="E147" s="246">
        <v>28873</v>
      </c>
    </row>
    <row r="148" spans="1:5" ht="25.5">
      <c r="A148" s="244" t="s">
        <v>1324</v>
      </c>
      <c r="B148" s="245" t="s">
        <v>1838</v>
      </c>
      <c r="C148" s="245" t="s">
        <v>1325</v>
      </c>
      <c r="D148" s="245" t="s">
        <v>1174</v>
      </c>
      <c r="E148" s="246">
        <v>28873</v>
      </c>
    </row>
    <row r="149" spans="1:5">
      <c r="A149" s="244" t="s">
        <v>1199</v>
      </c>
      <c r="B149" s="245" t="s">
        <v>1838</v>
      </c>
      <c r="C149" s="245" t="s">
        <v>1200</v>
      </c>
      <c r="D149" s="245" t="s">
        <v>1174</v>
      </c>
      <c r="E149" s="246">
        <v>28873</v>
      </c>
    </row>
    <row r="150" spans="1:5">
      <c r="A150" s="244" t="s">
        <v>140</v>
      </c>
      <c r="B150" s="245" t="s">
        <v>1838</v>
      </c>
      <c r="C150" s="245" t="s">
        <v>1200</v>
      </c>
      <c r="D150" s="245" t="s">
        <v>1142</v>
      </c>
      <c r="E150" s="246">
        <v>28873</v>
      </c>
    </row>
    <row r="151" spans="1:5">
      <c r="A151" s="244" t="s">
        <v>1077</v>
      </c>
      <c r="B151" s="245" t="s">
        <v>1838</v>
      </c>
      <c r="C151" s="245" t="s">
        <v>1200</v>
      </c>
      <c r="D151" s="245" t="s">
        <v>1078</v>
      </c>
      <c r="E151" s="246">
        <v>28873</v>
      </c>
    </row>
    <row r="152" spans="1:5" ht="114.75">
      <c r="A152" s="244" t="s">
        <v>1839</v>
      </c>
      <c r="B152" s="245" t="s">
        <v>1840</v>
      </c>
      <c r="C152" s="245" t="s">
        <v>1174</v>
      </c>
      <c r="D152" s="245" t="s">
        <v>1174</v>
      </c>
      <c r="E152" s="246">
        <v>47750</v>
      </c>
    </row>
    <row r="153" spans="1:5" ht="25.5">
      <c r="A153" s="244" t="s">
        <v>1324</v>
      </c>
      <c r="B153" s="245" t="s">
        <v>1840</v>
      </c>
      <c r="C153" s="245" t="s">
        <v>1325</v>
      </c>
      <c r="D153" s="245" t="s">
        <v>1174</v>
      </c>
      <c r="E153" s="246">
        <v>47750</v>
      </c>
    </row>
    <row r="154" spans="1:5">
      <c r="A154" s="244" t="s">
        <v>1199</v>
      </c>
      <c r="B154" s="245" t="s">
        <v>1840</v>
      </c>
      <c r="C154" s="245" t="s">
        <v>1200</v>
      </c>
      <c r="D154" s="245" t="s">
        <v>1174</v>
      </c>
      <c r="E154" s="246">
        <v>47750</v>
      </c>
    </row>
    <row r="155" spans="1:5">
      <c r="A155" s="244" t="s">
        <v>140</v>
      </c>
      <c r="B155" s="245" t="s">
        <v>1840</v>
      </c>
      <c r="C155" s="245" t="s">
        <v>1200</v>
      </c>
      <c r="D155" s="245" t="s">
        <v>1142</v>
      </c>
      <c r="E155" s="246">
        <v>47750</v>
      </c>
    </row>
    <row r="156" spans="1:5">
      <c r="A156" s="244" t="s">
        <v>1075</v>
      </c>
      <c r="B156" s="245" t="s">
        <v>1840</v>
      </c>
      <c r="C156" s="245" t="s">
        <v>1200</v>
      </c>
      <c r="D156" s="245" t="s">
        <v>365</v>
      </c>
      <c r="E156" s="246">
        <v>47750</v>
      </c>
    </row>
    <row r="157" spans="1:5" ht="89.25">
      <c r="A157" s="244" t="s">
        <v>575</v>
      </c>
      <c r="B157" s="245" t="s">
        <v>746</v>
      </c>
      <c r="C157" s="245" t="s">
        <v>1174</v>
      </c>
      <c r="D157" s="245" t="s">
        <v>1174</v>
      </c>
      <c r="E157" s="246">
        <v>47535000</v>
      </c>
    </row>
    <row r="158" spans="1:5" ht="25.5">
      <c r="A158" s="244" t="s">
        <v>1316</v>
      </c>
      <c r="B158" s="245" t="s">
        <v>746</v>
      </c>
      <c r="C158" s="245" t="s">
        <v>1317</v>
      </c>
      <c r="D158" s="245" t="s">
        <v>1174</v>
      </c>
      <c r="E158" s="246">
        <v>47535000</v>
      </c>
    </row>
    <row r="159" spans="1:5" ht="25.5">
      <c r="A159" s="244" t="s">
        <v>1197</v>
      </c>
      <c r="B159" s="245" t="s">
        <v>746</v>
      </c>
      <c r="C159" s="245" t="s">
        <v>1198</v>
      </c>
      <c r="D159" s="245" t="s">
        <v>1174</v>
      </c>
      <c r="E159" s="246">
        <v>47535000</v>
      </c>
    </row>
    <row r="160" spans="1:5">
      <c r="A160" s="244" t="s">
        <v>140</v>
      </c>
      <c r="B160" s="245" t="s">
        <v>746</v>
      </c>
      <c r="C160" s="245" t="s">
        <v>1198</v>
      </c>
      <c r="D160" s="245" t="s">
        <v>1142</v>
      </c>
      <c r="E160" s="246">
        <v>47535000</v>
      </c>
    </row>
    <row r="161" spans="1:5">
      <c r="A161" s="244" t="s">
        <v>152</v>
      </c>
      <c r="B161" s="245" t="s">
        <v>746</v>
      </c>
      <c r="C161" s="245" t="s">
        <v>1198</v>
      </c>
      <c r="D161" s="245" t="s">
        <v>408</v>
      </c>
      <c r="E161" s="246">
        <v>47535000</v>
      </c>
    </row>
    <row r="162" spans="1:5" ht="102">
      <c r="A162" s="244" t="s">
        <v>582</v>
      </c>
      <c r="B162" s="245" t="s">
        <v>758</v>
      </c>
      <c r="C162" s="245" t="s">
        <v>1174</v>
      </c>
      <c r="D162" s="245" t="s">
        <v>1174</v>
      </c>
      <c r="E162" s="246">
        <v>5454000</v>
      </c>
    </row>
    <row r="163" spans="1:5" ht="25.5">
      <c r="A163" s="244" t="s">
        <v>1316</v>
      </c>
      <c r="B163" s="245" t="s">
        <v>758</v>
      </c>
      <c r="C163" s="245" t="s">
        <v>1317</v>
      </c>
      <c r="D163" s="245" t="s">
        <v>1174</v>
      </c>
      <c r="E163" s="246">
        <v>5454000</v>
      </c>
    </row>
    <row r="164" spans="1:5" ht="25.5">
      <c r="A164" s="244" t="s">
        <v>1197</v>
      </c>
      <c r="B164" s="245" t="s">
        <v>758</v>
      </c>
      <c r="C164" s="245" t="s">
        <v>1198</v>
      </c>
      <c r="D164" s="245" t="s">
        <v>1174</v>
      </c>
      <c r="E164" s="246">
        <v>5454000</v>
      </c>
    </row>
    <row r="165" spans="1:5">
      <c r="A165" s="244" t="s">
        <v>140</v>
      </c>
      <c r="B165" s="245" t="s">
        <v>758</v>
      </c>
      <c r="C165" s="245" t="s">
        <v>1198</v>
      </c>
      <c r="D165" s="245" t="s">
        <v>1142</v>
      </c>
      <c r="E165" s="246">
        <v>5454000</v>
      </c>
    </row>
    <row r="166" spans="1:5">
      <c r="A166" s="244" t="s">
        <v>153</v>
      </c>
      <c r="B166" s="245" t="s">
        <v>758</v>
      </c>
      <c r="C166" s="245" t="s">
        <v>1198</v>
      </c>
      <c r="D166" s="245" t="s">
        <v>395</v>
      </c>
      <c r="E166" s="246">
        <v>5454000</v>
      </c>
    </row>
    <row r="167" spans="1:5" ht="89.25">
      <c r="A167" s="244" t="s">
        <v>962</v>
      </c>
      <c r="B167" s="245" t="s">
        <v>963</v>
      </c>
      <c r="C167" s="245" t="s">
        <v>1174</v>
      </c>
      <c r="D167" s="245" t="s">
        <v>1174</v>
      </c>
      <c r="E167" s="246">
        <v>12712377</v>
      </c>
    </row>
    <row r="168" spans="1:5" ht="25.5">
      <c r="A168" s="244" t="s">
        <v>1316</v>
      </c>
      <c r="B168" s="245" t="s">
        <v>963</v>
      </c>
      <c r="C168" s="245" t="s">
        <v>1317</v>
      </c>
      <c r="D168" s="245" t="s">
        <v>1174</v>
      </c>
      <c r="E168" s="246">
        <v>12712377</v>
      </c>
    </row>
    <row r="169" spans="1:5" ht="25.5">
      <c r="A169" s="244" t="s">
        <v>1197</v>
      </c>
      <c r="B169" s="245" t="s">
        <v>963</v>
      </c>
      <c r="C169" s="245" t="s">
        <v>1198</v>
      </c>
      <c r="D169" s="245" t="s">
        <v>1174</v>
      </c>
      <c r="E169" s="246">
        <v>12712377</v>
      </c>
    </row>
    <row r="170" spans="1:5">
      <c r="A170" s="244" t="s">
        <v>140</v>
      </c>
      <c r="B170" s="245" t="s">
        <v>963</v>
      </c>
      <c r="C170" s="245" t="s">
        <v>1198</v>
      </c>
      <c r="D170" s="245" t="s">
        <v>1142</v>
      </c>
      <c r="E170" s="246">
        <v>12712377</v>
      </c>
    </row>
    <row r="171" spans="1:5">
      <c r="A171" s="244" t="s">
        <v>152</v>
      </c>
      <c r="B171" s="245" t="s">
        <v>963</v>
      </c>
      <c r="C171" s="245" t="s">
        <v>1198</v>
      </c>
      <c r="D171" s="245" t="s">
        <v>408</v>
      </c>
      <c r="E171" s="246">
        <v>12712377</v>
      </c>
    </row>
    <row r="172" spans="1:5" ht="102">
      <c r="A172" s="244" t="s">
        <v>964</v>
      </c>
      <c r="B172" s="245" t="s">
        <v>965</v>
      </c>
      <c r="C172" s="245" t="s">
        <v>1174</v>
      </c>
      <c r="D172" s="245" t="s">
        <v>1174</v>
      </c>
      <c r="E172" s="246">
        <v>11697358</v>
      </c>
    </row>
    <row r="173" spans="1:5" ht="25.5">
      <c r="A173" s="244" t="s">
        <v>1316</v>
      </c>
      <c r="B173" s="245" t="s">
        <v>965</v>
      </c>
      <c r="C173" s="245" t="s">
        <v>1317</v>
      </c>
      <c r="D173" s="245" t="s">
        <v>1174</v>
      </c>
      <c r="E173" s="246">
        <v>11697358</v>
      </c>
    </row>
    <row r="174" spans="1:5" ht="25.5">
      <c r="A174" s="244" t="s">
        <v>1197</v>
      </c>
      <c r="B174" s="245" t="s">
        <v>965</v>
      </c>
      <c r="C174" s="245" t="s">
        <v>1198</v>
      </c>
      <c r="D174" s="245" t="s">
        <v>1174</v>
      </c>
      <c r="E174" s="246">
        <v>11697358</v>
      </c>
    </row>
    <row r="175" spans="1:5">
      <c r="A175" s="244" t="s">
        <v>140</v>
      </c>
      <c r="B175" s="245" t="s">
        <v>965</v>
      </c>
      <c r="C175" s="245" t="s">
        <v>1198</v>
      </c>
      <c r="D175" s="245" t="s">
        <v>1142</v>
      </c>
      <c r="E175" s="246">
        <v>11697358</v>
      </c>
    </row>
    <row r="176" spans="1:5">
      <c r="A176" s="244" t="s">
        <v>153</v>
      </c>
      <c r="B176" s="245" t="s">
        <v>965</v>
      </c>
      <c r="C176" s="245" t="s">
        <v>1198</v>
      </c>
      <c r="D176" s="245" t="s">
        <v>395</v>
      </c>
      <c r="E176" s="246">
        <v>11697358</v>
      </c>
    </row>
    <row r="177" spans="1:5" ht="89.25">
      <c r="A177" s="244" t="s">
        <v>966</v>
      </c>
      <c r="B177" s="245" t="s">
        <v>967</v>
      </c>
      <c r="C177" s="245" t="s">
        <v>1174</v>
      </c>
      <c r="D177" s="245" t="s">
        <v>1174</v>
      </c>
      <c r="E177" s="246">
        <v>271157</v>
      </c>
    </row>
    <row r="178" spans="1:5" ht="25.5">
      <c r="A178" s="244" t="s">
        <v>1324</v>
      </c>
      <c r="B178" s="245" t="s">
        <v>967</v>
      </c>
      <c r="C178" s="245" t="s">
        <v>1325</v>
      </c>
      <c r="D178" s="245" t="s">
        <v>1174</v>
      </c>
      <c r="E178" s="246">
        <v>271157</v>
      </c>
    </row>
    <row r="179" spans="1:5">
      <c r="A179" s="244" t="s">
        <v>1199</v>
      </c>
      <c r="B179" s="245" t="s">
        <v>967</v>
      </c>
      <c r="C179" s="245" t="s">
        <v>1200</v>
      </c>
      <c r="D179" s="245" t="s">
        <v>1174</v>
      </c>
      <c r="E179" s="246">
        <v>271157</v>
      </c>
    </row>
    <row r="180" spans="1:5">
      <c r="A180" s="244" t="s">
        <v>140</v>
      </c>
      <c r="B180" s="245" t="s">
        <v>967</v>
      </c>
      <c r="C180" s="245" t="s">
        <v>1200</v>
      </c>
      <c r="D180" s="245" t="s">
        <v>1142</v>
      </c>
      <c r="E180" s="246">
        <v>271157</v>
      </c>
    </row>
    <row r="181" spans="1:5">
      <c r="A181" s="244" t="s">
        <v>1077</v>
      </c>
      <c r="B181" s="245" t="s">
        <v>967</v>
      </c>
      <c r="C181" s="245" t="s">
        <v>1200</v>
      </c>
      <c r="D181" s="245" t="s">
        <v>1078</v>
      </c>
      <c r="E181" s="246">
        <v>271157</v>
      </c>
    </row>
    <row r="182" spans="1:5" ht="102">
      <c r="A182" s="244" t="s">
        <v>1151</v>
      </c>
      <c r="B182" s="245" t="s">
        <v>1152</v>
      </c>
      <c r="C182" s="245" t="s">
        <v>1174</v>
      </c>
      <c r="D182" s="245" t="s">
        <v>1174</v>
      </c>
      <c r="E182" s="246">
        <v>175822</v>
      </c>
    </row>
    <row r="183" spans="1:5" ht="25.5">
      <c r="A183" s="244" t="s">
        <v>1324</v>
      </c>
      <c r="B183" s="245" t="s">
        <v>1152</v>
      </c>
      <c r="C183" s="245" t="s">
        <v>1325</v>
      </c>
      <c r="D183" s="245" t="s">
        <v>1174</v>
      </c>
      <c r="E183" s="246">
        <v>175822</v>
      </c>
    </row>
    <row r="184" spans="1:5">
      <c r="A184" s="244" t="s">
        <v>1199</v>
      </c>
      <c r="B184" s="245" t="s">
        <v>1152</v>
      </c>
      <c r="C184" s="245" t="s">
        <v>1200</v>
      </c>
      <c r="D184" s="245" t="s">
        <v>1174</v>
      </c>
      <c r="E184" s="246">
        <v>175822</v>
      </c>
    </row>
    <row r="185" spans="1:5">
      <c r="A185" s="244" t="s">
        <v>140</v>
      </c>
      <c r="B185" s="245" t="s">
        <v>1152</v>
      </c>
      <c r="C185" s="245" t="s">
        <v>1200</v>
      </c>
      <c r="D185" s="245" t="s">
        <v>1142</v>
      </c>
      <c r="E185" s="246">
        <v>175822</v>
      </c>
    </row>
    <row r="186" spans="1:5">
      <c r="A186" s="244" t="s">
        <v>1075</v>
      </c>
      <c r="B186" s="245" t="s">
        <v>1152</v>
      </c>
      <c r="C186" s="245" t="s">
        <v>1200</v>
      </c>
      <c r="D186" s="245" t="s">
        <v>365</v>
      </c>
      <c r="E186" s="246">
        <v>175822</v>
      </c>
    </row>
    <row r="187" spans="1:5" ht="216.75">
      <c r="A187" s="244" t="s">
        <v>1347</v>
      </c>
      <c r="B187" s="245" t="s">
        <v>741</v>
      </c>
      <c r="C187" s="245" t="s">
        <v>1174</v>
      </c>
      <c r="D187" s="245" t="s">
        <v>1174</v>
      </c>
      <c r="E187" s="246">
        <v>114568700</v>
      </c>
    </row>
    <row r="188" spans="1:5" ht="51">
      <c r="A188" s="244" t="s">
        <v>1315</v>
      </c>
      <c r="B188" s="245" t="s">
        <v>741</v>
      </c>
      <c r="C188" s="245" t="s">
        <v>273</v>
      </c>
      <c r="D188" s="245" t="s">
        <v>1174</v>
      </c>
      <c r="E188" s="246">
        <v>113388700</v>
      </c>
    </row>
    <row r="189" spans="1:5">
      <c r="A189" s="244" t="s">
        <v>1191</v>
      </c>
      <c r="B189" s="245" t="s">
        <v>741</v>
      </c>
      <c r="C189" s="245" t="s">
        <v>133</v>
      </c>
      <c r="D189" s="245" t="s">
        <v>1174</v>
      </c>
      <c r="E189" s="246">
        <v>113388700</v>
      </c>
    </row>
    <row r="190" spans="1:5">
      <c r="A190" s="244" t="s">
        <v>140</v>
      </c>
      <c r="B190" s="245" t="s">
        <v>741</v>
      </c>
      <c r="C190" s="245" t="s">
        <v>133</v>
      </c>
      <c r="D190" s="245" t="s">
        <v>1142</v>
      </c>
      <c r="E190" s="246">
        <v>113388700</v>
      </c>
    </row>
    <row r="191" spans="1:5">
      <c r="A191" s="244" t="s">
        <v>152</v>
      </c>
      <c r="B191" s="245" t="s">
        <v>741</v>
      </c>
      <c r="C191" s="245" t="s">
        <v>133</v>
      </c>
      <c r="D191" s="245" t="s">
        <v>408</v>
      </c>
      <c r="E191" s="246">
        <v>113388700</v>
      </c>
    </row>
    <row r="192" spans="1:5" ht="25.5">
      <c r="A192" s="244" t="s">
        <v>1316</v>
      </c>
      <c r="B192" s="245" t="s">
        <v>741</v>
      </c>
      <c r="C192" s="245" t="s">
        <v>1317</v>
      </c>
      <c r="D192" s="245" t="s">
        <v>1174</v>
      </c>
      <c r="E192" s="246">
        <v>1180000</v>
      </c>
    </row>
    <row r="193" spans="1:5" ht="25.5">
      <c r="A193" s="244" t="s">
        <v>1197</v>
      </c>
      <c r="B193" s="245" t="s">
        <v>741</v>
      </c>
      <c r="C193" s="245" t="s">
        <v>1198</v>
      </c>
      <c r="D193" s="245" t="s">
        <v>1174</v>
      </c>
      <c r="E193" s="246">
        <v>1180000</v>
      </c>
    </row>
    <row r="194" spans="1:5">
      <c r="A194" s="244" t="s">
        <v>140</v>
      </c>
      <c r="B194" s="245" t="s">
        <v>741</v>
      </c>
      <c r="C194" s="245" t="s">
        <v>1198</v>
      </c>
      <c r="D194" s="245" t="s">
        <v>1142</v>
      </c>
      <c r="E194" s="246">
        <v>1180000</v>
      </c>
    </row>
    <row r="195" spans="1:5">
      <c r="A195" s="244" t="s">
        <v>152</v>
      </c>
      <c r="B195" s="245" t="s">
        <v>741</v>
      </c>
      <c r="C195" s="245" t="s">
        <v>1198</v>
      </c>
      <c r="D195" s="245" t="s">
        <v>408</v>
      </c>
      <c r="E195" s="246">
        <v>1180000</v>
      </c>
    </row>
    <row r="196" spans="1:5" ht="229.5">
      <c r="A196" s="244" t="s">
        <v>1349</v>
      </c>
      <c r="B196" s="245" t="s">
        <v>749</v>
      </c>
      <c r="C196" s="245" t="s">
        <v>1174</v>
      </c>
      <c r="D196" s="245" t="s">
        <v>1174</v>
      </c>
      <c r="E196" s="246">
        <v>110468900</v>
      </c>
    </row>
    <row r="197" spans="1:5" ht="51">
      <c r="A197" s="244" t="s">
        <v>1315</v>
      </c>
      <c r="B197" s="245" t="s">
        <v>749</v>
      </c>
      <c r="C197" s="245" t="s">
        <v>273</v>
      </c>
      <c r="D197" s="245" t="s">
        <v>1174</v>
      </c>
      <c r="E197" s="246">
        <v>110137600</v>
      </c>
    </row>
    <row r="198" spans="1:5">
      <c r="A198" s="244" t="s">
        <v>1191</v>
      </c>
      <c r="B198" s="245" t="s">
        <v>749</v>
      </c>
      <c r="C198" s="245" t="s">
        <v>133</v>
      </c>
      <c r="D198" s="245" t="s">
        <v>1174</v>
      </c>
      <c r="E198" s="246">
        <v>110137600</v>
      </c>
    </row>
    <row r="199" spans="1:5">
      <c r="A199" s="244" t="s">
        <v>140</v>
      </c>
      <c r="B199" s="245" t="s">
        <v>749</v>
      </c>
      <c r="C199" s="245" t="s">
        <v>133</v>
      </c>
      <c r="D199" s="245" t="s">
        <v>1142</v>
      </c>
      <c r="E199" s="246">
        <v>110137600</v>
      </c>
    </row>
    <row r="200" spans="1:5">
      <c r="A200" s="244" t="s">
        <v>153</v>
      </c>
      <c r="B200" s="245" t="s">
        <v>749</v>
      </c>
      <c r="C200" s="245" t="s">
        <v>133</v>
      </c>
      <c r="D200" s="245" t="s">
        <v>395</v>
      </c>
      <c r="E200" s="246">
        <v>110137600</v>
      </c>
    </row>
    <row r="201" spans="1:5" ht="25.5">
      <c r="A201" s="244" t="s">
        <v>1316</v>
      </c>
      <c r="B201" s="245" t="s">
        <v>749</v>
      </c>
      <c r="C201" s="245" t="s">
        <v>1317</v>
      </c>
      <c r="D201" s="245" t="s">
        <v>1174</v>
      </c>
      <c r="E201" s="246">
        <v>331300</v>
      </c>
    </row>
    <row r="202" spans="1:5" ht="25.5">
      <c r="A202" s="244" t="s">
        <v>1197</v>
      </c>
      <c r="B202" s="245" t="s">
        <v>749</v>
      </c>
      <c r="C202" s="245" t="s">
        <v>1198</v>
      </c>
      <c r="D202" s="245" t="s">
        <v>1174</v>
      </c>
      <c r="E202" s="246">
        <v>331300</v>
      </c>
    </row>
    <row r="203" spans="1:5">
      <c r="A203" s="244" t="s">
        <v>140</v>
      </c>
      <c r="B203" s="245" t="s">
        <v>749</v>
      </c>
      <c r="C203" s="245" t="s">
        <v>1198</v>
      </c>
      <c r="D203" s="245" t="s">
        <v>1142</v>
      </c>
      <c r="E203" s="246">
        <v>331300</v>
      </c>
    </row>
    <row r="204" spans="1:5">
      <c r="A204" s="244" t="s">
        <v>153</v>
      </c>
      <c r="B204" s="245" t="s">
        <v>749</v>
      </c>
      <c r="C204" s="245" t="s">
        <v>1198</v>
      </c>
      <c r="D204" s="245" t="s">
        <v>395</v>
      </c>
      <c r="E204" s="246">
        <v>331300</v>
      </c>
    </row>
    <row r="205" spans="1:5" ht="140.25">
      <c r="A205" s="244" t="s">
        <v>1353</v>
      </c>
      <c r="B205" s="245" t="s">
        <v>785</v>
      </c>
      <c r="C205" s="245" t="s">
        <v>1174</v>
      </c>
      <c r="D205" s="245" t="s">
        <v>1174</v>
      </c>
      <c r="E205" s="246">
        <v>888000</v>
      </c>
    </row>
    <row r="206" spans="1:5" ht="25.5">
      <c r="A206" s="244" t="s">
        <v>1316</v>
      </c>
      <c r="B206" s="245" t="s">
        <v>785</v>
      </c>
      <c r="C206" s="245" t="s">
        <v>1317</v>
      </c>
      <c r="D206" s="245" t="s">
        <v>1174</v>
      </c>
      <c r="E206" s="246">
        <v>888000</v>
      </c>
    </row>
    <row r="207" spans="1:5" ht="25.5">
      <c r="A207" s="244" t="s">
        <v>1197</v>
      </c>
      <c r="B207" s="245" t="s">
        <v>785</v>
      </c>
      <c r="C207" s="245" t="s">
        <v>1198</v>
      </c>
      <c r="D207" s="245" t="s">
        <v>1174</v>
      </c>
      <c r="E207" s="246">
        <v>888000</v>
      </c>
    </row>
    <row r="208" spans="1:5">
      <c r="A208" s="244" t="s">
        <v>141</v>
      </c>
      <c r="B208" s="245" t="s">
        <v>785</v>
      </c>
      <c r="C208" s="245" t="s">
        <v>1198</v>
      </c>
      <c r="D208" s="245" t="s">
        <v>1143</v>
      </c>
      <c r="E208" s="246">
        <v>888000</v>
      </c>
    </row>
    <row r="209" spans="1:5">
      <c r="A209" s="244" t="s">
        <v>98</v>
      </c>
      <c r="B209" s="245" t="s">
        <v>785</v>
      </c>
      <c r="C209" s="245" t="s">
        <v>1198</v>
      </c>
      <c r="D209" s="245" t="s">
        <v>378</v>
      </c>
      <c r="E209" s="246">
        <v>888000</v>
      </c>
    </row>
    <row r="210" spans="1:5" ht="102">
      <c r="A210" s="244" t="s">
        <v>1355</v>
      </c>
      <c r="B210" s="245" t="s">
        <v>787</v>
      </c>
      <c r="C210" s="245" t="s">
        <v>1174</v>
      </c>
      <c r="D210" s="245" t="s">
        <v>1174</v>
      </c>
      <c r="E210" s="246">
        <v>4373600</v>
      </c>
    </row>
    <row r="211" spans="1:5" ht="25.5">
      <c r="A211" s="244" t="s">
        <v>1316</v>
      </c>
      <c r="B211" s="245" t="s">
        <v>787</v>
      </c>
      <c r="C211" s="245" t="s">
        <v>1317</v>
      </c>
      <c r="D211" s="245" t="s">
        <v>1174</v>
      </c>
      <c r="E211" s="246">
        <v>10000</v>
      </c>
    </row>
    <row r="212" spans="1:5" ht="25.5">
      <c r="A212" s="244" t="s">
        <v>1197</v>
      </c>
      <c r="B212" s="245" t="s">
        <v>787</v>
      </c>
      <c r="C212" s="245" t="s">
        <v>1198</v>
      </c>
      <c r="D212" s="245" t="s">
        <v>1174</v>
      </c>
      <c r="E212" s="246">
        <v>10000</v>
      </c>
    </row>
    <row r="213" spans="1:5">
      <c r="A213" s="244" t="s">
        <v>141</v>
      </c>
      <c r="B213" s="245" t="s">
        <v>787</v>
      </c>
      <c r="C213" s="245" t="s">
        <v>1198</v>
      </c>
      <c r="D213" s="245" t="s">
        <v>1143</v>
      </c>
      <c r="E213" s="246">
        <v>10000</v>
      </c>
    </row>
    <row r="214" spans="1:5">
      <c r="A214" s="244" t="s">
        <v>18</v>
      </c>
      <c r="B214" s="245" t="s">
        <v>787</v>
      </c>
      <c r="C214" s="245" t="s">
        <v>1198</v>
      </c>
      <c r="D214" s="245" t="s">
        <v>423</v>
      </c>
      <c r="E214" s="246">
        <v>10000</v>
      </c>
    </row>
    <row r="215" spans="1:5">
      <c r="A215" s="244" t="s">
        <v>1320</v>
      </c>
      <c r="B215" s="245" t="s">
        <v>787</v>
      </c>
      <c r="C215" s="245" t="s">
        <v>1321</v>
      </c>
      <c r="D215" s="245" t="s">
        <v>1174</v>
      </c>
      <c r="E215" s="246">
        <v>4363600</v>
      </c>
    </row>
    <row r="216" spans="1:5" ht="25.5">
      <c r="A216" s="244" t="s">
        <v>1201</v>
      </c>
      <c r="B216" s="245" t="s">
        <v>787</v>
      </c>
      <c r="C216" s="245" t="s">
        <v>557</v>
      </c>
      <c r="D216" s="245" t="s">
        <v>1174</v>
      </c>
      <c r="E216" s="246">
        <v>4363600</v>
      </c>
    </row>
    <row r="217" spans="1:5">
      <c r="A217" s="244" t="s">
        <v>141</v>
      </c>
      <c r="B217" s="245" t="s">
        <v>787</v>
      </c>
      <c r="C217" s="245" t="s">
        <v>557</v>
      </c>
      <c r="D217" s="245" t="s">
        <v>1143</v>
      </c>
      <c r="E217" s="246">
        <v>4363600</v>
      </c>
    </row>
    <row r="218" spans="1:5">
      <c r="A218" s="244" t="s">
        <v>18</v>
      </c>
      <c r="B218" s="245" t="s">
        <v>787</v>
      </c>
      <c r="C218" s="245" t="s">
        <v>557</v>
      </c>
      <c r="D218" s="245" t="s">
        <v>423</v>
      </c>
      <c r="E218" s="246">
        <v>4363600</v>
      </c>
    </row>
    <row r="219" spans="1:5" ht="229.5">
      <c r="A219" s="244" t="s">
        <v>1350</v>
      </c>
      <c r="B219" s="245" t="s">
        <v>747</v>
      </c>
      <c r="C219" s="245" t="s">
        <v>1174</v>
      </c>
      <c r="D219" s="245" t="s">
        <v>1174</v>
      </c>
      <c r="E219" s="246">
        <v>447107400</v>
      </c>
    </row>
    <row r="220" spans="1:5" ht="51">
      <c r="A220" s="244" t="s">
        <v>1315</v>
      </c>
      <c r="B220" s="245" t="s">
        <v>747</v>
      </c>
      <c r="C220" s="245" t="s">
        <v>273</v>
      </c>
      <c r="D220" s="245" t="s">
        <v>1174</v>
      </c>
      <c r="E220" s="246">
        <v>421316800</v>
      </c>
    </row>
    <row r="221" spans="1:5">
      <c r="A221" s="244" t="s">
        <v>1191</v>
      </c>
      <c r="B221" s="245" t="s">
        <v>747</v>
      </c>
      <c r="C221" s="245" t="s">
        <v>133</v>
      </c>
      <c r="D221" s="245" t="s">
        <v>1174</v>
      </c>
      <c r="E221" s="246">
        <v>421316800</v>
      </c>
    </row>
    <row r="222" spans="1:5">
      <c r="A222" s="244" t="s">
        <v>140</v>
      </c>
      <c r="B222" s="245" t="s">
        <v>747</v>
      </c>
      <c r="C222" s="245" t="s">
        <v>133</v>
      </c>
      <c r="D222" s="245" t="s">
        <v>1142</v>
      </c>
      <c r="E222" s="246">
        <v>421316800</v>
      </c>
    </row>
    <row r="223" spans="1:5">
      <c r="A223" s="244" t="s">
        <v>153</v>
      </c>
      <c r="B223" s="245" t="s">
        <v>747</v>
      </c>
      <c r="C223" s="245" t="s">
        <v>133</v>
      </c>
      <c r="D223" s="245" t="s">
        <v>395</v>
      </c>
      <c r="E223" s="246">
        <v>401387000</v>
      </c>
    </row>
    <row r="224" spans="1:5">
      <c r="A224" s="244" t="s">
        <v>1077</v>
      </c>
      <c r="B224" s="245" t="s">
        <v>747</v>
      </c>
      <c r="C224" s="245" t="s">
        <v>133</v>
      </c>
      <c r="D224" s="245" t="s">
        <v>1078</v>
      </c>
      <c r="E224" s="246">
        <v>19929800</v>
      </c>
    </row>
    <row r="225" spans="1:5" ht="25.5">
      <c r="A225" s="244" t="s">
        <v>1316</v>
      </c>
      <c r="B225" s="245" t="s">
        <v>747</v>
      </c>
      <c r="C225" s="245" t="s">
        <v>1317</v>
      </c>
      <c r="D225" s="245" t="s">
        <v>1174</v>
      </c>
      <c r="E225" s="246">
        <v>25790600</v>
      </c>
    </row>
    <row r="226" spans="1:5" ht="25.5">
      <c r="A226" s="244" t="s">
        <v>1197</v>
      </c>
      <c r="B226" s="245" t="s">
        <v>747</v>
      </c>
      <c r="C226" s="245" t="s">
        <v>1198</v>
      </c>
      <c r="D226" s="245" t="s">
        <v>1174</v>
      </c>
      <c r="E226" s="246">
        <v>25790600</v>
      </c>
    </row>
    <row r="227" spans="1:5">
      <c r="A227" s="244" t="s">
        <v>140</v>
      </c>
      <c r="B227" s="245" t="s">
        <v>747</v>
      </c>
      <c r="C227" s="245" t="s">
        <v>1198</v>
      </c>
      <c r="D227" s="245" t="s">
        <v>1142</v>
      </c>
      <c r="E227" s="246">
        <v>25790600</v>
      </c>
    </row>
    <row r="228" spans="1:5">
      <c r="A228" s="244" t="s">
        <v>153</v>
      </c>
      <c r="B228" s="245" t="s">
        <v>747</v>
      </c>
      <c r="C228" s="245" t="s">
        <v>1198</v>
      </c>
      <c r="D228" s="245" t="s">
        <v>395</v>
      </c>
      <c r="E228" s="246">
        <v>25790600</v>
      </c>
    </row>
    <row r="229" spans="1:5" ht="102">
      <c r="A229" s="244" t="s">
        <v>1354</v>
      </c>
      <c r="B229" s="245" t="s">
        <v>786</v>
      </c>
      <c r="C229" s="245" t="s">
        <v>1174</v>
      </c>
      <c r="D229" s="245" t="s">
        <v>1174</v>
      </c>
      <c r="E229" s="246">
        <v>28243400</v>
      </c>
    </row>
    <row r="230" spans="1:5" ht="25.5">
      <c r="A230" s="244" t="s">
        <v>1316</v>
      </c>
      <c r="B230" s="245" t="s">
        <v>786</v>
      </c>
      <c r="C230" s="245" t="s">
        <v>1317</v>
      </c>
      <c r="D230" s="245" t="s">
        <v>1174</v>
      </c>
      <c r="E230" s="246">
        <v>27403400</v>
      </c>
    </row>
    <row r="231" spans="1:5" ht="25.5">
      <c r="A231" s="244" t="s">
        <v>1197</v>
      </c>
      <c r="B231" s="245" t="s">
        <v>786</v>
      </c>
      <c r="C231" s="245" t="s">
        <v>1198</v>
      </c>
      <c r="D231" s="245" t="s">
        <v>1174</v>
      </c>
      <c r="E231" s="246">
        <v>27403400</v>
      </c>
    </row>
    <row r="232" spans="1:5">
      <c r="A232" s="244" t="s">
        <v>141</v>
      </c>
      <c r="B232" s="245" t="s">
        <v>786</v>
      </c>
      <c r="C232" s="245" t="s">
        <v>1198</v>
      </c>
      <c r="D232" s="245" t="s">
        <v>1143</v>
      </c>
      <c r="E232" s="246">
        <v>27403400</v>
      </c>
    </row>
    <row r="233" spans="1:5">
      <c r="A233" s="244" t="s">
        <v>98</v>
      </c>
      <c r="B233" s="245" t="s">
        <v>786</v>
      </c>
      <c r="C233" s="245" t="s">
        <v>1198</v>
      </c>
      <c r="D233" s="245" t="s">
        <v>378</v>
      </c>
      <c r="E233" s="246">
        <v>27403400</v>
      </c>
    </row>
    <row r="234" spans="1:5">
      <c r="A234" s="244" t="s">
        <v>1320</v>
      </c>
      <c r="B234" s="245" t="s">
        <v>786</v>
      </c>
      <c r="C234" s="245" t="s">
        <v>1321</v>
      </c>
      <c r="D234" s="245" t="s">
        <v>1174</v>
      </c>
      <c r="E234" s="246">
        <v>840000</v>
      </c>
    </row>
    <row r="235" spans="1:5" ht="25.5">
      <c r="A235" s="244" t="s">
        <v>1201</v>
      </c>
      <c r="B235" s="245" t="s">
        <v>786</v>
      </c>
      <c r="C235" s="245" t="s">
        <v>557</v>
      </c>
      <c r="D235" s="245" t="s">
        <v>1174</v>
      </c>
      <c r="E235" s="246">
        <v>840000</v>
      </c>
    </row>
    <row r="236" spans="1:5">
      <c r="A236" s="244" t="s">
        <v>141</v>
      </c>
      <c r="B236" s="245" t="s">
        <v>786</v>
      </c>
      <c r="C236" s="245" t="s">
        <v>557</v>
      </c>
      <c r="D236" s="245" t="s">
        <v>1143</v>
      </c>
      <c r="E236" s="246">
        <v>840000</v>
      </c>
    </row>
    <row r="237" spans="1:5">
      <c r="A237" s="244" t="s">
        <v>98</v>
      </c>
      <c r="B237" s="245" t="s">
        <v>786</v>
      </c>
      <c r="C237" s="245" t="s">
        <v>557</v>
      </c>
      <c r="D237" s="245" t="s">
        <v>378</v>
      </c>
      <c r="E237" s="246">
        <v>840000</v>
      </c>
    </row>
    <row r="238" spans="1:5" ht="216.75">
      <c r="A238" s="244" t="s">
        <v>1348</v>
      </c>
      <c r="B238" s="245" t="s">
        <v>739</v>
      </c>
      <c r="C238" s="245" t="s">
        <v>1174</v>
      </c>
      <c r="D238" s="245" t="s">
        <v>1174</v>
      </c>
      <c r="E238" s="246">
        <v>151339800</v>
      </c>
    </row>
    <row r="239" spans="1:5" ht="51">
      <c r="A239" s="244" t="s">
        <v>1315</v>
      </c>
      <c r="B239" s="245" t="s">
        <v>739</v>
      </c>
      <c r="C239" s="245" t="s">
        <v>273</v>
      </c>
      <c r="D239" s="245" t="s">
        <v>1174</v>
      </c>
      <c r="E239" s="246">
        <v>148571900</v>
      </c>
    </row>
    <row r="240" spans="1:5">
      <c r="A240" s="244" t="s">
        <v>1191</v>
      </c>
      <c r="B240" s="245" t="s">
        <v>739</v>
      </c>
      <c r="C240" s="245" t="s">
        <v>133</v>
      </c>
      <c r="D240" s="245" t="s">
        <v>1174</v>
      </c>
      <c r="E240" s="246">
        <v>148571900</v>
      </c>
    </row>
    <row r="241" spans="1:5">
      <c r="A241" s="244" t="s">
        <v>140</v>
      </c>
      <c r="B241" s="245" t="s">
        <v>739</v>
      </c>
      <c r="C241" s="245" t="s">
        <v>133</v>
      </c>
      <c r="D241" s="245" t="s">
        <v>1142</v>
      </c>
      <c r="E241" s="246">
        <v>148571900</v>
      </c>
    </row>
    <row r="242" spans="1:5">
      <c r="A242" s="244" t="s">
        <v>152</v>
      </c>
      <c r="B242" s="245" t="s">
        <v>739</v>
      </c>
      <c r="C242" s="245" t="s">
        <v>133</v>
      </c>
      <c r="D242" s="245" t="s">
        <v>408</v>
      </c>
      <c r="E242" s="246">
        <v>148571900</v>
      </c>
    </row>
    <row r="243" spans="1:5" ht="25.5">
      <c r="A243" s="244" t="s">
        <v>1316</v>
      </c>
      <c r="B243" s="245" t="s">
        <v>739</v>
      </c>
      <c r="C243" s="245" t="s">
        <v>1317</v>
      </c>
      <c r="D243" s="245" t="s">
        <v>1174</v>
      </c>
      <c r="E243" s="246">
        <v>2767900</v>
      </c>
    </row>
    <row r="244" spans="1:5" ht="25.5">
      <c r="A244" s="244" t="s">
        <v>1197</v>
      </c>
      <c r="B244" s="245" t="s">
        <v>739</v>
      </c>
      <c r="C244" s="245" t="s">
        <v>1198</v>
      </c>
      <c r="D244" s="245" t="s">
        <v>1174</v>
      </c>
      <c r="E244" s="246">
        <v>2767900</v>
      </c>
    </row>
    <row r="245" spans="1:5">
      <c r="A245" s="244" t="s">
        <v>140</v>
      </c>
      <c r="B245" s="245" t="s">
        <v>739</v>
      </c>
      <c r="C245" s="245" t="s">
        <v>1198</v>
      </c>
      <c r="D245" s="245" t="s">
        <v>1142</v>
      </c>
      <c r="E245" s="246">
        <v>2767900</v>
      </c>
    </row>
    <row r="246" spans="1:5">
      <c r="A246" s="244" t="s">
        <v>152</v>
      </c>
      <c r="B246" s="245" t="s">
        <v>739</v>
      </c>
      <c r="C246" s="245" t="s">
        <v>1198</v>
      </c>
      <c r="D246" s="245" t="s">
        <v>408</v>
      </c>
      <c r="E246" s="246">
        <v>2767900</v>
      </c>
    </row>
    <row r="247" spans="1:5" ht="63.75">
      <c r="A247" s="244" t="s">
        <v>1189</v>
      </c>
      <c r="B247" s="245" t="s">
        <v>1190</v>
      </c>
      <c r="C247" s="245" t="s">
        <v>1174</v>
      </c>
      <c r="D247" s="245" t="s">
        <v>1174</v>
      </c>
      <c r="E247" s="246">
        <v>16813400</v>
      </c>
    </row>
    <row r="248" spans="1:5" ht="25.5">
      <c r="A248" s="244" t="s">
        <v>1316</v>
      </c>
      <c r="B248" s="245" t="s">
        <v>1190</v>
      </c>
      <c r="C248" s="245" t="s">
        <v>1317</v>
      </c>
      <c r="D248" s="245" t="s">
        <v>1174</v>
      </c>
      <c r="E248" s="246">
        <v>11858300</v>
      </c>
    </row>
    <row r="249" spans="1:5" ht="25.5">
      <c r="A249" s="244" t="s">
        <v>1197</v>
      </c>
      <c r="B249" s="245" t="s">
        <v>1190</v>
      </c>
      <c r="C249" s="245" t="s">
        <v>1198</v>
      </c>
      <c r="D249" s="245" t="s">
        <v>1174</v>
      </c>
      <c r="E249" s="246">
        <v>11858300</v>
      </c>
    </row>
    <row r="250" spans="1:5">
      <c r="A250" s="244" t="s">
        <v>140</v>
      </c>
      <c r="B250" s="245" t="s">
        <v>1190</v>
      </c>
      <c r="C250" s="245" t="s">
        <v>1198</v>
      </c>
      <c r="D250" s="245" t="s">
        <v>1142</v>
      </c>
      <c r="E250" s="246">
        <v>11858300</v>
      </c>
    </row>
    <row r="251" spans="1:5">
      <c r="A251" s="244" t="s">
        <v>1075</v>
      </c>
      <c r="B251" s="245" t="s">
        <v>1190</v>
      </c>
      <c r="C251" s="245" t="s">
        <v>1198</v>
      </c>
      <c r="D251" s="245" t="s">
        <v>365</v>
      </c>
      <c r="E251" s="246">
        <v>11858300</v>
      </c>
    </row>
    <row r="252" spans="1:5" ht="25.5">
      <c r="A252" s="244" t="s">
        <v>1324</v>
      </c>
      <c r="B252" s="245" t="s">
        <v>1190</v>
      </c>
      <c r="C252" s="245" t="s">
        <v>1325</v>
      </c>
      <c r="D252" s="245" t="s">
        <v>1174</v>
      </c>
      <c r="E252" s="246">
        <v>4955100</v>
      </c>
    </row>
    <row r="253" spans="1:5">
      <c r="A253" s="244" t="s">
        <v>1199</v>
      </c>
      <c r="B253" s="245" t="s">
        <v>1190</v>
      </c>
      <c r="C253" s="245" t="s">
        <v>1200</v>
      </c>
      <c r="D253" s="245" t="s">
        <v>1174</v>
      </c>
      <c r="E253" s="246">
        <v>4955100</v>
      </c>
    </row>
    <row r="254" spans="1:5">
      <c r="A254" s="244" t="s">
        <v>140</v>
      </c>
      <c r="B254" s="245" t="s">
        <v>1190</v>
      </c>
      <c r="C254" s="245" t="s">
        <v>1200</v>
      </c>
      <c r="D254" s="245" t="s">
        <v>1142</v>
      </c>
      <c r="E254" s="246">
        <v>4955100</v>
      </c>
    </row>
    <row r="255" spans="1:5">
      <c r="A255" s="244" t="s">
        <v>1075</v>
      </c>
      <c r="B255" s="245" t="s">
        <v>1190</v>
      </c>
      <c r="C255" s="245" t="s">
        <v>1200</v>
      </c>
      <c r="D255" s="245" t="s">
        <v>365</v>
      </c>
      <c r="E255" s="246">
        <v>4955100</v>
      </c>
    </row>
    <row r="256" spans="1:5" ht="63.75">
      <c r="A256" s="244" t="s">
        <v>411</v>
      </c>
      <c r="B256" s="245" t="s">
        <v>761</v>
      </c>
      <c r="C256" s="245" t="s">
        <v>1174</v>
      </c>
      <c r="D256" s="245" t="s">
        <v>1174</v>
      </c>
      <c r="E256" s="246">
        <v>1125000</v>
      </c>
    </row>
    <row r="257" spans="1:5" ht="25.5">
      <c r="A257" s="244" t="s">
        <v>1316</v>
      </c>
      <c r="B257" s="245" t="s">
        <v>761</v>
      </c>
      <c r="C257" s="245" t="s">
        <v>1317</v>
      </c>
      <c r="D257" s="245" t="s">
        <v>1174</v>
      </c>
      <c r="E257" s="246">
        <v>1020000</v>
      </c>
    </row>
    <row r="258" spans="1:5" ht="25.5">
      <c r="A258" s="244" t="s">
        <v>1197</v>
      </c>
      <c r="B258" s="245" t="s">
        <v>761</v>
      </c>
      <c r="C258" s="245" t="s">
        <v>1198</v>
      </c>
      <c r="D258" s="245" t="s">
        <v>1174</v>
      </c>
      <c r="E258" s="246">
        <v>1020000</v>
      </c>
    </row>
    <row r="259" spans="1:5">
      <c r="A259" s="244" t="s">
        <v>140</v>
      </c>
      <c r="B259" s="245" t="s">
        <v>761</v>
      </c>
      <c r="C259" s="245" t="s">
        <v>1198</v>
      </c>
      <c r="D259" s="245" t="s">
        <v>1142</v>
      </c>
      <c r="E259" s="246">
        <v>1020000</v>
      </c>
    </row>
    <row r="260" spans="1:5">
      <c r="A260" s="244" t="s">
        <v>153</v>
      </c>
      <c r="B260" s="245" t="s">
        <v>761</v>
      </c>
      <c r="C260" s="245" t="s">
        <v>1198</v>
      </c>
      <c r="D260" s="245" t="s">
        <v>395</v>
      </c>
      <c r="E260" s="246">
        <v>800000</v>
      </c>
    </row>
    <row r="261" spans="1:5">
      <c r="A261" s="244" t="s">
        <v>4</v>
      </c>
      <c r="B261" s="245" t="s">
        <v>761</v>
      </c>
      <c r="C261" s="245" t="s">
        <v>1198</v>
      </c>
      <c r="D261" s="245" t="s">
        <v>420</v>
      </c>
      <c r="E261" s="246">
        <v>220000</v>
      </c>
    </row>
    <row r="262" spans="1:5">
      <c r="A262" s="244" t="s">
        <v>1320</v>
      </c>
      <c r="B262" s="245" t="s">
        <v>761</v>
      </c>
      <c r="C262" s="245" t="s">
        <v>1321</v>
      </c>
      <c r="D262" s="245" t="s">
        <v>1174</v>
      </c>
      <c r="E262" s="246">
        <v>105000</v>
      </c>
    </row>
    <row r="263" spans="1:5">
      <c r="A263" s="244" t="s">
        <v>2108</v>
      </c>
      <c r="B263" s="245" t="s">
        <v>761</v>
      </c>
      <c r="C263" s="245" t="s">
        <v>2109</v>
      </c>
      <c r="D263" s="245" t="s">
        <v>1174</v>
      </c>
      <c r="E263" s="246">
        <v>105000</v>
      </c>
    </row>
    <row r="264" spans="1:5">
      <c r="A264" s="244" t="s">
        <v>140</v>
      </c>
      <c r="B264" s="245" t="s">
        <v>761</v>
      </c>
      <c r="C264" s="245" t="s">
        <v>2109</v>
      </c>
      <c r="D264" s="245" t="s">
        <v>1142</v>
      </c>
      <c r="E264" s="246">
        <v>105000</v>
      </c>
    </row>
    <row r="265" spans="1:5">
      <c r="A265" s="244" t="s">
        <v>153</v>
      </c>
      <c r="B265" s="245" t="s">
        <v>761</v>
      </c>
      <c r="C265" s="245" t="s">
        <v>2109</v>
      </c>
      <c r="D265" s="245" t="s">
        <v>395</v>
      </c>
      <c r="E265" s="246">
        <v>105000</v>
      </c>
    </row>
    <row r="266" spans="1:5" ht="63.75">
      <c r="A266" s="244" t="s">
        <v>393</v>
      </c>
      <c r="B266" s="245" t="s">
        <v>776</v>
      </c>
      <c r="C266" s="245" t="s">
        <v>1174</v>
      </c>
      <c r="D266" s="245" t="s">
        <v>1174</v>
      </c>
      <c r="E266" s="246">
        <v>1265000</v>
      </c>
    </row>
    <row r="267" spans="1:5" ht="25.5">
      <c r="A267" s="244" t="s">
        <v>1324</v>
      </c>
      <c r="B267" s="245" t="s">
        <v>776</v>
      </c>
      <c r="C267" s="245" t="s">
        <v>1325</v>
      </c>
      <c r="D267" s="245" t="s">
        <v>1174</v>
      </c>
      <c r="E267" s="246">
        <v>1265000</v>
      </c>
    </row>
    <row r="268" spans="1:5">
      <c r="A268" s="244" t="s">
        <v>1199</v>
      </c>
      <c r="B268" s="245" t="s">
        <v>776</v>
      </c>
      <c r="C268" s="245" t="s">
        <v>1200</v>
      </c>
      <c r="D268" s="245" t="s">
        <v>1174</v>
      </c>
      <c r="E268" s="246">
        <v>1265000</v>
      </c>
    </row>
    <row r="269" spans="1:5">
      <c r="A269" s="244" t="s">
        <v>140</v>
      </c>
      <c r="B269" s="245" t="s">
        <v>776</v>
      </c>
      <c r="C269" s="245" t="s">
        <v>1200</v>
      </c>
      <c r="D269" s="245" t="s">
        <v>1142</v>
      </c>
      <c r="E269" s="246">
        <v>1265000</v>
      </c>
    </row>
    <row r="270" spans="1:5">
      <c r="A270" s="244" t="s">
        <v>1075</v>
      </c>
      <c r="B270" s="245" t="s">
        <v>776</v>
      </c>
      <c r="C270" s="245" t="s">
        <v>1200</v>
      </c>
      <c r="D270" s="245" t="s">
        <v>365</v>
      </c>
      <c r="E270" s="246">
        <v>1265000</v>
      </c>
    </row>
    <row r="271" spans="1:5" ht="51">
      <c r="A271" s="244" t="s">
        <v>533</v>
      </c>
      <c r="B271" s="245" t="s">
        <v>764</v>
      </c>
      <c r="C271" s="245" t="s">
        <v>1174</v>
      </c>
      <c r="D271" s="245" t="s">
        <v>1174</v>
      </c>
      <c r="E271" s="246">
        <v>187200</v>
      </c>
    </row>
    <row r="272" spans="1:5">
      <c r="A272" s="244" t="s">
        <v>1320</v>
      </c>
      <c r="B272" s="245" t="s">
        <v>764</v>
      </c>
      <c r="C272" s="245" t="s">
        <v>1321</v>
      </c>
      <c r="D272" s="245" t="s">
        <v>1174</v>
      </c>
      <c r="E272" s="246">
        <v>187200</v>
      </c>
    </row>
    <row r="273" spans="1:5">
      <c r="A273" s="244" t="s">
        <v>1801</v>
      </c>
      <c r="B273" s="245" t="s">
        <v>764</v>
      </c>
      <c r="C273" s="245" t="s">
        <v>1802</v>
      </c>
      <c r="D273" s="245" t="s">
        <v>1174</v>
      </c>
      <c r="E273" s="246">
        <v>187200</v>
      </c>
    </row>
    <row r="274" spans="1:5">
      <c r="A274" s="244" t="s">
        <v>140</v>
      </c>
      <c r="B274" s="245" t="s">
        <v>764</v>
      </c>
      <c r="C274" s="245" t="s">
        <v>1802</v>
      </c>
      <c r="D274" s="245" t="s">
        <v>1142</v>
      </c>
      <c r="E274" s="246">
        <v>187200</v>
      </c>
    </row>
    <row r="275" spans="1:5">
      <c r="A275" s="244" t="s">
        <v>153</v>
      </c>
      <c r="B275" s="245" t="s">
        <v>764</v>
      </c>
      <c r="C275" s="245" t="s">
        <v>1802</v>
      </c>
      <c r="D275" s="245" t="s">
        <v>395</v>
      </c>
      <c r="E275" s="246">
        <v>187200</v>
      </c>
    </row>
    <row r="276" spans="1:5" ht="51">
      <c r="A276" s="244" t="s">
        <v>584</v>
      </c>
      <c r="B276" s="245" t="s">
        <v>763</v>
      </c>
      <c r="C276" s="245" t="s">
        <v>1174</v>
      </c>
      <c r="D276" s="245" t="s">
        <v>1174</v>
      </c>
      <c r="E276" s="246">
        <v>40000</v>
      </c>
    </row>
    <row r="277" spans="1:5" ht="25.5">
      <c r="A277" s="244" t="s">
        <v>1316</v>
      </c>
      <c r="B277" s="245" t="s">
        <v>763</v>
      </c>
      <c r="C277" s="245" t="s">
        <v>1317</v>
      </c>
      <c r="D277" s="245" t="s">
        <v>1174</v>
      </c>
      <c r="E277" s="246">
        <v>40000</v>
      </c>
    </row>
    <row r="278" spans="1:5" ht="25.5">
      <c r="A278" s="244" t="s">
        <v>1197</v>
      </c>
      <c r="B278" s="245" t="s">
        <v>763</v>
      </c>
      <c r="C278" s="245" t="s">
        <v>1198</v>
      </c>
      <c r="D278" s="245" t="s">
        <v>1174</v>
      </c>
      <c r="E278" s="246">
        <v>40000</v>
      </c>
    </row>
    <row r="279" spans="1:5">
      <c r="A279" s="244" t="s">
        <v>140</v>
      </c>
      <c r="B279" s="245" t="s">
        <v>763</v>
      </c>
      <c r="C279" s="245" t="s">
        <v>1198</v>
      </c>
      <c r="D279" s="245" t="s">
        <v>1142</v>
      </c>
      <c r="E279" s="246">
        <v>40000</v>
      </c>
    </row>
    <row r="280" spans="1:5">
      <c r="A280" s="244" t="s">
        <v>153</v>
      </c>
      <c r="B280" s="245" t="s">
        <v>763</v>
      </c>
      <c r="C280" s="245" t="s">
        <v>1198</v>
      </c>
      <c r="D280" s="245" t="s">
        <v>395</v>
      </c>
      <c r="E280" s="246">
        <v>40000</v>
      </c>
    </row>
    <row r="281" spans="1:5" ht="127.5">
      <c r="A281" s="244" t="s">
        <v>1655</v>
      </c>
      <c r="B281" s="245" t="s">
        <v>1656</v>
      </c>
      <c r="C281" s="245" t="s">
        <v>1174</v>
      </c>
      <c r="D281" s="245" t="s">
        <v>1174</v>
      </c>
      <c r="E281" s="246">
        <v>29665300</v>
      </c>
    </row>
    <row r="282" spans="1:5" ht="25.5">
      <c r="A282" s="244" t="s">
        <v>1316</v>
      </c>
      <c r="B282" s="245" t="s">
        <v>1656</v>
      </c>
      <c r="C282" s="245" t="s">
        <v>1317</v>
      </c>
      <c r="D282" s="245" t="s">
        <v>1174</v>
      </c>
      <c r="E282" s="246">
        <v>29665300</v>
      </c>
    </row>
    <row r="283" spans="1:5" ht="25.5">
      <c r="A283" s="244" t="s">
        <v>1197</v>
      </c>
      <c r="B283" s="245" t="s">
        <v>1656</v>
      </c>
      <c r="C283" s="245" t="s">
        <v>1198</v>
      </c>
      <c r="D283" s="245" t="s">
        <v>1174</v>
      </c>
      <c r="E283" s="246">
        <v>29665300</v>
      </c>
    </row>
    <row r="284" spans="1:5">
      <c r="A284" s="244" t="s">
        <v>141</v>
      </c>
      <c r="B284" s="245" t="s">
        <v>1656</v>
      </c>
      <c r="C284" s="245" t="s">
        <v>1198</v>
      </c>
      <c r="D284" s="245" t="s">
        <v>1143</v>
      </c>
      <c r="E284" s="246">
        <v>29665300</v>
      </c>
    </row>
    <row r="285" spans="1:5">
      <c r="A285" s="244" t="s">
        <v>98</v>
      </c>
      <c r="B285" s="245" t="s">
        <v>1656</v>
      </c>
      <c r="C285" s="245" t="s">
        <v>1198</v>
      </c>
      <c r="D285" s="245" t="s">
        <v>378</v>
      </c>
      <c r="E285" s="246">
        <v>29665300</v>
      </c>
    </row>
    <row r="286" spans="1:5" ht="153">
      <c r="A286" s="244" t="s">
        <v>1465</v>
      </c>
      <c r="B286" s="245" t="s">
        <v>774</v>
      </c>
      <c r="C286" s="245" t="s">
        <v>1174</v>
      </c>
      <c r="D286" s="245" t="s">
        <v>1174</v>
      </c>
      <c r="E286" s="246">
        <v>283100</v>
      </c>
    </row>
    <row r="287" spans="1:5" ht="25.5">
      <c r="A287" s="244" t="s">
        <v>1324</v>
      </c>
      <c r="B287" s="245" t="s">
        <v>774</v>
      </c>
      <c r="C287" s="245" t="s">
        <v>1325</v>
      </c>
      <c r="D287" s="245" t="s">
        <v>1174</v>
      </c>
      <c r="E287" s="246">
        <v>283100</v>
      </c>
    </row>
    <row r="288" spans="1:5">
      <c r="A288" s="244" t="s">
        <v>1199</v>
      </c>
      <c r="B288" s="245" t="s">
        <v>774</v>
      </c>
      <c r="C288" s="245" t="s">
        <v>1200</v>
      </c>
      <c r="D288" s="245" t="s">
        <v>1174</v>
      </c>
      <c r="E288" s="246">
        <v>283100</v>
      </c>
    </row>
    <row r="289" spans="1:5">
      <c r="A289" s="244" t="s">
        <v>140</v>
      </c>
      <c r="B289" s="245" t="s">
        <v>774</v>
      </c>
      <c r="C289" s="245" t="s">
        <v>1200</v>
      </c>
      <c r="D289" s="245" t="s">
        <v>1142</v>
      </c>
      <c r="E289" s="246">
        <v>283100</v>
      </c>
    </row>
    <row r="290" spans="1:5">
      <c r="A290" s="244" t="s">
        <v>1075</v>
      </c>
      <c r="B290" s="245" t="s">
        <v>774</v>
      </c>
      <c r="C290" s="245" t="s">
        <v>1200</v>
      </c>
      <c r="D290" s="245" t="s">
        <v>365</v>
      </c>
      <c r="E290" s="246">
        <v>283100</v>
      </c>
    </row>
    <row r="291" spans="1:5" ht="63.75">
      <c r="A291" s="244" t="s">
        <v>1803</v>
      </c>
      <c r="B291" s="245" t="s">
        <v>1351</v>
      </c>
      <c r="C291" s="245" t="s">
        <v>1174</v>
      </c>
      <c r="D291" s="245" t="s">
        <v>1174</v>
      </c>
      <c r="E291" s="246">
        <v>7906000</v>
      </c>
    </row>
    <row r="292" spans="1:5" ht="25.5">
      <c r="A292" s="244" t="s">
        <v>1316</v>
      </c>
      <c r="B292" s="245" t="s">
        <v>1351</v>
      </c>
      <c r="C292" s="245" t="s">
        <v>1317</v>
      </c>
      <c r="D292" s="245" t="s">
        <v>1174</v>
      </c>
      <c r="E292" s="246">
        <v>7906000</v>
      </c>
    </row>
    <row r="293" spans="1:5" ht="25.5">
      <c r="A293" s="244" t="s">
        <v>1197</v>
      </c>
      <c r="B293" s="245" t="s">
        <v>1351</v>
      </c>
      <c r="C293" s="245" t="s">
        <v>1198</v>
      </c>
      <c r="D293" s="245" t="s">
        <v>1174</v>
      </c>
      <c r="E293" s="246">
        <v>7906000</v>
      </c>
    </row>
    <row r="294" spans="1:5">
      <c r="A294" s="244" t="s">
        <v>140</v>
      </c>
      <c r="B294" s="245" t="s">
        <v>1351</v>
      </c>
      <c r="C294" s="245" t="s">
        <v>1198</v>
      </c>
      <c r="D294" s="245" t="s">
        <v>1142</v>
      </c>
      <c r="E294" s="246">
        <v>7906000</v>
      </c>
    </row>
    <row r="295" spans="1:5">
      <c r="A295" s="244" t="s">
        <v>153</v>
      </c>
      <c r="B295" s="245" t="s">
        <v>1351</v>
      </c>
      <c r="C295" s="245" t="s">
        <v>1198</v>
      </c>
      <c r="D295" s="245" t="s">
        <v>395</v>
      </c>
      <c r="E295" s="246">
        <v>7906000</v>
      </c>
    </row>
    <row r="296" spans="1:5" ht="89.25">
      <c r="A296" s="244" t="s">
        <v>1762</v>
      </c>
      <c r="B296" s="245" t="s">
        <v>1352</v>
      </c>
      <c r="C296" s="245" t="s">
        <v>1174</v>
      </c>
      <c r="D296" s="245" t="s">
        <v>1174</v>
      </c>
      <c r="E296" s="246">
        <v>6224400</v>
      </c>
    </row>
    <row r="297" spans="1:5" ht="25.5">
      <c r="A297" s="244" t="s">
        <v>1316</v>
      </c>
      <c r="B297" s="245" t="s">
        <v>1352</v>
      </c>
      <c r="C297" s="245" t="s">
        <v>1317</v>
      </c>
      <c r="D297" s="245" t="s">
        <v>1174</v>
      </c>
      <c r="E297" s="246">
        <v>6224400</v>
      </c>
    </row>
    <row r="298" spans="1:5" ht="25.5">
      <c r="A298" s="244" t="s">
        <v>1197</v>
      </c>
      <c r="B298" s="245" t="s">
        <v>1352</v>
      </c>
      <c r="C298" s="245" t="s">
        <v>1198</v>
      </c>
      <c r="D298" s="245" t="s">
        <v>1174</v>
      </c>
      <c r="E298" s="246">
        <v>6224400</v>
      </c>
    </row>
    <row r="299" spans="1:5">
      <c r="A299" s="244" t="s">
        <v>140</v>
      </c>
      <c r="B299" s="245" t="s">
        <v>1352</v>
      </c>
      <c r="C299" s="245" t="s">
        <v>1198</v>
      </c>
      <c r="D299" s="245" t="s">
        <v>1142</v>
      </c>
      <c r="E299" s="246">
        <v>6224400</v>
      </c>
    </row>
    <row r="300" spans="1:5">
      <c r="A300" s="244" t="s">
        <v>153</v>
      </c>
      <c r="B300" s="245" t="s">
        <v>1352</v>
      </c>
      <c r="C300" s="245" t="s">
        <v>1198</v>
      </c>
      <c r="D300" s="245" t="s">
        <v>395</v>
      </c>
      <c r="E300" s="246">
        <v>6224400</v>
      </c>
    </row>
    <row r="301" spans="1:5" ht="89.25">
      <c r="A301" s="244" t="s">
        <v>1762</v>
      </c>
      <c r="B301" s="245" t="s">
        <v>1628</v>
      </c>
      <c r="C301" s="245" t="s">
        <v>1174</v>
      </c>
      <c r="D301" s="245" t="s">
        <v>1174</v>
      </c>
      <c r="E301" s="246">
        <v>15195000</v>
      </c>
    </row>
    <row r="302" spans="1:5" ht="25.5">
      <c r="A302" s="244" t="s">
        <v>1316</v>
      </c>
      <c r="B302" s="245" t="s">
        <v>1628</v>
      </c>
      <c r="C302" s="245" t="s">
        <v>1317</v>
      </c>
      <c r="D302" s="245" t="s">
        <v>1174</v>
      </c>
      <c r="E302" s="246">
        <v>15195000</v>
      </c>
    </row>
    <row r="303" spans="1:5" ht="25.5">
      <c r="A303" s="244" t="s">
        <v>1197</v>
      </c>
      <c r="B303" s="245" t="s">
        <v>1628</v>
      </c>
      <c r="C303" s="245" t="s">
        <v>1198</v>
      </c>
      <c r="D303" s="245" t="s">
        <v>1174</v>
      </c>
      <c r="E303" s="246">
        <v>15195000</v>
      </c>
    </row>
    <row r="304" spans="1:5">
      <c r="A304" s="244" t="s">
        <v>140</v>
      </c>
      <c r="B304" s="245" t="s">
        <v>1628</v>
      </c>
      <c r="C304" s="245" t="s">
        <v>1198</v>
      </c>
      <c r="D304" s="245" t="s">
        <v>1142</v>
      </c>
      <c r="E304" s="246">
        <v>15195000</v>
      </c>
    </row>
    <row r="305" spans="1:5">
      <c r="A305" s="244" t="s">
        <v>153</v>
      </c>
      <c r="B305" s="245" t="s">
        <v>1628</v>
      </c>
      <c r="C305" s="245" t="s">
        <v>1198</v>
      </c>
      <c r="D305" s="245" t="s">
        <v>395</v>
      </c>
      <c r="E305" s="246">
        <v>15195000</v>
      </c>
    </row>
    <row r="306" spans="1:5" ht="38.25">
      <c r="A306" s="244" t="s">
        <v>445</v>
      </c>
      <c r="B306" s="245" t="s">
        <v>1134</v>
      </c>
      <c r="C306" s="245" t="s">
        <v>1174</v>
      </c>
      <c r="D306" s="245" t="s">
        <v>1174</v>
      </c>
      <c r="E306" s="246">
        <v>7084500</v>
      </c>
    </row>
    <row r="307" spans="1:5" ht="89.25">
      <c r="A307" s="244" t="s">
        <v>421</v>
      </c>
      <c r="B307" s="245" t="s">
        <v>1126</v>
      </c>
      <c r="C307" s="245" t="s">
        <v>1174</v>
      </c>
      <c r="D307" s="245" t="s">
        <v>1174</v>
      </c>
      <c r="E307" s="246">
        <v>7084500</v>
      </c>
    </row>
    <row r="308" spans="1:5" ht="51">
      <c r="A308" s="244" t="s">
        <v>1315</v>
      </c>
      <c r="B308" s="245" t="s">
        <v>1126</v>
      </c>
      <c r="C308" s="245" t="s">
        <v>273</v>
      </c>
      <c r="D308" s="245" t="s">
        <v>1174</v>
      </c>
      <c r="E308" s="246">
        <v>5924440</v>
      </c>
    </row>
    <row r="309" spans="1:5" ht="25.5">
      <c r="A309" s="244" t="s">
        <v>1204</v>
      </c>
      <c r="B309" s="245" t="s">
        <v>1126</v>
      </c>
      <c r="C309" s="245" t="s">
        <v>28</v>
      </c>
      <c r="D309" s="245" t="s">
        <v>1174</v>
      </c>
      <c r="E309" s="246">
        <v>5924440</v>
      </c>
    </row>
    <row r="310" spans="1:5">
      <c r="A310" s="244" t="s">
        <v>140</v>
      </c>
      <c r="B310" s="245" t="s">
        <v>1126</v>
      </c>
      <c r="C310" s="245" t="s">
        <v>28</v>
      </c>
      <c r="D310" s="245" t="s">
        <v>1142</v>
      </c>
      <c r="E310" s="246">
        <v>5924440</v>
      </c>
    </row>
    <row r="311" spans="1:5">
      <c r="A311" s="244" t="s">
        <v>4</v>
      </c>
      <c r="B311" s="245" t="s">
        <v>1126</v>
      </c>
      <c r="C311" s="245" t="s">
        <v>28</v>
      </c>
      <c r="D311" s="245" t="s">
        <v>420</v>
      </c>
      <c r="E311" s="246">
        <v>5924440</v>
      </c>
    </row>
    <row r="312" spans="1:5" ht="25.5">
      <c r="A312" s="244" t="s">
        <v>1316</v>
      </c>
      <c r="B312" s="245" t="s">
        <v>1126</v>
      </c>
      <c r="C312" s="245" t="s">
        <v>1317</v>
      </c>
      <c r="D312" s="245" t="s">
        <v>1174</v>
      </c>
      <c r="E312" s="246">
        <v>1160060</v>
      </c>
    </row>
    <row r="313" spans="1:5" ht="25.5">
      <c r="A313" s="244" t="s">
        <v>1197</v>
      </c>
      <c r="B313" s="245" t="s">
        <v>1126</v>
      </c>
      <c r="C313" s="245" t="s">
        <v>1198</v>
      </c>
      <c r="D313" s="245" t="s">
        <v>1174</v>
      </c>
      <c r="E313" s="246">
        <v>1160060</v>
      </c>
    </row>
    <row r="314" spans="1:5">
      <c r="A314" s="244" t="s">
        <v>140</v>
      </c>
      <c r="B314" s="245" t="s">
        <v>1126</v>
      </c>
      <c r="C314" s="245" t="s">
        <v>1198</v>
      </c>
      <c r="D314" s="245" t="s">
        <v>1142</v>
      </c>
      <c r="E314" s="246">
        <v>1160060</v>
      </c>
    </row>
    <row r="315" spans="1:5">
      <c r="A315" s="244" t="s">
        <v>4</v>
      </c>
      <c r="B315" s="245" t="s">
        <v>1126</v>
      </c>
      <c r="C315" s="245" t="s">
        <v>1198</v>
      </c>
      <c r="D315" s="245" t="s">
        <v>420</v>
      </c>
      <c r="E315" s="246">
        <v>1160060</v>
      </c>
    </row>
    <row r="316" spans="1:5" ht="25.5">
      <c r="A316" s="244" t="s">
        <v>615</v>
      </c>
      <c r="B316" s="245" t="s">
        <v>973</v>
      </c>
      <c r="C316" s="245" t="s">
        <v>1174</v>
      </c>
      <c r="D316" s="245" t="s">
        <v>1174</v>
      </c>
      <c r="E316" s="246">
        <v>89242520</v>
      </c>
    </row>
    <row r="317" spans="1:5" ht="63.75">
      <c r="A317" s="244" t="s">
        <v>609</v>
      </c>
      <c r="B317" s="245" t="s">
        <v>1127</v>
      </c>
      <c r="C317" s="245" t="s">
        <v>1174</v>
      </c>
      <c r="D317" s="245" t="s">
        <v>1174</v>
      </c>
      <c r="E317" s="246">
        <v>54794000</v>
      </c>
    </row>
    <row r="318" spans="1:5" ht="51">
      <c r="A318" s="244" t="s">
        <v>1315</v>
      </c>
      <c r="B318" s="245" t="s">
        <v>1127</v>
      </c>
      <c r="C318" s="245" t="s">
        <v>273</v>
      </c>
      <c r="D318" s="245" t="s">
        <v>1174</v>
      </c>
      <c r="E318" s="246">
        <v>51942000</v>
      </c>
    </row>
    <row r="319" spans="1:5">
      <c r="A319" s="244" t="s">
        <v>1191</v>
      </c>
      <c r="B319" s="245" t="s">
        <v>1127</v>
      </c>
      <c r="C319" s="245" t="s">
        <v>133</v>
      </c>
      <c r="D319" s="245" t="s">
        <v>1174</v>
      </c>
      <c r="E319" s="246">
        <v>51942000</v>
      </c>
    </row>
    <row r="320" spans="1:5">
      <c r="A320" s="244" t="s">
        <v>140</v>
      </c>
      <c r="B320" s="245" t="s">
        <v>1127</v>
      </c>
      <c r="C320" s="245" t="s">
        <v>133</v>
      </c>
      <c r="D320" s="245" t="s">
        <v>1142</v>
      </c>
      <c r="E320" s="246">
        <v>51942000</v>
      </c>
    </row>
    <row r="321" spans="1:5">
      <c r="A321" s="244" t="s">
        <v>4</v>
      </c>
      <c r="B321" s="245" t="s">
        <v>1127</v>
      </c>
      <c r="C321" s="245" t="s">
        <v>133</v>
      </c>
      <c r="D321" s="245" t="s">
        <v>420</v>
      </c>
      <c r="E321" s="246">
        <v>51942000</v>
      </c>
    </row>
    <row r="322" spans="1:5" ht="25.5">
      <c r="A322" s="244" t="s">
        <v>1316</v>
      </c>
      <c r="B322" s="245" t="s">
        <v>1127</v>
      </c>
      <c r="C322" s="245" t="s">
        <v>1317</v>
      </c>
      <c r="D322" s="245" t="s">
        <v>1174</v>
      </c>
      <c r="E322" s="246">
        <v>2852000</v>
      </c>
    </row>
    <row r="323" spans="1:5" ht="25.5">
      <c r="A323" s="244" t="s">
        <v>1197</v>
      </c>
      <c r="B323" s="245" t="s">
        <v>1127</v>
      </c>
      <c r="C323" s="245" t="s">
        <v>1198</v>
      </c>
      <c r="D323" s="245" t="s">
        <v>1174</v>
      </c>
      <c r="E323" s="246">
        <v>2852000</v>
      </c>
    </row>
    <row r="324" spans="1:5">
      <c r="A324" s="244" t="s">
        <v>140</v>
      </c>
      <c r="B324" s="245" t="s">
        <v>1127</v>
      </c>
      <c r="C324" s="245" t="s">
        <v>1198</v>
      </c>
      <c r="D324" s="245" t="s">
        <v>1142</v>
      </c>
      <c r="E324" s="246">
        <v>2852000</v>
      </c>
    </row>
    <row r="325" spans="1:5">
      <c r="A325" s="244" t="s">
        <v>4</v>
      </c>
      <c r="B325" s="245" t="s">
        <v>1127</v>
      </c>
      <c r="C325" s="245" t="s">
        <v>1198</v>
      </c>
      <c r="D325" s="245" t="s">
        <v>420</v>
      </c>
      <c r="E325" s="246">
        <v>2852000</v>
      </c>
    </row>
    <row r="326" spans="1:5" ht="76.5">
      <c r="A326" s="244" t="s">
        <v>610</v>
      </c>
      <c r="B326" s="245" t="s">
        <v>1133</v>
      </c>
      <c r="C326" s="245" t="s">
        <v>1174</v>
      </c>
      <c r="D326" s="245" t="s">
        <v>1174</v>
      </c>
      <c r="E326" s="246">
        <v>1263000</v>
      </c>
    </row>
    <row r="327" spans="1:5" ht="51">
      <c r="A327" s="244" t="s">
        <v>1315</v>
      </c>
      <c r="B327" s="245" t="s">
        <v>1133</v>
      </c>
      <c r="C327" s="245" t="s">
        <v>273</v>
      </c>
      <c r="D327" s="245" t="s">
        <v>1174</v>
      </c>
      <c r="E327" s="246">
        <v>1263000</v>
      </c>
    </row>
    <row r="328" spans="1:5">
      <c r="A328" s="244" t="s">
        <v>1191</v>
      </c>
      <c r="B328" s="245" t="s">
        <v>1133</v>
      </c>
      <c r="C328" s="245" t="s">
        <v>133</v>
      </c>
      <c r="D328" s="245" t="s">
        <v>1174</v>
      </c>
      <c r="E328" s="246">
        <v>1263000</v>
      </c>
    </row>
    <row r="329" spans="1:5">
      <c r="A329" s="244" t="s">
        <v>140</v>
      </c>
      <c r="B329" s="245" t="s">
        <v>1133</v>
      </c>
      <c r="C329" s="245" t="s">
        <v>133</v>
      </c>
      <c r="D329" s="245" t="s">
        <v>1142</v>
      </c>
      <c r="E329" s="246">
        <v>1263000</v>
      </c>
    </row>
    <row r="330" spans="1:5">
      <c r="A330" s="244" t="s">
        <v>4</v>
      </c>
      <c r="B330" s="245" t="s">
        <v>1133</v>
      </c>
      <c r="C330" s="245" t="s">
        <v>133</v>
      </c>
      <c r="D330" s="245" t="s">
        <v>420</v>
      </c>
      <c r="E330" s="246">
        <v>1263000</v>
      </c>
    </row>
    <row r="331" spans="1:5" ht="89.25">
      <c r="A331" s="244" t="s">
        <v>622</v>
      </c>
      <c r="B331" s="245" t="s">
        <v>1128</v>
      </c>
      <c r="C331" s="245" t="s">
        <v>1174</v>
      </c>
      <c r="D331" s="245" t="s">
        <v>1174</v>
      </c>
      <c r="E331" s="246">
        <v>20832000</v>
      </c>
    </row>
    <row r="332" spans="1:5" ht="51">
      <c r="A332" s="244" t="s">
        <v>1315</v>
      </c>
      <c r="B332" s="245" t="s">
        <v>1128</v>
      </c>
      <c r="C332" s="245" t="s">
        <v>273</v>
      </c>
      <c r="D332" s="245" t="s">
        <v>1174</v>
      </c>
      <c r="E332" s="246">
        <v>20832000</v>
      </c>
    </row>
    <row r="333" spans="1:5">
      <c r="A333" s="244" t="s">
        <v>1191</v>
      </c>
      <c r="B333" s="245" t="s">
        <v>1128</v>
      </c>
      <c r="C333" s="245" t="s">
        <v>133</v>
      </c>
      <c r="D333" s="245" t="s">
        <v>1174</v>
      </c>
      <c r="E333" s="246">
        <v>20832000</v>
      </c>
    </row>
    <row r="334" spans="1:5">
      <c r="A334" s="244" t="s">
        <v>140</v>
      </c>
      <c r="B334" s="245" t="s">
        <v>1128</v>
      </c>
      <c r="C334" s="245" t="s">
        <v>133</v>
      </c>
      <c r="D334" s="245" t="s">
        <v>1142</v>
      </c>
      <c r="E334" s="246">
        <v>20832000</v>
      </c>
    </row>
    <row r="335" spans="1:5">
      <c r="A335" s="244" t="s">
        <v>4</v>
      </c>
      <c r="B335" s="245" t="s">
        <v>1128</v>
      </c>
      <c r="C335" s="245" t="s">
        <v>133</v>
      </c>
      <c r="D335" s="245" t="s">
        <v>420</v>
      </c>
      <c r="E335" s="246">
        <v>20832000</v>
      </c>
    </row>
    <row r="336" spans="1:5" ht="76.5">
      <c r="A336" s="244" t="s">
        <v>611</v>
      </c>
      <c r="B336" s="245" t="s">
        <v>1129</v>
      </c>
      <c r="C336" s="245" t="s">
        <v>1174</v>
      </c>
      <c r="D336" s="245" t="s">
        <v>1174</v>
      </c>
      <c r="E336" s="246">
        <v>450000</v>
      </c>
    </row>
    <row r="337" spans="1:5" ht="51">
      <c r="A337" s="244" t="s">
        <v>1315</v>
      </c>
      <c r="B337" s="245" t="s">
        <v>1129</v>
      </c>
      <c r="C337" s="245" t="s">
        <v>273</v>
      </c>
      <c r="D337" s="245" t="s">
        <v>1174</v>
      </c>
      <c r="E337" s="246">
        <v>450000</v>
      </c>
    </row>
    <row r="338" spans="1:5">
      <c r="A338" s="244" t="s">
        <v>1191</v>
      </c>
      <c r="B338" s="245" t="s">
        <v>1129</v>
      </c>
      <c r="C338" s="245" t="s">
        <v>133</v>
      </c>
      <c r="D338" s="245" t="s">
        <v>1174</v>
      </c>
      <c r="E338" s="246">
        <v>450000</v>
      </c>
    </row>
    <row r="339" spans="1:5">
      <c r="A339" s="244" t="s">
        <v>140</v>
      </c>
      <c r="B339" s="245" t="s">
        <v>1129</v>
      </c>
      <c r="C339" s="245" t="s">
        <v>133</v>
      </c>
      <c r="D339" s="245" t="s">
        <v>1142</v>
      </c>
      <c r="E339" s="246">
        <v>450000</v>
      </c>
    </row>
    <row r="340" spans="1:5">
      <c r="A340" s="244" t="s">
        <v>4</v>
      </c>
      <c r="B340" s="245" t="s">
        <v>1129</v>
      </c>
      <c r="C340" s="245" t="s">
        <v>133</v>
      </c>
      <c r="D340" s="245" t="s">
        <v>420</v>
      </c>
      <c r="E340" s="246">
        <v>450000</v>
      </c>
    </row>
    <row r="341" spans="1:5" ht="63.75">
      <c r="A341" s="244" t="s">
        <v>612</v>
      </c>
      <c r="B341" s="245" t="s">
        <v>1130</v>
      </c>
      <c r="C341" s="245" t="s">
        <v>1174</v>
      </c>
      <c r="D341" s="245" t="s">
        <v>1174</v>
      </c>
      <c r="E341" s="246">
        <v>78353</v>
      </c>
    </row>
    <row r="342" spans="1:5" ht="25.5">
      <c r="A342" s="244" t="s">
        <v>1316</v>
      </c>
      <c r="B342" s="245" t="s">
        <v>1130</v>
      </c>
      <c r="C342" s="245" t="s">
        <v>1317</v>
      </c>
      <c r="D342" s="245" t="s">
        <v>1174</v>
      </c>
      <c r="E342" s="246">
        <v>78353</v>
      </c>
    </row>
    <row r="343" spans="1:5" ht="25.5">
      <c r="A343" s="244" t="s">
        <v>1197</v>
      </c>
      <c r="B343" s="245" t="s">
        <v>1130</v>
      </c>
      <c r="C343" s="245" t="s">
        <v>1198</v>
      </c>
      <c r="D343" s="245" t="s">
        <v>1174</v>
      </c>
      <c r="E343" s="246">
        <v>78353</v>
      </c>
    </row>
    <row r="344" spans="1:5">
      <c r="A344" s="244" t="s">
        <v>140</v>
      </c>
      <c r="B344" s="245" t="s">
        <v>1130</v>
      </c>
      <c r="C344" s="245" t="s">
        <v>1198</v>
      </c>
      <c r="D344" s="245" t="s">
        <v>1142</v>
      </c>
      <c r="E344" s="246">
        <v>78353</v>
      </c>
    </row>
    <row r="345" spans="1:5">
      <c r="A345" s="244" t="s">
        <v>4</v>
      </c>
      <c r="B345" s="245" t="s">
        <v>1130</v>
      </c>
      <c r="C345" s="245" t="s">
        <v>1198</v>
      </c>
      <c r="D345" s="245" t="s">
        <v>420</v>
      </c>
      <c r="E345" s="246">
        <v>78353</v>
      </c>
    </row>
    <row r="346" spans="1:5" ht="51">
      <c r="A346" s="244" t="s">
        <v>968</v>
      </c>
      <c r="B346" s="245" t="s">
        <v>1153</v>
      </c>
      <c r="C346" s="245" t="s">
        <v>1174</v>
      </c>
      <c r="D346" s="245" t="s">
        <v>1174</v>
      </c>
      <c r="E346" s="246">
        <v>2968177</v>
      </c>
    </row>
    <row r="347" spans="1:5" ht="25.5">
      <c r="A347" s="244" t="s">
        <v>1316</v>
      </c>
      <c r="B347" s="245" t="s">
        <v>1153</v>
      </c>
      <c r="C347" s="245" t="s">
        <v>1317</v>
      </c>
      <c r="D347" s="245" t="s">
        <v>1174</v>
      </c>
      <c r="E347" s="246">
        <v>2968177</v>
      </c>
    </row>
    <row r="348" spans="1:5" ht="25.5">
      <c r="A348" s="244" t="s">
        <v>1197</v>
      </c>
      <c r="B348" s="245" t="s">
        <v>1153</v>
      </c>
      <c r="C348" s="245" t="s">
        <v>1198</v>
      </c>
      <c r="D348" s="245" t="s">
        <v>1174</v>
      </c>
      <c r="E348" s="246">
        <v>2968177</v>
      </c>
    </row>
    <row r="349" spans="1:5">
      <c r="A349" s="244" t="s">
        <v>140</v>
      </c>
      <c r="B349" s="245" t="s">
        <v>1153</v>
      </c>
      <c r="C349" s="245" t="s">
        <v>1198</v>
      </c>
      <c r="D349" s="245" t="s">
        <v>1142</v>
      </c>
      <c r="E349" s="246">
        <v>2968177</v>
      </c>
    </row>
    <row r="350" spans="1:5">
      <c r="A350" s="244" t="s">
        <v>4</v>
      </c>
      <c r="B350" s="245" t="s">
        <v>1153</v>
      </c>
      <c r="C350" s="245" t="s">
        <v>1198</v>
      </c>
      <c r="D350" s="245" t="s">
        <v>420</v>
      </c>
      <c r="E350" s="246">
        <v>2968177</v>
      </c>
    </row>
    <row r="351" spans="1:5" ht="63.75">
      <c r="A351" s="244" t="s">
        <v>613</v>
      </c>
      <c r="B351" s="245" t="s">
        <v>1131</v>
      </c>
      <c r="C351" s="245" t="s">
        <v>1174</v>
      </c>
      <c r="D351" s="245" t="s">
        <v>1174</v>
      </c>
      <c r="E351" s="246">
        <v>8333900</v>
      </c>
    </row>
    <row r="352" spans="1:5" ht="51">
      <c r="A352" s="244" t="s">
        <v>1315</v>
      </c>
      <c r="B352" s="245" t="s">
        <v>1131</v>
      </c>
      <c r="C352" s="245" t="s">
        <v>273</v>
      </c>
      <c r="D352" s="245" t="s">
        <v>1174</v>
      </c>
      <c r="E352" s="246">
        <v>8153900</v>
      </c>
    </row>
    <row r="353" spans="1:5" ht="25.5">
      <c r="A353" s="244" t="s">
        <v>1204</v>
      </c>
      <c r="B353" s="245" t="s">
        <v>1131</v>
      </c>
      <c r="C353" s="245" t="s">
        <v>28</v>
      </c>
      <c r="D353" s="245" t="s">
        <v>1174</v>
      </c>
      <c r="E353" s="246">
        <v>8153900</v>
      </c>
    </row>
    <row r="354" spans="1:5">
      <c r="A354" s="244" t="s">
        <v>140</v>
      </c>
      <c r="B354" s="245" t="s">
        <v>1131</v>
      </c>
      <c r="C354" s="245" t="s">
        <v>28</v>
      </c>
      <c r="D354" s="245" t="s">
        <v>1142</v>
      </c>
      <c r="E354" s="246">
        <v>8153900</v>
      </c>
    </row>
    <row r="355" spans="1:5">
      <c r="A355" s="244" t="s">
        <v>4</v>
      </c>
      <c r="B355" s="245" t="s">
        <v>1131</v>
      </c>
      <c r="C355" s="245" t="s">
        <v>28</v>
      </c>
      <c r="D355" s="245" t="s">
        <v>420</v>
      </c>
      <c r="E355" s="246">
        <v>8153900</v>
      </c>
    </row>
    <row r="356" spans="1:5" ht="25.5">
      <c r="A356" s="244" t="s">
        <v>1316</v>
      </c>
      <c r="B356" s="245" t="s">
        <v>1131</v>
      </c>
      <c r="C356" s="245" t="s">
        <v>1317</v>
      </c>
      <c r="D356" s="245" t="s">
        <v>1174</v>
      </c>
      <c r="E356" s="246">
        <v>180000</v>
      </c>
    </row>
    <row r="357" spans="1:5" ht="25.5">
      <c r="A357" s="244" t="s">
        <v>1197</v>
      </c>
      <c r="B357" s="245" t="s">
        <v>1131</v>
      </c>
      <c r="C357" s="245" t="s">
        <v>1198</v>
      </c>
      <c r="D357" s="245" t="s">
        <v>1174</v>
      </c>
      <c r="E357" s="246">
        <v>180000</v>
      </c>
    </row>
    <row r="358" spans="1:5">
      <c r="A358" s="244" t="s">
        <v>140</v>
      </c>
      <c r="B358" s="245" t="s">
        <v>1131</v>
      </c>
      <c r="C358" s="245" t="s">
        <v>1198</v>
      </c>
      <c r="D358" s="245" t="s">
        <v>1142</v>
      </c>
      <c r="E358" s="246">
        <v>180000</v>
      </c>
    </row>
    <row r="359" spans="1:5">
      <c r="A359" s="244" t="s">
        <v>4</v>
      </c>
      <c r="B359" s="245" t="s">
        <v>1131</v>
      </c>
      <c r="C359" s="245" t="s">
        <v>1198</v>
      </c>
      <c r="D359" s="245" t="s">
        <v>420</v>
      </c>
      <c r="E359" s="246">
        <v>180000</v>
      </c>
    </row>
    <row r="360" spans="1:5" ht="89.25">
      <c r="A360" s="244" t="s">
        <v>614</v>
      </c>
      <c r="B360" s="245" t="s">
        <v>1132</v>
      </c>
      <c r="C360" s="245" t="s">
        <v>1174</v>
      </c>
      <c r="D360" s="245" t="s">
        <v>1174</v>
      </c>
      <c r="E360" s="246">
        <v>250000</v>
      </c>
    </row>
    <row r="361" spans="1:5" ht="51">
      <c r="A361" s="244" t="s">
        <v>1315</v>
      </c>
      <c r="B361" s="245" t="s">
        <v>1132</v>
      </c>
      <c r="C361" s="245" t="s">
        <v>273</v>
      </c>
      <c r="D361" s="245" t="s">
        <v>1174</v>
      </c>
      <c r="E361" s="246">
        <v>250000</v>
      </c>
    </row>
    <row r="362" spans="1:5" ht="25.5">
      <c r="A362" s="244" t="s">
        <v>1204</v>
      </c>
      <c r="B362" s="245" t="s">
        <v>1132</v>
      </c>
      <c r="C362" s="245" t="s">
        <v>28</v>
      </c>
      <c r="D362" s="245" t="s">
        <v>1174</v>
      </c>
      <c r="E362" s="246">
        <v>250000</v>
      </c>
    </row>
    <row r="363" spans="1:5">
      <c r="A363" s="244" t="s">
        <v>140</v>
      </c>
      <c r="B363" s="245" t="s">
        <v>1132</v>
      </c>
      <c r="C363" s="245" t="s">
        <v>28</v>
      </c>
      <c r="D363" s="245" t="s">
        <v>1142</v>
      </c>
      <c r="E363" s="246">
        <v>250000</v>
      </c>
    </row>
    <row r="364" spans="1:5">
      <c r="A364" s="244" t="s">
        <v>4</v>
      </c>
      <c r="B364" s="245" t="s">
        <v>1132</v>
      </c>
      <c r="C364" s="245" t="s">
        <v>28</v>
      </c>
      <c r="D364" s="245" t="s">
        <v>420</v>
      </c>
      <c r="E364" s="246">
        <v>250000</v>
      </c>
    </row>
    <row r="365" spans="1:5" ht="63.75">
      <c r="A365" s="244" t="s">
        <v>607</v>
      </c>
      <c r="B365" s="245" t="s">
        <v>1722</v>
      </c>
      <c r="C365" s="245" t="s">
        <v>1174</v>
      </c>
      <c r="D365" s="245" t="s">
        <v>1174</v>
      </c>
      <c r="E365" s="246">
        <v>73090</v>
      </c>
    </row>
    <row r="366" spans="1:5" ht="51">
      <c r="A366" s="244" t="s">
        <v>1315</v>
      </c>
      <c r="B366" s="245" t="s">
        <v>1722</v>
      </c>
      <c r="C366" s="245" t="s">
        <v>273</v>
      </c>
      <c r="D366" s="245" t="s">
        <v>1174</v>
      </c>
      <c r="E366" s="246">
        <v>69590</v>
      </c>
    </row>
    <row r="367" spans="1:5">
      <c r="A367" s="244" t="s">
        <v>1191</v>
      </c>
      <c r="B367" s="245" t="s">
        <v>1722</v>
      </c>
      <c r="C367" s="245" t="s">
        <v>133</v>
      </c>
      <c r="D367" s="245" t="s">
        <v>1174</v>
      </c>
      <c r="E367" s="246">
        <v>69590</v>
      </c>
    </row>
    <row r="368" spans="1:5">
      <c r="A368" s="244" t="s">
        <v>140</v>
      </c>
      <c r="B368" s="245" t="s">
        <v>1722</v>
      </c>
      <c r="C368" s="245" t="s">
        <v>133</v>
      </c>
      <c r="D368" s="245" t="s">
        <v>1142</v>
      </c>
      <c r="E368" s="246">
        <v>69590</v>
      </c>
    </row>
    <row r="369" spans="1:5">
      <c r="A369" s="244" t="s">
        <v>1075</v>
      </c>
      <c r="B369" s="245" t="s">
        <v>1722</v>
      </c>
      <c r="C369" s="245" t="s">
        <v>133</v>
      </c>
      <c r="D369" s="245" t="s">
        <v>365</v>
      </c>
      <c r="E369" s="246">
        <v>69590</v>
      </c>
    </row>
    <row r="370" spans="1:5" ht="25.5">
      <c r="A370" s="244" t="s">
        <v>1316</v>
      </c>
      <c r="B370" s="245" t="s">
        <v>1722</v>
      </c>
      <c r="C370" s="245" t="s">
        <v>1317</v>
      </c>
      <c r="D370" s="245" t="s">
        <v>1174</v>
      </c>
      <c r="E370" s="246">
        <v>3500</v>
      </c>
    </row>
    <row r="371" spans="1:5" ht="25.5">
      <c r="A371" s="244" t="s">
        <v>1197</v>
      </c>
      <c r="B371" s="245" t="s">
        <v>1722</v>
      </c>
      <c r="C371" s="245" t="s">
        <v>1198</v>
      </c>
      <c r="D371" s="245" t="s">
        <v>1174</v>
      </c>
      <c r="E371" s="246">
        <v>3500</v>
      </c>
    </row>
    <row r="372" spans="1:5">
      <c r="A372" s="244" t="s">
        <v>140</v>
      </c>
      <c r="B372" s="245" t="s">
        <v>1722</v>
      </c>
      <c r="C372" s="245" t="s">
        <v>1198</v>
      </c>
      <c r="D372" s="245" t="s">
        <v>1142</v>
      </c>
      <c r="E372" s="246">
        <v>3500</v>
      </c>
    </row>
    <row r="373" spans="1:5">
      <c r="A373" s="244" t="s">
        <v>1075</v>
      </c>
      <c r="B373" s="245" t="s">
        <v>1722</v>
      </c>
      <c r="C373" s="245" t="s">
        <v>1198</v>
      </c>
      <c r="D373" s="245" t="s">
        <v>365</v>
      </c>
      <c r="E373" s="246">
        <v>3500</v>
      </c>
    </row>
    <row r="374" spans="1:5" ht="76.5">
      <c r="A374" s="244" t="s">
        <v>608</v>
      </c>
      <c r="B374" s="245" t="s">
        <v>1723</v>
      </c>
      <c r="C374" s="245" t="s">
        <v>1174</v>
      </c>
      <c r="D374" s="245" t="s">
        <v>1174</v>
      </c>
      <c r="E374" s="246">
        <v>200000</v>
      </c>
    </row>
    <row r="375" spans="1:5" ht="25.5">
      <c r="A375" s="244" t="s">
        <v>1316</v>
      </c>
      <c r="B375" s="245" t="s">
        <v>1723</v>
      </c>
      <c r="C375" s="245" t="s">
        <v>1317</v>
      </c>
      <c r="D375" s="245" t="s">
        <v>1174</v>
      </c>
      <c r="E375" s="246">
        <v>200000</v>
      </c>
    </row>
    <row r="376" spans="1:5" ht="25.5">
      <c r="A376" s="244" t="s">
        <v>1197</v>
      </c>
      <c r="B376" s="245" t="s">
        <v>1723</v>
      </c>
      <c r="C376" s="245" t="s">
        <v>1198</v>
      </c>
      <c r="D376" s="245" t="s">
        <v>1174</v>
      </c>
      <c r="E376" s="246">
        <v>200000</v>
      </c>
    </row>
    <row r="377" spans="1:5">
      <c r="A377" s="244" t="s">
        <v>140</v>
      </c>
      <c r="B377" s="245" t="s">
        <v>1723</v>
      </c>
      <c r="C377" s="245" t="s">
        <v>1198</v>
      </c>
      <c r="D377" s="245" t="s">
        <v>1142</v>
      </c>
      <c r="E377" s="246">
        <v>200000</v>
      </c>
    </row>
    <row r="378" spans="1:5">
      <c r="A378" s="244" t="s">
        <v>1075</v>
      </c>
      <c r="B378" s="245" t="s">
        <v>1723</v>
      </c>
      <c r="C378" s="245" t="s">
        <v>1198</v>
      </c>
      <c r="D378" s="245" t="s">
        <v>365</v>
      </c>
      <c r="E378" s="246">
        <v>200000</v>
      </c>
    </row>
    <row r="379" spans="1:5" ht="25.5">
      <c r="A379" s="244" t="s">
        <v>1695</v>
      </c>
      <c r="B379" s="245" t="s">
        <v>1696</v>
      </c>
      <c r="C379" s="245" t="s">
        <v>1174</v>
      </c>
      <c r="D379" s="245" t="s">
        <v>1174</v>
      </c>
      <c r="E379" s="246">
        <v>5724473</v>
      </c>
    </row>
    <row r="380" spans="1:5" ht="25.5">
      <c r="A380" s="244" t="s">
        <v>822</v>
      </c>
      <c r="B380" s="245" t="s">
        <v>1697</v>
      </c>
      <c r="C380" s="245" t="s">
        <v>1174</v>
      </c>
      <c r="D380" s="245" t="s">
        <v>1174</v>
      </c>
      <c r="E380" s="246">
        <v>4174173</v>
      </c>
    </row>
    <row r="381" spans="1:5" ht="51">
      <c r="A381" s="244" t="s">
        <v>1698</v>
      </c>
      <c r="B381" s="245" t="s">
        <v>1699</v>
      </c>
      <c r="C381" s="245" t="s">
        <v>1174</v>
      </c>
      <c r="D381" s="245" t="s">
        <v>1174</v>
      </c>
      <c r="E381" s="246">
        <v>3299500</v>
      </c>
    </row>
    <row r="382" spans="1:5" ht="25.5">
      <c r="A382" s="244" t="s">
        <v>1316</v>
      </c>
      <c r="B382" s="245" t="s">
        <v>1699</v>
      </c>
      <c r="C382" s="245" t="s">
        <v>1317</v>
      </c>
      <c r="D382" s="245" t="s">
        <v>1174</v>
      </c>
      <c r="E382" s="246">
        <v>3299500</v>
      </c>
    </row>
    <row r="383" spans="1:5" ht="25.5">
      <c r="A383" s="244" t="s">
        <v>1197</v>
      </c>
      <c r="B383" s="245" t="s">
        <v>1699</v>
      </c>
      <c r="C383" s="245" t="s">
        <v>1198</v>
      </c>
      <c r="D383" s="245" t="s">
        <v>1174</v>
      </c>
      <c r="E383" s="246">
        <v>3299500</v>
      </c>
    </row>
    <row r="384" spans="1:5">
      <c r="A384" s="244" t="s">
        <v>239</v>
      </c>
      <c r="B384" s="245" t="s">
        <v>1699</v>
      </c>
      <c r="C384" s="245" t="s">
        <v>1198</v>
      </c>
      <c r="D384" s="245" t="s">
        <v>1141</v>
      </c>
      <c r="E384" s="246">
        <v>3299500</v>
      </c>
    </row>
    <row r="385" spans="1:5">
      <c r="A385" s="244" t="s">
        <v>37</v>
      </c>
      <c r="B385" s="245" t="s">
        <v>1699</v>
      </c>
      <c r="C385" s="245" t="s">
        <v>1198</v>
      </c>
      <c r="D385" s="245" t="s">
        <v>388</v>
      </c>
      <c r="E385" s="246">
        <v>3299500</v>
      </c>
    </row>
    <row r="386" spans="1:5" ht="89.25">
      <c r="A386" s="244" t="s">
        <v>1835</v>
      </c>
      <c r="B386" s="245" t="s">
        <v>1836</v>
      </c>
      <c r="C386" s="245" t="s">
        <v>1174</v>
      </c>
      <c r="D386" s="245" t="s">
        <v>1174</v>
      </c>
      <c r="E386" s="246">
        <v>64770</v>
      </c>
    </row>
    <row r="387" spans="1:5" ht="25.5">
      <c r="A387" s="244" t="s">
        <v>1316</v>
      </c>
      <c r="B387" s="245" t="s">
        <v>1836</v>
      </c>
      <c r="C387" s="245" t="s">
        <v>1317</v>
      </c>
      <c r="D387" s="245" t="s">
        <v>1174</v>
      </c>
      <c r="E387" s="246">
        <v>64770</v>
      </c>
    </row>
    <row r="388" spans="1:5" ht="25.5">
      <c r="A388" s="244" t="s">
        <v>1197</v>
      </c>
      <c r="B388" s="245" t="s">
        <v>1836</v>
      </c>
      <c r="C388" s="245" t="s">
        <v>1198</v>
      </c>
      <c r="D388" s="245" t="s">
        <v>1174</v>
      </c>
      <c r="E388" s="246">
        <v>64770</v>
      </c>
    </row>
    <row r="389" spans="1:5">
      <c r="A389" s="244" t="s">
        <v>1635</v>
      </c>
      <c r="B389" s="245" t="s">
        <v>1836</v>
      </c>
      <c r="C389" s="245" t="s">
        <v>1198</v>
      </c>
      <c r="D389" s="245" t="s">
        <v>1636</v>
      </c>
      <c r="E389" s="246">
        <v>64770</v>
      </c>
    </row>
    <row r="390" spans="1:5">
      <c r="A390" s="244" t="s">
        <v>1637</v>
      </c>
      <c r="B390" s="245" t="s">
        <v>1836</v>
      </c>
      <c r="C390" s="245" t="s">
        <v>1198</v>
      </c>
      <c r="D390" s="245" t="s">
        <v>1638</v>
      </c>
      <c r="E390" s="246">
        <v>64770</v>
      </c>
    </row>
    <row r="391" spans="1:5" ht="63.75">
      <c r="A391" s="244" t="s">
        <v>2035</v>
      </c>
      <c r="B391" s="245" t="s">
        <v>2036</v>
      </c>
      <c r="C391" s="245" t="s">
        <v>1174</v>
      </c>
      <c r="D391" s="245" t="s">
        <v>1174</v>
      </c>
      <c r="E391" s="246">
        <v>559903</v>
      </c>
    </row>
    <row r="392" spans="1:5" ht="25.5">
      <c r="A392" s="244" t="s">
        <v>1316</v>
      </c>
      <c r="B392" s="245" t="s">
        <v>2036</v>
      </c>
      <c r="C392" s="245" t="s">
        <v>1317</v>
      </c>
      <c r="D392" s="245" t="s">
        <v>1174</v>
      </c>
      <c r="E392" s="246">
        <v>559903</v>
      </c>
    </row>
    <row r="393" spans="1:5" ht="25.5">
      <c r="A393" s="244" t="s">
        <v>1197</v>
      </c>
      <c r="B393" s="245" t="s">
        <v>2036</v>
      </c>
      <c r="C393" s="245" t="s">
        <v>1198</v>
      </c>
      <c r="D393" s="245" t="s">
        <v>1174</v>
      </c>
      <c r="E393" s="246">
        <v>559903</v>
      </c>
    </row>
    <row r="394" spans="1:5">
      <c r="A394" s="244" t="s">
        <v>1635</v>
      </c>
      <c r="B394" s="245" t="s">
        <v>2036</v>
      </c>
      <c r="C394" s="245" t="s">
        <v>1198</v>
      </c>
      <c r="D394" s="245" t="s">
        <v>1636</v>
      </c>
      <c r="E394" s="246">
        <v>559903</v>
      </c>
    </row>
    <row r="395" spans="1:5">
      <c r="A395" s="244" t="s">
        <v>1637</v>
      </c>
      <c r="B395" s="245" t="s">
        <v>2036</v>
      </c>
      <c r="C395" s="245" t="s">
        <v>1198</v>
      </c>
      <c r="D395" s="245" t="s">
        <v>1638</v>
      </c>
      <c r="E395" s="246">
        <v>559903</v>
      </c>
    </row>
    <row r="396" spans="1:5" ht="76.5">
      <c r="A396" s="244" t="s">
        <v>1793</v>
      </c>
      <c r="B396" s="245" t="s">
        <v>1792</v>
      </c>
      <c r="C396" s="245" t="s">
        <v>1174</v>
      </c>
      <c r="D396" s="245" t="s">
        <v>1174</v>
      </c>
      <c r="E396" s="246">
        <v>250000</v>
      </c>
    </row>
    <row r="397" spans="1:5" ht="25.5">
      <c r="A397" s="244" t="s">
        <v>1316</v>
      </c>
      <c r="B397" s="245" t="s">
        <v>1792</v>
      </c>
      <c r="C397" s="245" t="s">
        <v>1317</v>
      </c>
      <c r="D397" s="245" t="s">
        <v>1174</v>
      </c>
      <c r="E397" s="246">
        <v>250000</v>
      </c>
    </row>
    <row r="398" spans="1:5" ht="25.5">
      <c r="A398" s="244" t="s">
        <v>1197</v>
      </c>
      <c r="B398" s="245" t="s">
        <v>1792</v>
      </c>
      <c r="C398" s="245" t="s">
        <v>1198</v>
      </c>
      <c r="D398" s="245" t="s">
        <v>1174</v>
      </c>
      <c r="E398" s="246">
        <v>250000</v>
      </c>
    </row>
    <row r="399" spans="1:5">
      <c r="A399" s="244" t="s">
        <v>1635</v>
      </c>
      <c r="B399" s="245" t="s">
        <v>1792</v>
      </c>
      <c r="C399" s="245" t="s">
        <v>1198</v>
      </c>
      <c r="D399" s="245" t="s">
        <v>1636</v>
      </c>
      <c r="E399" s="246">
        <v>250000</v>
      </c>
    </row>
    <row r="400" spans="1:5">
      <c r="A400" s="244" t="s">
        <v>1637</v>
      </c>
      <c r="B400" s="245" t="s">
        <v>1792</v>
      </c>
      <c r="C400" s="245" t="s">
        <v>1198</v>
      </c>
      <c r="D400" s="245" t="s">
        <v>1638</v>
      </c>
      <c r="E400" s="246">
        <v>250000</v>
      </c>
    </row>
    <row r="401" spans="1:5">
      <c r="A401" s="244" t="s">
        <v>1702</v>
      </c>
      <c r="B401" s="245" t="s">
        <v>1703</v>
      </c>
      <c r="C401" s="245" t="s">
        <v>1174</v>
      </c>
      <c r="D401" s="245" t="s">
        <v>1174</v>
      </c>
      <c r="E401" s="246">
        <v>1550300</v>
      </c>
    </row>
    <row r="402" spans="1:5" ht="76.5">
      <c r="A402" s="244" t="s">
        <v>1704</v>
      </c>
      <c r="B402" s="245" t="s">
        <v>1705</v>
      </c>
      <c r="C402" s="245" t="s">
        <v>1174</v>
      </c>
      <c r="D402" s="245" t="s">
        <v>1174</v>
      </c>
      <c r="E402" s="246">
        <v>1550300</v>
      </c>
    </row>
    <row r="403" spans="1:5" ht="51">
      <c r="A403" s="244" t="s">
        <v>1315</v>
      </c>
      <c r="B403" s="245" t="s">
        <v>1705</v>
      </c>
      <c r="C403" s="245" t="s">
        <v>273</v>
      </c>
      <c r="D403" s="245" t="s">
        <v>1174</v>
      </c>
      <c r="E403" s="246">
        <v>92835</v>
      </c>
    </row>
    <row r="404" spans="1:5" ht="25.5">
      <c r="A404" s="244" t="s">
        <v>1204</v>
      </c>
      <c r="B404" s="245" t="s">
        <v>1705</v>
      </c>
      <c r="C404" s="245" t="s">
        <v>28</v>
      </c>
      <c r="D404" s="245" t="s">
        <v>1174</v>
      </c>
      <c r="E404" s="246">
        <v>92835</v>
      </c>
    </row>
    <row r="405" spans="1:5">
      <c r="A405" s="244" t="s">
        <v>1635</v>
      </c>
      <c r="B405" s="245" t="s">
        <v>1705</v>
      </c>
      <c r="C405" s="245" t="s">
        <v>28</v>
      </c>
      <c r="D405" s="245" t="s">
        <v>1636</v>
      </c>
      <c r="E405" s="246">
        <v>92835</v>
      </c>
    </row>
    <row r="406" spans="1:5" ht="25.5">
      <c r="A406" s="244" t="s">
        <v>1700</v>
      </c>
      <c r="B406" s="245" t="s">
        <v>1705</v>
      </c>
      <c r="C406" s="245" t="s">
        <v>28</v>
      </c>
      <c r="D406" s="245" t="s">
        <v>1701</v>
      </c>
      <c r="E406" s="246">
        <v>92835</v>
      </c>
    </row>
    <row r="407" spans="1:5" ht="25.5">
      <c r="A407" s="244" t="s">
        <v>1316</v>
      </c>
      <c r="B407" s="245" t="s">
        <v>1705</v>
      </c>
      <c r="C407" s="245" t="s">
        <v>1317</v>
      </c>
      <c r="D407" s="245" t="s">
        <v>1174</v>
      </c>
      <c r="E407" s="246">
        <v>1457465</v>
      </c>
    </row>
    <row r="408" spans="1:5" ht="25.5">
      <c r="A408" s="244" t="s">
        <v>1197</v>
      </c>
      <c r="B408" s="245" t="s">
        <v>1705</v>
      </c>
      <c r="C408" s="245" t="s">
        <v>1198</v>
      </c>
      <c r="D408" s="245" t="s">
        <v>1174</v>
      </c>
      <c r="E408" s="246">
        <v>1457465</v>
      </c>
    </row>
    <row r="409" spans="1:5">
      <c r="A409" s="244" t="s">
        <v>1635</v>
      </c>
      <c r="B409" s="245" t="s">
        <v>1705</v>
      </c>
      <c r="C409" s="245" t="s">
        <v>1198</v>
      </c>
      <c r="D409" s="245" t="s">
        <v>1636</v>
      </c>
      <c r="E409" s="246">
        <v>1457465</v>
      </c>
    </row>
    <row r="410" spans="1:5" ht="25.5">
      <c r="A410" s="244" t="s">
        <v>1700</v>
      </c>
      <c r="B410" s="245" t="s">
        <v>1705</v>
      </c>
      <c r="C410" s="245" t="s">
        <v>1198</v>
      </c>
      <c r="D410" s="245" t="s">
        <v>1701</v>
      </c>
      <c r="E410" s="246">
        <v>1457465</v>
      </c>
    </row>
    <row r="411" spans="1:5" ht="38.25">
      <c r="A411" s="244" t="s">
        <v>452</v>
      </c>
      <c r="B411" s="245" t="s">
        <v>974</v>
      </c>
      <c r="C411" s="245" t="s">
        <v>1174</v>
      </c>
      <c r="D411" s="245" t="s">
        <v>1174</v>
      </c>
      <c r="E411" s="246">
        <v>255445980</v>
      </c>
    </row>
    <row r="412" spans="1:5" ht="38.25">
      <c r="A412" s="244" t="s">
        <v>591</v>
      </c>
      <c r="B412" s="245" t="s">
        <v>975</v>
      </c>
      <c r="C412" s="245" t="s">
        <v>1174</v>
      </c>
      <c r="D412" s="245" t="s">
        <v>1174</v>
      </c>
      <c r="E412" s="246">
        <v>242717090</v>
      </c>
    </row>
    <row r="413" spans="1:5" ht="89.25">
      <c r="A413" s="244" t="s">
        <v>1162</v>
      </c>
      <c r="B413" s="245" t="s">
        <v>679</v>
      </c>
      <c r="C413" s="245" t="s">
        <v>1174</v>
      </c>
      <c r="D413" s="245" t="s">
        <v>1174</v>
      </c>
      <c r="E413" s="246">
        <v>218139700</v>
      </c>
    </row>
    <row r="414" spans="1:5">
      <c r="A414" s="244" t="s">
        <v>1318</v>
      </c>
      <c r="B414" s="245" t="s">
        <v>679</v>
      </c>
      <c r="C414" s="245" t="s">
        <v>1319</v>
      </c>
      <c r="D414" s="245" t="s">
        <v>1174</v>
      </c>
      <c r="E414" s="246">
        <v>218139700</v>
      </c>
    </row>
    <row r="415" spans="1:5" ht="38.25">
      <c r="A415" s="244" t="s">
        <v>1207</v>
      </c>
      <c r="B415" s="245" t="s">
        <v>679</v>
      </c>
      <c r="C415" s="245" t="s">
        <v>354</v>
      </c>
      <c r="D415" s="245" t="s">
        <v>1174</v>
      </c>
      <c r="E415" s="246">
        <v>218139700</v>
      </c>
    </row>
    <row r="416" spans="1:5">
      <c r="A416" s="244" t="s">
        <v>239</v>
      </c>
      <c r="B416" s="245" t="s">
        <v>679</v>
      </c>
      <c r="C416" s="245" t="s">
        <v>354</v>
      </c>
      <c r="D416" s="245" t="s">
        <v>1141</v>
      </c>
      <c r="E416" s="246">
        <v>218139700</v>
      </c>
    </row>
    <row r="417" spans="1:5">
      <c r="A417" s="244" t="s">
        <v>146</v>
      </c>
      <c r="B417" s="245" t="s">
        <v>679</v>
      </c>
      <c r="C417" s="245" t="s">
        <v>354</v>
      </c>
      <c r="D417" s="245" t="s">
        <v>364</v>
      </c>
      <c r="E417" s="246">
        <v>218139700</v>
      </c>
    </row>
    <row r="418" spans="1:5" ht="127.5">
      <c r="A418" s="244" t="s">
        <v>1340</v>
      </c>
      <c r="B418" s="245" t="s">
        <v>678</v>
      </c>
      <c r="C418" s="245" t="s">
        <v>1174</v>
      </c>
      <c r="D418" s="245" t="s">
        <v>1174</v>
      </c>
      <c r="E418" s="246">
        <v>17100500</v>
      </c>
    </row>
    <row r="419" spans="1:5">
      <c r="A419" s="244" t="s">
        <v>1318</v>
      </c>
      <c r="B419" s="245" t="s">
        <v>678</v>
      </c>
      <c r="C419" s="245" t="s">
        <v>1319</v>
      </c>
      <c r="D419" s="245" t="s">
        <v>1174</v>
      </c>
      <c r="E419" s="246">
        <v>17100500</v>
      </c>
    </row>
    <row r="420" spans="1:5" ht="38.25">
      <c r="A420" s="244" t="s">
        <v>1207</v>
      </c>
      <c r="B420" s="245" t="s">
        <v>678</v>
      </c>
      <c r="C420" s="245" t="s">
        <v>354</v>
      </c>
      <c r="D420" s="245" t="s">
        <v>1174</v>
      </c>
      <c r="E420" s="246">
        <v>17100500</v>
      </c>
    </row>
    <row r="421" spans="1:5">
      <c r="A421" s="244" t="s">
        <v>239</v>
      </c>
      <c r="B421" s="245" t="s">
        <v>678</v>
      </c>
      <c r="C421" s="245" t="s">
        <v>354</v>
      </c>
      <c r="D421" s="245" t="s">
        <v>1141</v>
      </c>
      <c r="E421" s="246">
        <v>17100500</v>
      </c>
    </row>
    <row r="422" spans="1:5">
      <c r="A422" s="244" t="s">
        <v>146</v>
      </c>
      <c r="B422" s="245" t="s">
        <v>678</v>
      </c>
      <c r="C422" s="245" t="s">
        <v>354</v>
      </c>
      <c r="D422" s="245" t="s">
        <v>364</v>
      </c>
      <c r="E422" s="246">
        <v>17100500</v>
      </c>
    </row>
    <row r="423" spans="1:5" ht="114.75">
      <c r="A423" s="244" t="s">
        <v>2068</v>
      </c>
      <c r="B423" s="245" t="s">
        <v>2069</v>
      </c>
      <c r="C423" s="245" t="s">
        <v>1174</v>
      </c>
      <c r="D423" s="245" t="s">
        <v>1174</v>
      </c>
      <c r="E423" s="246">
        <v>4000000</v>
      </c>
    </row>
    <row r="424" spans="1:5">
      <c r="A424" s="244" t="s">
        <v>1318</v>
      </c>
      <c r="B424" s="245" t="s">
        <v>2069</v>
      </c>
      <c r="C424" s="245" t="s">
        <v>1319</v>
      </c>
      <c r="D424" s="245" t="s">
        <v>1174</v>
      </c>
      <c r="E424" s="246">
        <v>4000000</v>
      </c>
    </row>
    <row r="425" spans="1:5" ht="38.25">
      <c r="A425" s="244" t="s">
        <v>1207</v>
      </c>
      <c r="B425" s="245" t="s">
        <v>2069</v>
      </c>
      <c r="C425" s="245" t="s">
        <v>354</v>
      </c>
      <c r="D425" s="245" t="s">
        <v>1174</v>
      </c>
      <c r="E425" s="246">
        <v>4000000</v>
      </c>
    </row>
    <row r="426" spans="1:5">
      <c r="A426" s="244" t="s">
        <v>239</v>
      </c>
      <c r="B426" s="245" t="s">
        <v>2069</v>
      </c>
      <c r="C426" s="245" t="s">
        <v>354</v>
      </c>
      <c r="D426" s="245" t="s">
        <v>1141</v>
      </c>
      <c r="E426" s="246">
        <v>4000000</v>
      </c>
    </row>
    <row r="427" spans="1:5">
      <c r="A427" s="244" t="s">
        <v>146</v>
      </c>
      <c r="B427" s="245" t="s">
        <v>2069</v>
      </c>
      <c r="C427" s="245" t="s">
        <v>354</v>
      </c>
      <c r="D427" s="245" t="s">
        <v>364</v>
      </c>
      <c r="E427" s="246">
        <v>4000000</v>
      </c>
    </row>
    <row r="428" spans="1:5" ht="140.25">
      <c r="A428" s="244" t="s">
        <v>2081</v>
      </c>
      <c r="B428" s="245" t="s">
        <v>2082</v>
      </c>
      <c r="C428" s="245" t="s">
        <v>1174</v>
      </c>
      <c r="D428" s="245" t="s">
        <v>1174</v>
      </c>
      <c r="E428" s="246">
        <v>3476890</v>
      </c>
    </row>
    <row r="429" spans="1:5">
      <c r="A429" s="244" t="s">
        <v>1318</v>
      </c>
      <c r="B429" s="245" t="s">
        <v>2082</v>
      </c>
      <c r="C429" s="245" t="s">
        <v>1319</v>
      </c>
      <c r="D429" s="245" t="s">
        <v>1174</v>
      </c>
      <c r="E429" s="246">
        <v>3476890</v>
      </c>
    </row>
    <row r="430" spans="1:5" ht="38.25">
      <c r="A430" s="244" t="s">
        <v>1207</v>
      </c>
      <c r="B430" s="245" t="s">
        <v>2082</v>
      </c>
      <c r="C430" s="245" t="s">
        <v>354</v>
      </c>
      <c r="D430" s="245" t="s">
        <v>1174</v>
      </c>
      <c r="E430" s="246">
        <v>3476890</v>
      </c>
    </row>
    <row r="431" spans="1:5">
      <c r="A431" s="244" t="s">
        <v>239</v>
      </c>
      <c r="B431" s="245" t="s">
        <v>2082</v>
      </c>
      <c r="C431" s="245" t="s">
        <v>354</v>
      </c>
      <c r="D431" s="245" t="s">
        <v>1141</v>
      </c>
      <c r="E431" s="246">
        <v>3476890</v>
      </c>
    </row>
    <row r="432" spans="1:5">
      <c r="A432" s="244" t="s">
        <v>146</v>
      </c>
      <c r="B432" s="245" t="s">
        <v>2082</v>
      </c>
      <c r="C432" s="245" t="s">
        <v>354</v>
      </c>
      <c r="D432" s="245" t="s">
        <v>364</v>
      </c>
      <c r="E432" s="246">
        <v>3476890</v>
      </c>
    </row>
    <row r="433" spans="1:5" ht="38.25">
      <c r="A433" s="244" t="s">
        <v>592</v>
      </c>
      <c r="B433" s="245" t="s">
        <v>976</v>
      </c>
      <c r="C433" s="245" t="s">
        <v>1174</v>
      </c>
      <c r="D433" s="245" t="s">
        <v>1174</v>
      </c>
      <c r="E433" s="246">
        <v>328890</v>
      </c>
    </row>
    <row r="434" spans="1:5" ht="89.25">
      <c r="A434" s="244" t="s">
        <v>529</v>
      </c>
      <c r="B434" s="245" t="s">
        <v>737</v>
      </c>
      <c r="C434" s="245" t="s">
        <v>1174</v>
      </c>
      <c r="D434" s="245" t="s">
        <v>1174</v>
      </c>
      <c r="E434" s="246">
        <v>328890</v>
      </c>
    </row>
    <row r="435" spans="1:5" ht="25.5">
      <c r="A435" s="244" t="s">
        <v>1316</v>
      </c>
      <c r="B435" s="245" t="s">
        <v>737</v>
      </c>
      <c r="C435" s="245" t="s">
        <v>1317</v>
      </c>
      <c r="D435" s="245" t="s">
        <v>1174</v>
      </c>
      <c r="E435" s="246">
        <v>328890</v>
      </c>
    </row>
    <row r="436" spans="1:5" ht="25.5">
      <c r="A436" s="244" t="s">
        <v>1197</v>
      </c>
      <c r="B436" s="245" t="s">
        <v>737</v>
      </c>
      <c r="C436" s="245" t="s">
        <v>1198</v>
      </c>
      <c r="D436" s="245" t="s">
        <v>1174</v>
      </c>
      <c r="E436" s="246">
        <v>328890</v>
      </c>
    </row>
    <row r="437" spans="1:5">
      <c r="A437" s="244" t="s">
        <v>239</v>
      </c>
      <c r="B437" s="245" t="s">
        <v>737</v>
      </c>
      <c r="C437" s="245" t="s">
        <v>1198</v>
      </c>
      <c r="D437" s="245" t="s">
        <v>1141</v>
      </c>
      <c r="E437" s="246">
        <v>328890</v>
      </c>
    </row>
    <row r="438" spans="1:5">
      <c r="A438" s="244" t="s">
        <v>3</v>
      </c>
      <c r="B438" s="245" t="s">
        <v>737</v>
      </c>
      <c r="C438" s="245" t="s">
        <v>1198</v>
      </c>
      <c r="D438" s="245" t="s">
        <v>386</v>
      </c>
      <c r="E438" s="246">
        <v>328890</v>
      </c>
    </row>
    <row r="439" spans="1:5" ht="38.25">
      <c r="A439" s="244" t="s">
        <v>454</v>
      </c>
      <c r="B439" s="245" t="s">
        <v>1314</v>
      </c>
      <c r="C439" s="245" t="s">
        <v>1174</v>
      </c>
      <c r="D439" s="245" t="s">
        <v>1174</v>
      </c>
      <c r="E439" s="246">
        <v>2400000</v>
      </c>
    </row>
    <row r="440" spans="1:5" ht="76.5">
      <c r="A440" s="244" t="s">
        <v>396</v>
      </c>
      <c r="B440" s="245" t="s">
        <v>765</v>
      </c>
      <c r="C440" s="245" t="s">
        <v>1174</v>
      </c>
      <c r="D440" s="245" t="s">
        <v>1174</v>
      </c>
      <c r="E440" s="246">
        <v>2400000</v>
      </c>
    </row>
    <row r="441" spans="1:5" ht="25.5">
      <c r="A441" s="244" t="s">
        <v>1316</v>
      </c>
      <c r="B441" s="245" t="s">
        <v>765</v>
      </c>
      <c r="C441" s="245" t="s">
        <v>1317</v>
      </c>
      <c r="D441" s="245" t="s">
        <v>1174</v>
      </c>
      <c r="E441" s="246">
        <v>1200000</v>
      </c>
    </row>
    <row r="442" spans="1:5" ht="25.5">
      <c r="A442" s="244" t="s">
        <v>1197</v>
      </c>
      <c r="B442" s="245" t="s">
        <v>765</v>
      </c>
      <c r="C442" s="245" t="s">
        <v>1198</v>
      </c>
      <c r="D442" s="245" t="s">
        <v>1174</v>
      </c>
      <c r="E442" s="246">
        <v>1200000</v>
      </c>
    </row>
    <row r="443" spans="1:5">
      <c r="A443" s="244" t="s">
        <v>140</v>
      </c>
      <c r="B443" s="245" t="s">
        <v>765</v>
      </c>
      <c r="C443" s="245" t="s">
        <v>1198</v>
      </c>
      <c r="D443" s="245" t="s">
        <v>1142</v>
      </c>
      <c r="E443" s="246">
        <v>1200000</v>
      </c>
    </row>
    <row r="444" spans="1:5">
      <c r="A444" s="244" t="s">
        <v>153</v>
      </c>
      <c r="B444" s="245" t="s">
        <v>765</v>
      </c>
      <c r="C444" s="245" t="s">
        <v>1198</v>
      </c>
      <c r="D444" s="245" t="s">
        <v>395</v>
      </c>
      <c r="E444" s="246">
        <v>1200000</v>
      </c>
    </row>
    <row r="445" spans="1:5" ht="25.5">
      <c r="A445" s="244" t="s">
        <v>1324</v>
      </c>
      <c r="B445" s="245" t="s">
        <v>765</v>
      </c>
      <c r="C445" s="245" t="s">
        <v>1325</v>
      </c>
      <c r="D445" s="245" t="s">
        <v>1174</v>
      </c>
      <c r="E445" s="246">
        <v>1200000</v>
      </c>
    </row>
    <row r="446" spans="1:5">
      <c r="A446" s="244" t="s">
        <v>1199</v>
      </c>
      <c r="B446" s="245" t="s">
        <v>765</v>
      </c>
      <c r="C446" s="245" t="s">
        <v>1200</v>
      </c>
      <c r="D446" s="245" t="s">
        <v>1174</v>
      </c>
      <c r="E446" s="246">
        <v>1200000</v>
      </c>
    </row>
    <row r="447" spans="1:5">
      <c r="A447" s="244" t="s">
        <v>140</v>
      </c>
      <c r="B447" s="245" t="s">
        <v>765</v>
      </c>
      <c r="C447" s="245" t="s">
        <v>1200</v>
      </c>
      <c r="D447" s="245" t="s">
        <v>1142</v>
      </c>
      <c r="E447" s="246">
        <v>600000</v>
      </c>
    </row>
    <row r="448" spans="1:5">
      <c r="A448" s="244" t="s">
        <v>1077</v>
      </c>
      <c r="B448" s="245" t="s">
        <v>765</v>
      </c>
      <c r="C448" s="245" t="s">
        <v>1200</v>
      </c>
      <c r="D448" s="245" t="s">
        <v>1078</v>
      </c>
      <c r="E448" s="246">
        <v>600000</v>
      </c>
    </row>
    <row r="449" spans="1:5">
      <c r="A449" s="244" t="s">
        <v>249</v>
      </c>
      <c r="B449" s="245" t="s">
        <v>765</v>
      </c>
      <c r="C449" s="245" t="s">
        <v>1200</v>
      </c>
      <c r="D449" s="245" t="s">
        <v>1148</v>
      </c>
      <c r="E449" s="246">
        <v>600000</v>
      </c>
    </row>
    <row r="450" spans="1:5">
      <c r="A450" s="244" t="s">
        <v>209</v>
      </c>
      <c r="B450" s="245" t="s">
        <v>765</v>
      </c>
      <c r="C450" s="245" t="s">
        <v>1200</v>
      </c>
      <c r="D450" s="245" t="s">
        <v>392</v>
      </c>
      <c r="E450" s="246">
        <v>600000</v>
      </c>
    </row>
    <row r="451" spans="1:5" ht="38.25">
      <c r="A451" s="244" t="s">
        <v>593</v>
      </c>
      <c r="B451" s="245" t="s">
        <v>977</v>
      </c>
      <c r="C451" s="245" t="s">
        <v>1174</v>
      </c>
      <c r="D451" s="245" t="s">
        <v>1174</v>
      </c>
      <c r="E451" s="246">
        <v>10000000</v>
      </c>
    </row>
    <row r="452" spans="1:5" ht="76.5">
      <c r="A452" s="244" t="s">
        <v>387</v>
      </c>
      <c r="B452" s="245" t="s">
        <v>693</v>
      </c>
      <c r="C452" s="245" t="s">
        <v>1174</v>
      </c>
      <c r="D452" s="245" t="s">
        <v>1174</v>
      </c>
      <c r="E452" s="246">
        <v>10000000</v>
      </c>
    </row>
    <row r="453" spans="1:5" ht="25.5">
      <c r="A453" s="244" t="s">
        <v>1316</v>
      </c>
      <c r="B453" s="245" t="s">
        <v>693</v>
      </c>
      <c r="C453" s="245" t="s">
        <v>1317</v>
      </c>
      <c r="D453" s="245" t="s">
        <v>1174</v>
      </c>
      <c r="E453" s="246">
        <v>10000000</v>
      </c>
    </row>
    <row r="454" spans="1:5" ht="25.5">
      <c r="A454" s="244" t="s">
        <v>1197</v>
      </c>
      <c r="B454" s="245" t="s">
        <v>693</v>
      </c>
      <c r="C454" s="245" t="s">
        <v>1198</v>
      </c>
      <c r="D454" s="245" t="s">
        <v>1174</v>
      </c>
      <c r="E454" s="246">
        <v>10000000</v>
      </c>
    </row>
    <row r="455" spans="1:5">
      <c r="A455" s="244" t="s">
        <v>239</v>
      </c>
      <c r="B455" s="245" t="s">
        <v>693</v>
      </c>
      <c r="C455" s="245" t="s">
        <v>1198</v>
      </c>
      <c r="D455" s="245" t="s">
        <v>1141</v>
      </c>
      <c r="E455" s="246">
        <v>10000000</v>
      </c>
    </row>
    <row r="456" spans="1:5">
      <c r="A456" s="244" t="s">
        <v>146</v>
      </c>
      <c r="B456" s="245" t="s">
        <v>693</v>
      </c>
      <c r="C456" s="245" t="s">
        <v>1198</v>
      </c>
      <c r="D456" s="245" t="s">
        <v>364</v>
      </c>
      <c r="E456" s="246">
        <v>10000000</v>
      </c>
    </row>
    <row r="457" spans="1:5" ht="51">
      <c r="A457" s="244" t="s">
        <v>1741</v>
      </c>
      <c r="B457" s="245" t="s">
        <v>978</v>
      </c>
      <c r="C457" s="245" t="s">
        <v>1174</v>
      </c>
      <c r="D457" s="245" t="s">
        <v>1174</v>
      </c>
      <c r="E457" s="246">
        <v>38044150</v>
      </c>
    </row>
    <row r="458" spans="1:5" ht="51">
      <c r="A458" s="244" t="s">
        <v>457</v>
      </c>
      <c r="B458" s="245" t="s">
        <v>979</v>
      </c>
      <c r="C458" s="245" t="s">
        <v>1174</v>
      </c>
      <c r="D458" s="245" t="s">
        <v>1174</v>
      </c>
      <c r="E458" s="246">
        <v>6542570</v>
      </c>
    </row>
    <row r="459" spans="1:5" ht="114.75">
      <c r="A459" s="244" t="s">
        <v>341</v>
      </c>
      <c r="B459" s="245" t="s">
        <v>656</v>
      </c>
      <c r="C459" s="245" t="s">
        <v>1174</v>
      </c>
      <c r="D459" s="245" t="s">
        <v>1174</v>
      </c>
      <c r="E459" s="246">
        <v>6380570</v>
      </c>
    </row>
    <row r="460" spans="1:5" ht="51">
      <c r="A460" s="244" t="s">
        <v>1315</v>
      </c>
      <c r="B460" s="245" t="s">
        <v>656</v>
      </c>
      <c r="C460" s="245" t="s">
        <v>273</v>
      </c>
      <c r="D460" s="245" t="s">
        <v>1174</v>
      </c>
      <c r="E460" s="246">
        <v>6370570</v>
      </c>
    </row>
    <row r="461" spans="1:5">
      <c r="A461" s="244" t="s">
        <v>1191</v>
      </c>
      <c r="B461" s="245" t="s">
        <v>656</v>
      </c>
      <c r="C461" s="245" t="s">
        <v>133</v>
      </c>
      <c r="D461" s="245" t="s">
        <v>1174</v>
      </c>
      <c r="E461" s="246">
        <v>6370570</v>
      </c>
    </row>
    <row r="462" spans="1:5" ht="25.5">
      <c r="A462" s="244" t="s">
        <v>238</v>
      </c>
      <c r="B462" s="245" t="s">
        <v>656</v>
      </c>
      <c r="C462" s="245" t="s">
        <v>133</v>
      </c>
      <c r="D462" s="245" t="s">
        <v>1137</v>
      </c>
      <c r="E462" s="246">
        <v>6370570</v>
      </c>
    </row>
    <row r="463" spans="1:5" ht="38.25">
      <c r="A463" s="244" t="s">
        <v>1692</v>
      </c>
      <c r="B463" s="245" t="s">
        <v>656</v>
      </c>
      <c r="C463" s="245" t="s">
        <v>133</v>
      </c>
      <c r="D463" s="245" t="s">
        <v>345</v>
      </c>
      <c r="E463" s="246">
        <v>6370570</v>
      </c>
    </row>
    <row r="464" spans="1:5" ht="25.5">
      <c r="A464" s="244" t="s">
        <v>1316</v>
      </c>
      <c r="B464" s="245" t="s">
        <v>656</v>
      </c>
      <c r="C464" s="245" t="s">
        <v>1317</v>
      </c>
      <c r="D464" s="245" t="s">
        <v>1174</v>
      </c>
      <c r="E464" s="246">
        <v>10000</v>
      </c>
    </row>
    <row r="465" spans="1:5" ht="25.5">
      <c r="A465" s="244" t="s">
        <v>1197</v>
      </c>
      <c r="B465" s="245" t="s">
        <v>656</v>
      </c>
      <c r="C465" s="245" t="s">
        <v>1198</v>
      </c>
      <c r="D465" s="245" t="s">
        <v>1174</v>
      </c>
      <c r="E465" s="246">
        <v>10000</v>
      </c>
    </row>
    <row r="466" spans="1:5" ht="25.5">
      <c r="A466" s="244" t="s">
        <v>238</v>
      </c>
      <c r="B466" s="245" t="s">
        <v>656</v>
      </c>
      <c r="C466" s="245" t="s">
        <v>1198</v>
      </c>
      <c r="D466" s="245" t="s">
        <v>1137</v>
      </c>
      <c r="E466" s="246">
        <v>10000</v>
      </c>
    </row>
    <row r="467" spans="1:5" ht="38.25">
      <c r="A467" s="244" t="s">
        <v>1692</v>
      </c>
      <c r="B467" s="245" t="s">
        <v>656</v>
      </c>
      <c r="C467" s="245" t="s">
        <v>1198</v>
      </c>
      <c r="D467" s="245" t="s">
        <v>345</v>
      </c>
      <c r="E467" s="246">
        <v>10000</v>
      </c>
    </row>
    <row r="468" spans="1:5" ht="102">
      <c r="A468" s="244" t="s">
        <v>351</v>
      </c>
      <c r="B468" s="245" t="s">
        <v>1691</v>
      </c>
      <c r="C468" s="245" t="s">
        <v>1174</v>
      </c>
      <c r="D468" s="245" t="s">
        <v>1174</v>
      </c>
      <c r="E468" s="246">
        <v>22000</v>
      </c>
    </row>
    <row r="469" spans="1:5" ht="25.5">
      <c r="A469" s="244" t="s">
        <v>1316</v>
      </c>
      <c r="B469" s="245" t="s">
        <v>1691</v>
      </c>
      <c r="C469" s="245" t="s">
        <v>1317</v>
      </c>
      <c r="D469" s="245" t="s">
        <v>1174</v>
      </c>
      <c r="E469" s="246">
        <v>22000</v>
      </c>
    </row>
    <row r="470" spans="1:5" ht="25.5">
      <c r="A470" s="244" t="s">
        <v>1197</v>
      </c>
      <c r="B470" s="245" t="s">
        <v>1691</v>
      </c>
      <c r="C470" s="245" t="s">
        <v>1198</v>
      </c>
      <c r="D470" s="245" t="s">
        <v>1174</v>
      </c>
      <c r="E470" s="246">
        <v>22000</v>
      </c>
    </row>
    <row r="471" spans="1:5" ht="25.5">
      <c r="A471" s="244" t="s">
        <v>238</v>
      </c>
      <c r="B471" s="245" t="s">
        <v>1691</v>
      </c>
      <c r="C471" s="245" t="s">
        <v>1198</v>
      </c>
      <c r="D471" s="245" t="s">
        <v>1137</v>
      </c>
      <c r="E471" s="246">
        <v>22000</v>
      </c>
    </row>
    <row r="472" spans="1:5" ht="38.25">
      <c r="A472" s="244" t="s">
        <v>1692</v>
      </c>
      <c r="B472" s="245" t="s">
        <v>1691</v>
      </c>
      <c r="C472" s="245" t="s">
        <v>1198</v>
      </c>
      <c r="D472" s="245" t="s">
        <v>345</v>
      </c>
      <c r="E472" s="246">
        <v>22000</v>
      </c>
    </row>
    <row r="473" spans="1:5" ht="127.5">
      <c r="A473" s="244" t="s">
        <v>1930</v>
      </c>
      <c r="B473" s="245" t="s">
        <v>1931</v>
      </c>
      <c r="C473" s="245" t="s">
        <v>1174</v>
      </c>
      <c r="D473" s="245" t="s">
        <v>1174</v>
      </c>
      <c r="E473" s="246">
        <v>140000</v>
      </c>
    </row>
    <row r="474" spans="1:5" ht="25.5">
      <c r="A474" s="244" t="s">
        <v>1316</v>
      </c>
      <c r="B474" s="245" t="s">
        <v>1931</v>
      </c>
      <c r="C474" s="245" t="s">
        <v>1317</v>
      </c>
      <c r="D474" s="245" t="s">
        <v>1174</v>
      </c>
      <c r="E474" s="246">
        <v>140000</v>
      </c>
    </row>
    <row r="475" spans="1:5" ht="25.5">
      <c r="A475" s="244" t="s">
        <v>1197</v>
      </c>
      <c r="B475" s="245" t="s">
        <v>1931</v>
      </c>
      <c r="C475" s="245" t="s">
        <v>1198</v>
      </c>
      <c r="D475" s="245" t="s">
        <v>1174</v>
      </c>
      <c r="E475" s="246">
        <v>140000</v>
      </c>
    </row>
    <row r="476" spans="1:5" ht="25.5">
      <c r="A476" s="244" t="s">
        <v>238</v>
      </c>
      <c r="B476" s="245" t="s">
        <v>1931</v>
      </c>
      <c r="C476" s="245" t="s">
        <v>1198</v>
      </c>
      <c r="D476" s="245" t="s">
        <v>1137</v>
      </c>
      <c r="E476" s="246">
        <v>140000</v>
      </c>
    </row>
    <row r="477" spans="1:5" ht="38.25">
      <c r="A477" s="244" t="s">
        <v>1692</v>
      </c>
      <c r="B477" s="245" t="s">
        <v>1931</v>
      </c>
      <c r="C477" s="245" t="s">
        <v>1198</v>
      </c>
      <c r="D477" s="245" t="s">
        <v>345</v>
      </c>
      <c r="E477" s="246">
        <v>140000</v>
      </c>
    </row>
    <row r="478" spans="1:5" ht="25.5">
      <c r="A478" s="244" t="s">
        <v>459</v>
      </c>
      <c r="B478" s="245" t="s">
        <v>980</v>
      </c>
      <c r="C478" s="245" t="s">
        <v>1174</v>
      </c>
      <c r="D478" s="245" t="s">
        <v>1174</v>
      </c>
      <c r="E478" s="246">
        <v>31286580</v>
      </c>
    </row>
    <row r="479" spans="1:5" ht="114.75">
      <c r="A479" s="244" t="s">
        <v>346</v>
      </c>
      <c r="B479" s="245" t="s">
        <v>658</v>
      </c>
      <c r="C479" s="245" t="s">
        <v>1174</v>
      </c>
      <c r="D479" s="245" t="s">
        <v>1174</v>
      </c>
      <c r="E479" s="246">
        <v>24993039</v>
      </c>
    </row>
    <row r="480" spans="1:5" ht="51">
      <c r="A480" s="244" t="s">
        <v>1315</v>
      </c>
      <c r="B480" s="245" t="s">
        <v>658</v>
      </c>
      <c r="C480" s="245" t="s">
        <v>273</v>
      </c>
      <c r="D480" s="245" t="s">
        <v>1174</v>
      </c>
      <c r="E480" s="246">
        <v>23055812</v>
      </c>
    </row>
    <row r="481" spans="1:5">
      <c r="A481" s="244" t="s">
        <v>1191</v>
      </c>
      <c r="B481" s="245" t="s">
        <v>658</v>
      </c>
      <c r="C481" s="245" t="s">
        <v>133</v>
      </c>
      <c r="D481" s="245" t="s">
        <v>1174</v>
      </c>
      <c r="E481" s="246">
        <v>23055812</v>
      </c>
    </row>
    <row r="482" spans="1:5" ht="25.5">
      <c r="A482" s="244" t="s">
        <v>238</v>
      </c>
      <c r="B482" s="245" t="s">
        <v>658</v>
      </c>
      <c r="C482" s="245" t="s">
        <v>133</v>
      </c>
      <c r="D482" s="245" t="s">
        <v>1137</v>
      </c>
      <c r="E482" s="246">
        <v>23055812</v>
      </c>
    </row>
    <row r="483" spans="1:5" ht="38.25">
      <c r="A483" s="244" t="s">
        <v>1692</v>
      </c>
      <c r="B483" s="245" t="s">
        <v>658</v>
      </c>
      <c r="C483" s="245" t="s">
        <v>133</v>
      </c>
      <c r="D483" s="245" t="s">
        <v>345</v>
      </c>
      <c r="E483" s="246">
        <v>23055812</v>
      </c>
    </row>
    <row r="484" spans="1:5" ht="25.5">
      <c r="A484" s="244" t="s">
        <v>1316</v>
      </c>
      <c r="B484" s="245" t="s">
        <v>658</v>
      </c>
      <c r="C484" s="245" t="s">
        <v>1317</v>
      </c>
      <c r="D484" s="245" t="s">
        <v>1174</v>
      </c>
      <c r="E484" s="246">
        <v>1937227</v>
      </c>
    </row>
    <row r="485" spans="1:5" ht="25.5">
      <c r="A485" s="244" t="s">
        <v>1197</v>
      </c>
      <c r="B485" s="245" t="s">
        <v>658</v>
      </c>
      <c r="C485" s="245" t="s">
        <v>1198</v>
      </c>
      <c r="D485" s="245" t="s">
        <v>1174</v>
      </c>
      <c r="E485" s="246">
        <v>1937227</v>
      </c>
    </row>
    <row r="486" spans="1:5" ht="25.5">
      <c r="A486" s="244" t="s">
        <v>238</v>
      </c>
      <c r="B486" s="245" t="s">
        <v>658</v>
      </c>
      <c r="C486" s="245" t="s">
        <v>1198</v>
      </c>
      <c r="D486" s="245" t="s">
        <v>1137</v>
      </c>
      <c r="E486" s="246">
        <v>1937227</v>
      </c>
    </row>
    <row r="487" spans="1:5" ht="38.25">
      <c r="A487" s="244" t="s">
        <v>1692</v>
      </c>
      <c r="B487" s="245" t="s">
        <v>658</v>
      </c>
      <c r="C487" s="245" t="s">
        <v>1198</v>
      </c>
      <c r="D487" s="245" t="s">
        <v>345</v>
      </c>
      <c r="E487" s="246">
        <v>1937227</v>
      </c>
    </row>
    <row r="488" spans="1:5" ht="114.75">
      <c r="A488" s="244" t="s">
        <v>1356</v>
      </c>
      <c r="B488" s="245" t="s">
        <v>1357</v>
      </c>
      <c r="C488" s="245" t="s">
        <v>1174</v>
      </c>
      <c r="D488" s="245" t="s">
        <v>1174</v>
      </c>
      <c r="E488" s="246">
        <v>2323000</v>
      </c>
    </row>
    <row r="489" spans="1:5" ht="51">
      <c r="A489" s="244" t="s">
        <v>1315</v>
      </c>
      <c r="B489" s="245" t="s">
        <v>1357</v>
      </c>
      <c r="C489" s="245" t="s">
        <v>273</v>
      </c>
      <c r="D489" s="245" t="s">
        <v>1174</v>
      </c>
      <c r="E489" s="246">
        <v>2323000</v>
      </c>
    </row>
    <row r="490" spans="1:5">
      <c r="A490" s="244" t="s">
        <v>1191</v>
      </c>
      <c r="B490" s="245" t="s">
        <v>1357</v>
      </c>
      <c r="C490" s="245" t="s">
        <v>133</v>
      </c>
      <c r="D490" s="245" t="s">
        <v>1174</v>
      </c>
      <c r="E490" s="246">
        <v>2323000</v>
      </c>
    </row>
    <row r="491" spans="1:5" ht="25.5">
      <c r="A491" s="244" t="s">
        <v>238</v>
      </c>
      <c r="B491" s="245" t="s">
        <v>1357</v>
      </c>
      <c r="C491" s="245" t="s">
        <v>133</v>
      </c>
      <c r="D491" s="245" t="s">
        <v>1137</v>
      </c>
      <c r="E491" s="246">
        <v>2323000</v>
      </c>
    </row>
    <row r="492" spans="1:5" ht="38.25">
      <c r="A492" s="244" t="s">
        <v>1692</v>
      </c>
      <c r="B492" s="245" t="s">
        <v>1357</v>
      </c>
      <c r="C492" s="245" t="s">
        <v>133</v>
      </c>
      <c r="D492" s="245" t="s">
        <v>345</v>
      </c>
      <c r="E492" s="246">
        <v>2323000</v>
      </c>
    </row>
    <row r="493" spans="1:5" ht="102">
      <c r="A493" s="244" t="s">
        <v>1358</v>
      </c>
      <c r="B493" s="245" t="s">
        <v>1359</v>
      </c>
      <c r="C493" s="245" t="s">
        <v>1174</v>
      </c>
      <c r="D493" s="245" t="s">
        <v>1174</v>
      </c>
      <c r="E493" s="246">
        <v>200000</v>
      </c>
    </row>
    <row r="494" spans="1:5" ht="51">
      <c r="A494" s="244" t="s">
        <v>1315</v>
      </c>
      <c r="B494" s="245" t="s">
        <v>1359</v>
      </c>
      <c r="C494" s="245" t="s">
        <v>273</v>
      </c>
      <c r="D494" s="245" t="s">
        <v>1174</v>
      </c>
      <c r="E494" s="246">
        <v>200000</v>
      </c>
    </row>
    <row r="495" spans="1:5">
      <c r="A495" s="244" t="s">
        <v>1191</v>
      </c>
      <c r="B495" s="245" t="s">
        <v>1359</v>
      </c>
      <c r="C495" s="245" t="s">
        <v>133</v>
      </c>
      <c r="D495" s="245" t="s">
        <v>1174</v>
      </c>
      <c r="E495" s="246">
        <v>200000</v>
      </c>
    </row>
    <row r="496" spans="1:5" ht="25.5">
      <c r="A496" s="244" t="s">
        <v>238</v>
      </c>
      <c r="B496" s="245" t="s">
        <v>1359</v>
      </c>
      <c r="C496" s="245" t="s">
        <v>133</v>
      </c>
      <c r="D496" s="245" t="s">
        <v>1137</v>
      </c>
      <c r="E496" s="246">
        <v>200000</v>
      </c>
    </row>
    <row r="497" spans="1:5" ht="38.25">
      <c r="A497" s="244" t="s">
        <v>1692</v>
      </c>
      <c r="B497" s="245" t="s">
        <v>1359</v>
      </c>
      <c r="C497" s="245" t="s">
        <v>133</v>
      </c>
      <c r="D497" s="245" t="s">
        <v>345</v>
      </c>
      <c r="E497" s="246">
        <v>200000</v>
      </c>
    </row>
    <row r="498" spans="1:5" ht="114.75">
      <c r="A498" s="244" t="s">
        <v>1738</v>
      </c>
      <c r="B498" s="245" t="s">
        <v>660</v>
      </c>
      <c r="C498" s="245" t="s">
        <v>1174</v>
      </c>
      <c r="D498" s="245" t="s">
        <v>1174</v>
      </c>
      <c r="E498" s="246">
        <v>2440393</v>
      </c>
    </row>
    <row r="499" spans="1:5" ht="25.5">
      <c r="A499" s="244" t="s">
        <v>1316</v>
      </c>
      <c r="B499" s="245" t="s">
        <v>660</v>
      </c>
      <c r="C499" s="245" t="s">
        <v>1317</v>
      </c>
      <c r="D499" s="245" t="s">
        <v>1174</v>
      </c>
      <c r="E499" s="246">
        <v>2440393</v>
      </c>
    </row>
    <row r="500" spans="1:5" ht="25.5">
      <c r="A500" s="244" t="s">
        <v>1197</v>
      </c>
      <c r="B500" s="245" t="s">
        <v>660</v>
      </c>
      <c r="C500" s="245" t="s">
        <v>1198</v>
      </c>
      <c r="D500" s="245" t="s">
        <v>1174</v>
      </c>
      <c r="E500" s="246">
        <v>2440393</v>
      </c>
    </row>
    <row r="501" spans="1:5" ht="25.5">
      <c r="A501" s="244" t="s">
        <v>238</v>
      </c>
      <c r="B501" s="245" t="s">
        <v>660</v>
      </c>
      <c r="C501" s="245" t="s">
        <v>1198</v>
      </c>
      <c r="D501" s="245" t="s">
        <v>1137</v>
      </c>
      <c r="E501" s="246">
        <v>2440393</v>
      </c>
    </row>
    <row r="502" spans="1:5" ht="38.25">
      <c r="A502" s="244" t="s">
        <v>1692</v>
      </c>
      <c r="B502" s="245" t="s">
        <v>660</v>
      </c>
      <c r="C502" s="245" t="s">
        <v>1198</v>
      </c>
      <c r="D502" s="245" t="s">
        <v>345</v>
      </c>
      <c r="E502" s="246">
        <v>2440393</v>
      </c>
    </row>
    <row r="503" spans="1:5" ht="127.5">
      <c r="A503" s="244" t="s">
        <v>1820</v>
      </c>
      <c r="B503" s="245" t="s">
        <v>1821</v>
      </c>
      <c r="C503" s="245" t="s">
        <v>1174</v>
      </c>
      <c r="D503" s="245" t="s">
        <v>1174</v>
      </c>
      <c r="E503" s="246">
        <v>42160</v>
      </c>
    </row>
    <row r="504" spans="1:5" ht="25.5">
      <c r="A504" s="244" t="s">
        <v>1316</v>
      </c>
      <c r="B504" s="245" t="s">
        <v>1821</v>
      </c>
      <c r="C504" s="245" t="s">
        <v>1317</v>
      </c>
      <c r="D504" s="245" t="s">
        <v>1174</v>
      </c>
      <c r="E504" s="246">
        <v>42160</v>
      </c>
    </row>
    <row r="505" spans="1:5" ht="25.5">
      <c r="A505" s="244" t="s">
        <v>1197</v>
      </c>
      <c r="B505" s="245" t="s">
        <v>1821</v>
      </c>
      <c r="C505" s="245" t="s">
        <v>1198</v>
      </c>
      <c r="D505" s="245" t="s">
        <v>1174</v>
      </c>
      <c r="E505" s="246">
        <v>42160</v>
      </c>
    </row>
    <row r="506" spans="1:5" ht="25.5">
      <c r="A506" s="244" t="s">
        <v>238</v>
      </c>
      <c r="B506" s="245" t="s">
        <v>1821</v>
      </c>
      <c r="C506" s="245" t="s">
        <v>1198</v>
      </c>
      <c r="D506" s="245" t="s">
        <v>1137</v>
      </c>
      <c r="E506" s="246">
        <v>42160</v>
      </c>
    </row>
    <row r="507" spans="1:5" ht="38.25">
      <c r="A507" s="244" t="s">
        <v>1692</v>
      </c>
      <c r="B507" s="245" t="s">
        <v>1821</v>
      </c>
      <c r="C507" s="245" t="s">
        <v>1198</v>
      </c>
      <c r="D507" s="245" t="s">
        <v>345</v>
      </c>
      <c r="E507" s="246">
        <v>42160</v>
      </c>
    </row>
    <row r="508" spans="1:5" ht="76.5">
      <c r="A508" s="244" t="s">
        <v>1822</v>
      </c>
      <c r="B508" s="245" t="s">
        <v>1823</v>
      </c>
      <c r="C508" s="245" t="s">
        <v>1174</v>
      </c>
      <c r="D508" s="245" t="s">
        <v>1174</v>
      </c>
      <c r="E508" s="246">
        <v>46202</v>
      </c>
    </row>
    <row r="509" spans="1:5" ht="25.5">
      <c r="A509" s="244" t="s">
        <v>1316</v>
      </c>
      <c r="B509" s="245" t="s">
        <v>1823</v>
      </c>
      <c r="C509" s="245" t="s">
        <v>1317</v>
      </c>
      <c r="D509" s="245" t="s">
        <v>1174</v>
      </c>
      <c r="E509" s="246">
        <v>46202</v>
      </c>
    </row>
    <row r="510" spans="1:5" ht="25.5">
      <c r="A510" s="244" t="s">
        <v>1197</v>
      </c>
      <c r="B510" s="245" t="s">
        <v>1823</v>
      </c>
      <c r="C510" s="245" t="s">
        <v>1198</v>
      </c>
      <c r="D510" s="245" t="s">
        <v>1174</v>
      </c>
      <c r="E510" s="246">
        <v>46202</v>
      </c>
    </row>
    <row r="511" spans="1:5" ht="25.5">
      <c r="A511" s="244" t="s">
        <v>238</v>
      </c>
      <c r="B511" s="245" t="s">
        <v>1823</v>
      </c>
      <c r="C511" s="245" t="s">
        <v>1198</v>
      </c>
      <c r="D511" s="245" t="s">
        <v>1137</v>
      </c>
      <c r="E511" s="246">
        <v>46202</v>
      </c>
    </row>
    <row r="512" spans="1:5" ht="38.25">
      <c r="A512" s="244" t="s">
        <v>1692</v>
      </c>
      <c r="B512" s="245" t="s">
        <v>1823</v>
      </c>
      <c r="C512" s="245" t="s">
        <v>1198</v>
      </c>
      <c r="D512" s="245" t="s">
        <v>345</v>
      </c>
      <c r="E512" s="246">
        <v>46202</v>
      </c>
    </row>
    <row r="513" spans="1:5" ht="114.75">
      <c r="A513" s="244" t="s">
        <v>1360</v>
      </c>
      <c r="B513" s="245" t="s">
        <v>1361</v>
      </c>
      <c r="C513" s="245" t="s">
        <v>1174</v>
      </c>
      <c r="D513" s="245" t="s">
        <v>1174</v>
      </c>
      <c r="E513" s="246">
        <v>953696</v>
      </c>
    </row>
    <row r="514" spans="1:5" ht="25.5">
      <c r="A514" s="244" t="s">
        <v>1316</v>
      </c>
      <c r="B514" s="245" t="s">
        <v>1361</v>
      </c>
      <c r="C514" s="245" t="s">
        <v>1317</v>
      </c>
      <c r="D514" s="245" t="s">
        <v>1174</v>
      </c>
      <c r="E514" s="246">
        <v>953696</v>
      </c>
    </row>
    <row r="515" spans="1:5" ht="25.5">
      <c r="A515" s="244" t="s">
        <v>1197</v>
      </c>
      <c r="B515" s="245" t="s">
        <v>1361</v>
      </c>
      <c r="C515" s="245" t="s">
        <v>1198</v>
      </c>
      <c r="D515" s="245" t="s">
        <v>1174</v>
      </c>
      <c r="E515" s="246">
        <v>953696</v>
      </c>
    </row>
    <row r="516" spans="1:5" ht="25.5">
      <c r="A516" s="244" t="s">
        <v>238</v>
      </c>
      <c r="B516" s="245" t="s">
        <v>1361</v>
      </c>
      <c r="C516" s="245" t="s">
        <v>1198</v>
      </c>
      <c r="D516" s="245" t="s">
        <v>1137</v>
      </c>
      <c r="E516" s="246">
        <v>953696</v>
      </c>
    </row>
    <row r="517" spans="1:5" ht="38.25">
      <c r="A517" s="244" t="s">
        <v>1692</v>
      </c>
      <c r="B517" s="245" t="s">
        <v>1361</v>
      </c>
      <c r="C517" s="245" t="s">
        <v>1198</v>
      </c>
      <c r="D517" s="245" t="s">
        <v>345</v>
      </c>
      <c r="E517" s="246">
        <v>953696</v>
      </c>
    </row>
    <row r="518" spans="1:5" ht="89.25">
      <c r="A518" s="244" t="s">
        <v>349</v>
      </c>
      <c r="B518" s="245" t="s">
        <v>661</v>
      </c>
      <c r="C518" s="245" t="s">
        <v>1174</v>
      </c>
      <c r="D518" s="245" t="s">
        <v>1174</v>
      </c>
      <c r="E518" s="246">
        <v>158100</v>
      </c>
    </row>
    <row r="519" spans="1:5" ht="25.5">
      <c r="A519" s="244" t="s">
        <v>1316</v>
      </c>
      <c r="B519" s="245" t="s">
        <v>661</v>
      </c>
      <c r="C519" s="245" t="s">
        <v>1317</v>
      </c>
      <c r="D519" s="245" t="s">
        <v>1174</v>
      </c>
      <c r="E519" s="246">
        <v>158100</v>
      </c>
    </row>
    <row r="520" spans="1:5" ht="25.5">
      <c r="A520" s="244" t="s">
        <v>1197</v>
      </c>
      <c r="B520" s="245" t="s">
        <v>661</v>
      </c>
      <c r="C520" s="245" t="s">
        <v>1198</v>
      </c>
      <c r="D520" s="245" t="s">
        <v>1174</v>
      </c>
      <c r="E520" s="246">
        <v>158100</v>
      </c>
    </row>
    <row r="521" spans="1:5" ht="25.5">
      <c r="A521" s="244" t="s">
        <v>238</v>
      </c>
      <c r="B521" s="245" t="s">
        <v>661</v>
      </c>
      <c r="C521" s="245" t="s">
        <v>1198</v>
      </c>
      <c r="D521" s="245" t="s">
        <v>1137</v>
      </c>
      <c r="E521" s="246">
        <v>158100</v>
      </c>
    </row>
    <row r="522" spans="1:5" ht="38.25">
      <c r="A522" s="244" t="s">
        <v>1692</v>
      </c>
      <c r="B522" s="245" t="s">
        <v>661</v>
      </c>
      <c r="C522" s="245" t="s">
        <v>1198</v>
      </c>
      <c r="D522" s="245" t="s">
        <v>345</v>
      </c>
      <c r="E522" s="246">
        <v>158100</v>
      </c>
    </row>
    <row r="523" spans="1:5" ht="89.25">
      <c r="A523" s="244" t="s">
        <v>350</v>
      </c>
      <c r="B523" s="245" t="s">
        <v>662</v>
      </c>
      <c r="C523" s="245" t="s">
        <v>1174</v>
      </c>
      <c r="D523" s="245" t="s">
        <v>1174</v>
      </c>
      <c r="E523" s="246">
        <v>56147</v>
      </c>
    </row>
    <row r="524" spans="1:5" ht="25.5">
      <c r="A524" s="244" t="s">
        <v>1316</v>
      </c>
      <c r="B524" s="245" t="s">
        <v>662</v>
      </c>
      <c r="C524" s="245" t="s">
        <v>1317</v>
      </c>
      <c r="D524" s="245" t="s">
        <v>1174</v>
      </c>
      <c r="E524" s="246">
        <v>56147</v>
      </c>
    </row>
    <row r="525" spans="1:5" ht="25.5">
      <c r="A525" s="244" t="s">
        <v>1197</v>
      </c>
      <c r="B525" s="245" t="s">
        <v>662</v>
      </c>
      <c r="C525" s="245" t="s">
        <v>1198</v>
      </c>
      <c r="D525" s="245" t="s">
        <v>1174</v>
      </c>
      <c r="E525" s="246">
        <v>56147</v>
      </c>
    </row>
    <row r="526" spans="1:5" ht="25.5">
      <c r="A526" s="244" t="s">
        <v>238</v>
      </c>
      <c r="B526" s="245" t="s">
        <v>662</v>
      </c>
      <c r="C526" s="245" t="s">
        <v>1198</v>
      </c>
      <c r="D526" s="245" t="s">
        <v>1137</v>
      </c>
      <c r="E526" s="246">
        <v>56147</v>
      </c>
    </row>
    <row r="527" spans="1:5" ht="38.25">
      <c r="A527" s="244" t="s">
        <v>1692</v>
      </c>
      <c r="B527" s="245" t="s">
        <v>662</v>
      </c>
      <c r="C527" s="245" t="s">
        <v>1198</v>
      </c>
      <c r="D527" s="245" t="s">
        <v>345</v>
      </c>
      <c r="E527" s="246">
        <v>56147</v>
      </c>
    </row>
    <row r="528" spans="1:5" ht="76.5">
      <c r="A528" s="244" t="s">
        <v>334</v>
      </c>
      <c r="B528" s="245" t="s">
        <v>645</v>
      </c>
      <c r="C528" s="245" t="s">
        <v>1174</v>
      </c>
      <c r="D528" s="245" t="s">
        <v>1174</v>
      </c>
      <c r="E528" s="246">
        <v>73395</v>
      </c>
    </row>
    <row r="529" spans="1:5" ht="25.5">
      <c r="A529" s="244" t="s">
        <v>1316</v>
      </c>
      <c r="B529" s="245" t="s">
        <v>645</v>
      </c>
      <c r="C529" s="245" t="s">
        <v>1317</v>
      </c>
      <c r="D529" s="245" t="s">
        <v>1174</v>
      </c>
      <c r="E529" s="246">
        <v>73395</v>
      </c>
    </row>
    <row r="530" spans="1:5" ht="25.5">
      <c r="A530" s="244" t="s">
        <v>1197</v>
      </c>
      <c r="B530" s="245" t="s">
        <v>645</v>
      </c>
      <c r="C530" s="245" t="s">
        <v>1198</v>
      </c>
      <c r="D530" s="245" t="s">
        <v>1174</v>
      </c>
      <c r="E530" s="246">
        <v>73395</v>
      </c>
    </row>
    <row r="531" spans="1:5">
      <c r="A531" s="244" t="s">
        <v>234</v>
      </c>
      <c r="B531" s="245" t="s">
        <v>645</v>
      </c>
      <c r="C531" s="245" t="s">
        <v>1198</v>
      </c>
      <c r="D531" s="245" t="s">
        <v>1135</v>
      </c>
      <c r="E531" s="246">
        <v>73395</v>
      </c>
    </row>
    <row r="532" spans="1:5" ht="38.25">
      <c r="A532" s="244" t="s">
        <v>236</v>
      </c>
      <c r="B532" s="245" t="s">
        <v>645</v>
      </c>
      <c r="C532" s="245" t="s">
        <v>1198</v>
      </c>
      <c r="D532" s="245" t="s">
        <v>333</v>
      </c>
      <c r="E532" s="246">
        <v>73395</v>
      </c>
    </row>
    <row r="533" spans="1:5" ht="102">
      <c r="A533" s="244" t="s">
        <v>2010</v>
      </c>
      <c r="B533" s="245" t="s">
        <v>1225</v>
      </c>
      <c r="C533" s="245" t="s">
        <v>1174</v>
      </c>
      <c r="D533" s="245" t="s">
        <v>1174</v>
      </c>
      <c r="E533" s="246">
        <v>448</v>
      </c>
    </row>
    <row r="534" spans="1:5" ht="25.5">
      <c r="A534" s="244" t="s">
        <v>1316</v>
      </c>
      <c r="B534" s="245" t="s">
        <v>1225</v>
      </c>
      <c r="C534" s="245" t="s">
        <v>1317</v>
      </c>
      <c r="D534" s="245" t="s">
        <v>1174</v>
      </c>
      <c r="E534" s="246">
        <v>448</v>
      </c>
    </row>
    <row r="535" spans="1:5" ht="25.5">
      <c r="A535" s="244" t="s">
        <v>1197</v>
      </c>
      <c r="B535" s="245" t="s">
        <v>1225</v>
      </c>
      <c r="C535" s="245" t="s">
        <v>1198</v>
      </c>
      <c r="D535" s="245" t="s">
        <v>1174</v>
      </c>
      <c r="E535" s="246">
        <v>448</v>
      </c>
    </row>
    <row r="536" spans="1:5" ht="25.5">
      <c r="A536" s="244" t="s">
        <v>238</v>
      </c>
      <c r="B536" s="245" t="s">
        <v>1225</v>
      </c>
      <c r="C536" s="245" t="s">
        <v>1198</v>
      </c>
      <c r="D536" s="245" t="s">
        <v>1137</v>
      </c>
      <c r="E536" s="246">
        <v>448</v>
      </c>
    </row>
    <row r="537" spans="1:5" ht="38.25">
      <c r="A537" s="244" t="s">
        <v>1692</v>
      </c>
      <c r="B537" s="245" t="s">
        <v>1225</v>
      </c>
      <c r="C537" s="245" t="s">
        <v>1198</v>
      </c>
      <c r="D537" s="245" t="s">
        <v>345</v>
      </c>
      <c r="E537" s="246">
        <v>448</v>
      </c>
    </row>
    <row r="538" spans="1:5" ht="25.5">
      <c r="A538" s="244" t="s">
        <v>1742</v>
      </c>
      <c r="B538" s="245" t="s">
        <v>1164</v>
      </c>
      <c r="C538" s="245" t="s">
        <v>1174</v>
      </c>
      <c r="D538" s="245" t="s">
        <v>1174</v>
      </c>
      <c r="E538" s="246">
        <v>215000</v>
      </c>
    </row>
    <row r="539" spans="1:5" ht="76.5">
      <c r="A539" s="244" t="s">
        <v>1799</v>
      </c>
      <c r="B539" s="245" t="s">
        <v>1800</v>
      </c>
      <c r="C539" s="245" t="s">
        <v>1174</v>
      </c>
      <c r="D539" s="245" t="s">
        <v>1174</v>
      </c>
      <c r="E539" s="246">
        <v>65000</v>
      </c>
    </row>
    <row r="540" spans="1:5" ht="25.5">
      <c r="A540" s="244" t="s">
        <v>1316</v>
      </c>
      <c r="B540" s="245" t="s">
        <v>1800</v>
      </c>
      <c r="C540" s="245" t="s">
        <v>1317</v>
      </c>
      <c r="D540" s="245" t="s">
        <v>1174</v>
      </c>
      <c r="E540" s="246">
        <v>65000</v>
      </c>
    </row>
    <row r="541" spans="1:5" ht="25.5">
      <c r="A541" s="244" t="s">
        <v>1197</v>
      </c>
      <c r="B541" s="245" t="s">
        <v>1800</v>
      </c>
      <c r="C541" s="245" t="s">
        <v>1198</v>
      </c>
      <c r="D541" s="245" t="s">
        <v>1174</v>
      </c>
      <c r="E541" s="246">
        <v>65000</v>
      </c>
    </row>
    <row r="542" spans="1:5">
      <c r="A542" s="244" t="s">
        <v>234</v>
      </c>
      <c r="B542" s="245" t="s">
        <v>1800</v>
      </c>
      <c r="C542" s="245" t="s">
        <v>1198</v>
      </c>
      <c r="D542" s="245" t="s">
        <v>1135</v>
      </c>
      <c r="E542" s="246">
        <v>65000</v>
      </c>
    </row>
    <row r="543" spans="1:5">
      <c r="A543" s="244" t="s">
        <v>217</v>
      </c>
      <c r="B543" s="245" t="s">
        <v>1800</v>
      </c>
      <c r="C543" s="245" t="s">
        <v>1198</v>
      </c>
      <c r="D543" s="245" t="s">
        <v>337</v>
      </c>
      <c r="E543" s="246">
        <v>65000</v>
      </c>
    </row>
    <row r="544" spans="1:5" ht="76.5">
      <c r="A544" s="244" t="s">
        <v>1743</v>
      </c>
      <c r="B544" s="245" t="s">
        <v>1690</v>
      </c>
      <c r="C544" s="245" t="s">
        <v>1174</v>
      </c>
      <c r="D544" s="245" t="s">
        <v>1174</v>
      </c>
      <c r="E544" s="246">
        <v>150000</v>
      </c>
    </row>
    <row r="545" spans="1:5" ht="25.5">
      <c r="A545" s="244" t="s">
        <v>1316</v>
      </c>
      <c r="B545" s="245" t="s">
        <v>1690</v>
      </c>
      <c r="C545" s="245" t="s">
        <v>1317</v>
      </c>
      <c r="D545" s="245" t="s">
        <v>1174</v>
      </c>
      <c r="E545" s="246">
        <v>150000</v>
      </c>
    </row>
    <row r="546" spans="1:5" ht="25.5">
      <c r="A546" s="244" t="s">
        <v>1197</v>
      </c>
      <c r="B546" s="245" t="s">
        <v>1690</v>
      </c>
      <c r="C546" s="245" t="s">
        <v>1198</v>
      </c>
      <c r="D546" s="245" t="s">
        <v>1174</v>
      </c>
      <c r="E546" s="246">
        <v>150000</v>
      </c>
    </row>
    <row r="547" spans="1:5">
      <c r="A547" s="244" t="s">
        <v>234</v>
      </c>
      <c r="B547" s="245" t="s">
        <v>1690</v>
      </c>
      <c r="C547" s="245" t="s">
        <v>1198</v>
      </c>
      <c r="D547" s="245" t="s">
        <v>1135</v>
      </c>
      <c r="E547" s="246">
        <v>150000</v>
      </c>
    </row>
    <row r="548" spans="1:5">
      <c r="A548" s="244" t="s">
        <v>217</v>
      </c>
      <c r="B548" s="245" t="s">
        <v>1690</v>
      </c>
      <c r="C548" s="245" t="s">
        <v>1198</v>
      </c>
      <c r="D548" s="245" t="s">
        <v>337</v>
      </c>
      <c r="E548" s="246">
        <v>150000</v>
      </c>
    </row>
    <row r="549" spans="1:5" ht="25.5">
      <c r="A549" s="244" t="s">
        <v>461</v>
      </c>
      <c r="B549" s="245" t="s">
        <v>981</v>
      </c>
      <c r="C549" s="245" t="s">
        <v>1174</v>
      </c>
      <c r="D549" s="245" t="s">
        <v>1174</v>
      </c>
      <c r="E549" s="246">
        <v>325111802</v>
      </c>
    </row>
    <row r="550" spans="1:5">
      <c r="A550" s="244" t="s">
        <v>462</v>
      </c>
      <c r="B550" s="245" t="s">
        <v>982</v>
      </c>
      <c r="C550" s="245" t="s">
        <v>1174</v>
      </c>
      <c r="D550" s="245" t="s">
        <v>1174</v>
      </c>
      <c r="E550" s="246">
        <v>50484017</v>
      </c>
    </row>
    <row r="551" spans="1:5" ht="89.25">
      <c r="A551" s="244" t="s">
        <v>397</v>
      </c>
      <c r="B551" s="245" t="s">
        <v>708</v>
      </c>
      <c r="C551" s="245" t="s">
        <v>1174</v>
      </c>
      <c r="D551" s="245" t="s">
        <v>1174</v>
      </c>
      <c r="E551" s="246">
        <v>43887936</v>
      </c>
    </row>
    <row r="552" spans="1:5" ht="25.5">
      <c r="A552" s="244" t="s">
        <v>1324</v>
      </c>
      <c r="B552" s="245" t="s">
        <v>708</v>
      </c>
      <c r="C552" s="245" t="s">
        <v>1325</v>
      </c>
      <c r="D552" s="245" t="s">
        <v>1174</v>
      </c>
      <c r="E552" s="246">
        <v>43887936</v>
      </c>
    </row>
    <row r="553" spans="1:5">
      <c r="A553" s="244" t="s">
        <v>1199</v>
      </c>
      <c r="B553" s="245" t="s">
        <v>708</v>
      </c>
      <c r="C553" s="245" t="s">
        <v>1200</v>
      </c>
      <c r="D553" s="245" t="s">
        <v>1174</v>
      </c>
      <c r="E553" s="246">
        <v>43887936</v>
      </c>
    </row>
    <row r="554" spans="1:5">
      <c r="A554" s="244" t="s">
        <v>249</v>
      </c>
      <c r="B554" s="245" t="s">
        <v>708</v>
      </c>
      <c r="C554" s="245" t="s">
        <v>1200</v>
      </c>
      <c r="D554" s="245" t="s">
        <v>1148</v>
      </c>
      <c r="E554" s="246">
        <v>43887936</v>
      </c>
    </row>
    <row r="555" spans="1:5">
      <c r="A555" s="244" t="s">
        <v>209</v>
      </c>
      <c r="B555" s="245" t="s">
        <v>708</v>
      </c>
      <c r="C555" s="245" t="s">
        <v>1200</v>
      </c>
      <c r="D555" s="245" t="s">
        <v>392</v>
      </c>
      <c r="E555" s="246">
        <v>43887936</v>
      </c>
    </row>
    <row r="556" spans="1:5" ht="102">
      <c r="A556" s="244" t="s">
        <v>398</v>
      </c>
      <c r="B556" s="245" t="s">
        <v>709</v>
      </c>
      <c r="C556" s="245" t="s">
        <v>1174</v>
      </c>
      <c r="D556" s="245" t="s">
        <v>1174</v>
      </c>
      <c r="E556" s="246">
        <v>109000</v>
      </c>
    </row>
    <row r="557" spans="1:5" ht="25.5">
      <c r="A557" s="244" t="s">
        <v>1324</v>
      </c>
      <c r="B557" s="245" t="s">
        <v>709</v>
      </c>
      <c r="C557" s="245" t="s">
        <v>1325</v>
      </c>
      <c r="D557" s="245" t="s">
        <v>1174</v>
      </c>
      <c r="E557" s="246">
        <v>109000</v>
      </c>
    </row>
    <row r="558" spans="1:5">
      <c r="A558" s="244" t="s">
        <v>1199</v>
      </c>
      <c r="B558" s="245" t="s">
        <v>709</v>
      </c>
      <c r="C558" s="245" t="s">
        <v>1200</v>
      </c>
      <c r="D558" s="245" t="s">
        <v>1174</v>
      </c>
      <c r="E558" s="246">
        <v>109000</v>
      </c>
    </row>
    <row r="559" spans="1:5">
      <c r="A559" s="244" t="s">
        <v>249</v>
      </c>
      <c r="B559" s="245" t="s">
        <v>709</v>
      </c>
      <c r="C559" s="245" t="s">
        <v>1200</v>
      </c>
      <c r="D559" s="245" t="s">
        <v>1148</v>
      </c>
      <c r="E559" s="246">
        <v>109000</v>
      </c>
    </row>
    <row r="560" spans="1:5">
      <c r="A560" s="244" t="s">
        <v>209</v>
      </c>
      <c r="B560" s="245" t="s">
        <v>709</v>
      </c>
      <c r="C560" s="245" t="s">
        <v>1200</v>
      </c>
      <c r="D560" s="245" t="s">
        <v>392</v>
      </c>
      <c r="E560" s="246">
        <v>109000</v>
      </c>
    </row>
    <row r="561" spans="1:5" ht="89.25">
      <c r="A561" s="244" t="s">
        <v>1817</v>
      </c>
      <c r="B561" s="245" t="s">
        <v>1818</v>
      </c>
      <c r="C561" s="245" t="s">
        <v>1174</v>
      </c>
      <c r="D561" s="245" t="s">
        <v>1174</v>
      </c>
      <c r="E561" s="246">
        <v>152906</v>
      </c>
    </row>
    <row r="562" spans="1:5" ht="25.5">
      <c r="A562" s="244" t="s">
        <v>1324</v>
      </c>
      <c r="B562" s="245" t="s">
        <v>1818</v>
      </c>
      <c r="C562" s="245" t="s">
        <v>1325</v>
      </c>
      <c r="D562" s="245" t="s">
        <v>1174</v>
      </c>
      <c r="E562" s="246">
        <v>152906</v>
      </c>
    </row>
    <row r="563" spans="1:5">
      <c r="A563" s="244" t="s">
        <v>1199</v>
      </c>
      <c r="B563" s="245" t="s">
        <v>1818</v>
      </c>
      <c r="C563" s="245" t="s">
        <v>1200</v>
      </c>
      <c r="D563" s="245" t="s">
        <v>1174</v>
      </c>
      <c r="E563" s="246">
        <v>152906</v>
      </c>
    </row>
    <row r="564" spans="1:5">
      <c r="A564" s="244" t="s">
        <v>249</v>
      </c>
      <c r="B564" s="245" t="s">
        <v>1818</v>
      </c>
      <c r="C564" s="245" t="s">
        <v>1200</v>
      </c>
      <c r="D564" s="245" t="s">
        <v>1148</v>
      </c>
      <c r="E564" s="246">
        <v>152906</v>
      </c>
    </row>
    <row r="565" spans="1:5">
      <c r="A565" s="244" t="s">
        <v>209</v>
      </c>
      <c r="B565" s="245" t="s">
        <v>1818</v>
      </c>
      <c r="C565" s="245" t="s">
        <v>1200</v>
      </c>
      <c r="D565" s="245" t="s">
        <v>392</v>
      </c>
      <c r="E565" s="246">
        <v>152906</v>
      </c>
    </row>
    <row r="566" spans="1:5" ht="76.5">
      <c r="A566" s="244" t="s">
        <v>513</v>
      </c>
      <c r="B566" s="245" t="s">
        <v>710</v>
      </c>
      <c r="C566" s="245" t="s">
        <v>1174</v>
      </c>
      <c r="D566" s="245" t="s">
        <v>1174</v>
      </c>
      <c r="E566" s="246">
        <v>210000</v>
      </c>
    </row>
    <row r="567" spans="1:5" ht="25.5">
      <c r="A567" s="244" t="s">
        <v>1324</v>
      </c>
      <c r="B567" s="245" t="s">
        <v>710</v>
      </c>
      <c r="C567" s="245" t="s">
        <v>1325</v>
      </c>
      <c r="D567" s="245" t="s">
        <v>1174</v>
      </c>
      <c r="E567" s="246">
        <v>210000</v>
      </c>
    </row>
    <row r="568" spans="1:5">
      <c r="A568" s="244" t="s">
        <v>1199</v>
      </c>
      <c r="B568" s="245" t="s">
        <v>710</v>
      </c>
      <c r="C568" s="245" t="s">
        <v>1200</v>
      </c>
      <c r="D568" s="245" t="s">
        <v>1174</v>
      </c>
      <c r="E568" s="246">
        <v>210000</v>
      </c>
    </row>
    <row r="569" spans="1:5">
      <c r="A569" s="244" t="s">
        <v>249</v>
      </c>
      <c r="B569" s="245" t="s">
        <v>710</v>
      </c>
      <c r="C569" s="245" t="s">
        <v>1200</v>
      </c>
      <c r="D569" s="245" t="s">
        <v>1148</v>
      </c>
      <c r="E569" s="246">
        <v>210000</v>
      </c>
    </row>
    <row r="570" spans="1:5">
      <c r="A570" s="244" t="s">
        <v>209</v>
      </c>
      <c r="B570" s="245" t="s">
        <v>710</v>
      </c>
      <c r="C570" s="245" t="s">
        <v>1200</v>
      </c>
      <c r="D570" s="245" t="s">
        <v>392</v>
      </c>
      <c r="E570" s="246">
        <v>210000</v>
      </c>
    </row>
    <row r="571" spans="1:5" ht="76.5">
      <c r="A571" s="244" t="s">
        <v>568</v>
      </c>
      <c r="B571" s="245" t="s">
        <v>711</v>
      </c>
      <c r="C571" s="245" t="s">
        <v>1174</v>
      </c>
      <c r="D571" s="245" t="s">
        <v>1174</v>
      </c>
      <c r="E571" s="246">
        <v>3990000</v>
      </c>
    </row>
    <row r="572" spans="1:5" ht="25.5">
      <c r="A572" s="244" t="s">
        <v>1324</v>
      </c>
      <c r="B572" s="245" t="s">
        <v>711</v>
      </c>
      <c r="C572" s="245" t="s">
        <v>1325</v>
      </c>
      <c r="D572" s="245" t="s">
        <v>1174</v>
      </c>
      <c r="E572" s="246">
        <v>3990000</v>
      </c>
    </row>
    <row r="573" spans="1:5">
      <c r="A573" s="244" t="s">
        <v>1199</v>
      </c>
      <c r="B573" s="245" t="s">
        <v>711</v>
      </c>
      <c r="C573" s="245" t="s">
        <v>1200</v>
      </c>
      <c r="D573" s="245" t="s">
        <v>1174</v>
      </c>
      <c r="E573" s="246">
        <v>3990000</v>
      </c>
    </row>
    <row r="574" spans="1:5">
      <c r="A574" s="244" t="s">
        <v>249</v>
      </c>
      <c r="B574" s="245" t="s">
        <v>711</v>
      </c>
      <c r="C574" s="245" t="s">
        <v>1200</v>
      </c>
      <c r="D574" s="245" t="s">
        <v>1148</v>
      </c>
      <c r="E574" s="246">
        <v>3990000</v>
      </c>
    </row>
    <row r="575" spans="1:5">
      <c r="A575" s="244" t="s">
        <v>209</v>
      </c>
      <c r="B575" s="245" t="s">
        <v>711</v>
      </c>
      <c r="C575" s="245" t="s">
        <v>1200</v>
      </c>
      <c r="D575" s="245" t="s">
        <v>392</v>
      </c>
      <c r="E575" s="246">
        <v>3990000</v>
      </c>
    </row>
    <row r="576" spans="1:5" ht="51">
      <c r="A576" s="244" t="s">
        <v>1620</v>
      </c>
      <c r="B576" s="245" t="s">
        <v>1621</v>
      </c>
      <c r="C576" s="245" t="s">
        <v>1174</v>
      </c>
      <c r="D576" s="245" t="s">
        <v>1174</v>
      </c>
      <c r="E576" s="246">
        <v>61500</v>
      </c>
    </row>
    <row r="577" spans="1:5" ht="25.5">
      <c r="A577" s="244" t="s">
        <v>1324</v>
      </c>
      <c r="B577" s="245" t="s">
        <v>1621</v>
      </c>
      <c r="C577" s="245" t="s">
        <v>1325</v>
      </c>
      <c r="D577" s="245" t="s">
        <v>1174</v>
      </c>
      <c r="E577" s="246">
        <v>61500</v>
      </c>
    </row>
    <row r="578" spans="1:5">
      <c r="A578" s="244" t="s">
        <v>1199</v>
      </c>
      <c r="B578" s="245" t="s">
        <v>1621</v>
      </c>
      <c r="C578" s="245" t="s">
        <v>1200</v>
      </c>
      <c r="D578" s="245" t="s">
        <v>1174</v>
      </c>
      <c r="E578" s="246">
        <v>61500</v>
      </c>
    </row>
    <row r="579" spans="1:5">
      <c r="A579" s="244" t="s">
        <v>249</v>
      </c>
      <c r="B579" s="245" t="s">
        <v>1621</v>
      </c>
      <c r="C579" s="245" t="s">
        <v>1200</v>
      </c>
      <c r="D579" s="245" t="s">
        <v>1148</v>
      </c>
      <c r="E579" s="246">
        <v>61500</v>
      </c>
    </row>
    <row r="580" spans="1:5">
      <c r="A580" s="244" t="s">
        <v>209</v>
      </c>
      <c r="B580" s="245" t="s">
        <v>1621</v>
      </c>
      <c r="C580" s="245" t="s">
        <v>1200</v>
      </c>
      <c r="D580" s="245" t="s">
        <v>392</v>
      </c>
      <c r="E580" s="246">
        <v>61500</v>
      </c>
    </row>
    <row r="581" spans="1:5" ht="76.5">
      <c r="A581" s="244" t="s">
        <v>958</v>
      </c>
      <c r="B581" s="245" t="s">
        <v>959</v>
      </c>
      <c r="C581" s="245" t="s">
        <v>1174</v>
      </c>
      <c r="D581" s="245" t="s">
        <v>1174</v>
      </c>
      <c r="E581" s="246">
        <v>1190000</v>
      </c>
    </row>
    <row r="582" spans="1:5" ht="25.5">
      <c r="A582" s="244" t="s">
        <v>1324</v>
      </c>
      <c r="B582" s="245" t="s">
        <v>959</v>
      </c>
      <c r="C582" s="245" t="s">
        <v>1325</v>
      </c>
      <c r="D582" s="245" t="s">
        <v>1174</v>
      </c>
      <c r="E582" s="246">
        <v>1190000</v>
      </c>
    </row>
    <row r="583" spans="1:5">
      <c r="A583" s="244" t="s">
        <v>1199</v>
      </c>
      <c r="B583" s="245" t="s">
        <v>959</v>
      </c>
      <c r="C583" s="245" t="s">
        <v>1200</v>
      </c>
      <c r="D583" s="245" t="s">
        <v>1174</v>
      </c>
      <c r="E583" s="246">
        <v>1190000</v>
      </c>
    </row>
    <row r="584" spans="1:5">
      <c r="A584" s="244" t="s">
        <v>249</v>
      </c>
      <c r="B584" s="245" t="s">
        <v>959</v>
      </c>
      <c r="C584" s="245" t="s">
        <v>1200</v>
      </c>
      <c r="D584" s="245" t="s">
        <v>1148</v>
      </c>
      <c r="E584" s="246">
        <v>1190000</v>
      </c>
    </row>
    <row r="585" spans="1:5">
      <c r="A585" s="244" t="s">
        <v>209</v>
      </c>
      <c r="B585" s="245" t="s">
        <v>959</v>
      </c>
      <c r="C585" s="245" t="s">
        <v>1200</v>
      </c>
      <c r="D585" s="245" t="s">
        <v>392</v>
      </c>
      <c r="E585" s="246">
        <v>1190000</v>
      </c>
    </row>
    <row r="586" spans="1:5" ht="38.25">
      <c r="A586" s="244" t="s">
        <v>401</v>
      </c>
      <c r="B586" s="245" t="s">
        <v>718</v>
      </c>
      <c r="C586" s="245" t="s">
        <v>1174</v>
      </c>
      <c r="D586" s="245" t="s">
        <v>1174</v>
      </c>
      <c r="E586" s="246">
        <v>100000</v>
      </c>
    </row>
    <row r="587" spans="1:5" ht="25.5">
      <c r="A587" s="244" t="s">
        <v>1324</v>
      </c>
      <c r="B587" s="245" t="s">
        <v>718</v>
      </c>
      <c r="C587" s="245" t="s">
        <v>1325</v>
      </c>
      <c r="D587" s="245" t="s">
        <v>1174</v>
      </c>
      <c r="E587" s="246">
        <v>100000</v>
      </c>
    </row>
    <row r="588" spans="1:5">
      <c r="A588" s="244" t="s">
        <v>1199</v>
      </c>
      <c r="B588" s="245" t="s">
        <v>718</v>
      </c>
      <c r="C588" s="245" t="s">
        <v>1200</v>
      </c>
      <c r="D588" s="245" t="s">
        <v>1174</v>
      </c>
      <c r="E588" s="246">
        <v>100000</v>
      </c>
    </row>
    <row r="589" spans="1:5">
      <c r="A589" s="244" t="s">
        <v>249</v>
      </c>
      <c r="B589" s="245" t="s">
        <v>718</v>
      </c>
      <c r="C589" s="245" t="s">
        <v>1200</v>
      </c>
      <c r="D589" s="245" t="s">
        <v>1148</v>
      </c>
      <c r="E589" s="246">
        <v>100000</v>
      </c>
    </row>
    <row r="590" spans="1:5">
      <c r="A590" s="244" t="s">
        <v>209</v>
      </c>
      <c r="B590" s="245" t="s">
        <v>718</v>
      </c>
      <c r="C590" s="245" t="s">
        <v>1200</v>
      </c>
      <c r="D590" s="245" t="s">
        <v>392</v>
      </c>
      <c r="E590" s="246">
        <v>100000</v>
      </c>
    </row>
    <row r="591" spans="1:5" ht="63.75">
      <c r="A591" s="244" t="s">
        <v>2004</v>
      </c>
      <c r="B591" s="245" t="s">
        <v>2005</v>
      </c>
      <c r="C591" s="245" t="s">
        <v>1174</v>
      </c>
      <c r="D591" s="245" t="s">
        <v>1174</v>
      </c>
      <c r="E591" s="246">
        <v>343030</v>
      </c>
    </row>
    <row r="592" spans="1:5" ht="25.5">
      <c r="A592" s="244" t="s">
        <v>1324</v>
      </c>
      <c r="B592" s="245" t="s">
        <v>2005</v>
      </c>
      <c r="C592" s="245" t="s">
        <v>1325</v>
      </c>
      <c r="D592" s="245" t="s">
        <v>1174</v>
      </c>
      <c r="E592" s="246">
        <v>343030</v>
      </c>
    </row>
    <row r="593" spans="1:5">
      <c r="A593" s="244" t="s">
        <v>1199</v>
      </c>
      <c r="B593" s="245" t="s">
        <v>2005</v>
      </c>
      <c r="C593" s="245" t="s">
        <v>1200</v>
      </c>
      <c r="D593" s="245" t="s">
        <v>1174</v>
      </c>
      <c r="E593" s="246">
        <v>343030</v>
      </c>
    </row>
    <row r="594" spans="1:5">
      <c r="A594" s="244" t="s">
        <v>249</v>
      </c>
      <c r="B594" s="245" t="s">
        <v>2005</v>
      </c>
      <c r="C594" s="245" t="s">
        <v>1200</v>
      </c>
      <c r="D594" s="245" t="s">
        <v>1148</v>
      </c>
      <c r="E594" s="246">
        <v>343030</v>
      </c>
    </row>
    <row r="595" spans="1:5">
      <c r="A595" s="244" t="s">
        <v>209</v>
      </c>
      <c r="B595" s="245" t="s">
        <v>2005</v>
      </c>
      <c r="C595" s="245" t="s">
        <v>1200</v>
      </c>
      <c r="D595" s="245" t="s">
        <v>392</v>
      </c>
      <c r="E595" s="246">
        <v>343030</v>
      </c>
    </row>
    <row r="596" spans="1:5" ht="38.25">
      <c r="A596" s="244" t="s">
        <v>1488</v>
      </c>
      <c r="B596" s="245" t="s">
        <v>712</v>
      </c>
      <c r="C596" s="245" t="s">
        <v>1174</v>
      </c>
      <c r="D596" s="245" t="s">
        <v>1174</v>
      </c>
      <c r="E596" s="246">
        <v>439645</v>
      </c>
    </row>
    <row r="597" spans="1:5" ht="25.5">
      <c r="A597" s="244" t="s">
        <v>1324</v>
      </c>
      <c r="B597" s="245" t="s">
        <v>712</v>
      </c>
      <c r="C597" s="245" t="s">
        <v>1325</v>
      </c>
      <c r="D597" s="245" t="s">
        <v>1174</v>
      </c>
      <c r="E597" s="246">
        <v>439645</v>
      </c>
    </row>
    <row r="598" spans="1:5">
      <c r="A598" s="244" t="s">
        <v>1199</v>
      </c>
      <c r="B598" s="245" t="s">
        <v>712</v>
      </c>
      <c r="C598" s="245" t="s">
        <v>1200</v>
      </c>
      <c r="D598" s="245" t="s">
        <v>1174</v>
      </c>
      <c r="E598" s="246">
        <v>439645</v>
      </c>
    </row>
    <row r="599" spans="1:5">
      <c r="A599" s="244" t="s">
        <v>249</v>
      </c>
      <c r="B599" s="245" t="s">
        <v>712</v>
      </c>
      <c r="C599" s="245" t="s">
        <v>1200</v>
      </c>
      <c r="D599" s="245" t="s">
        <v>1148</v>
      </c>
      <c r="E599" s="246">
        <v>439645</v>
      </c>
    </row>
    <row r="600" spans="1:5">
      <c r="A600" s="244" t="s">
        <v>209</v>
      </c>
      <c r="B600" s="245" t="s">
        <v>712</v>
      </c>
      <c r="C600" s="245" t="s">
        <v>1200</v>
      </c>
      <c r="D600" s="245" t="s">
        <v>392</v>
      </c>
      <c r="E600" s="246">
        <v>439645</v>
      </c>
    </row>
    <row r="601" spans="1:5">
      <c r="A601" s="244" t="s">
        <v>594</v>
      </c>
      <c r="B601" s="245" t="s">
        <v>983</v>
      </c>
      <c r="C601" s="245" t="s">
        <v>1174</v>
      </c>
      <c r="D601" s="245" t="s">
        <v>1174</v>
      </c>
      <c r="E601" s="246">
        <v>108723979</v>
      </c>
    </row>
    <row r="602" spans="1:5" ht="89.25">
      <c r="A602" s="244" t="s">
        <v>516</v>
      </c>
      <c r="B602" s="245" t="s">
        <v>720</v>
      </c>
      <c r="C602" s="245" t="s">
        <v>1174</v>
      </c>
      <c r="D602" s="245" t="s">
        <v>1174</v>
      </c>
      <c r="E602" s="246">
        <v>83149609</v>
      </c>
    </row>
    <row r="603" spans="1:5" ht="25.5">
      <c r="A603" s="244" t="s">
        <v>1324</v>
      </c>
      <c r="B603" s="245" t="s">
        <v>720</v>
      </c>
      <c r="C603" s="245" t="s">
        <v>1325</v>
      </c>
      <c r="D603" s="245" t="s">
        <v>1174</v>
      </c>
      <c r="E603" s="246">
        <v>83149609</v>
      </c>
    </row>
    <row r="604" spans="1:5">
      <c r="A604" s="244" t="s">
        <v>1199</v>
      </c>
      <c r="B604" s="245" t="s">
        <v>720</v>
      </c>
      <c r="C604" s="245" t="s">
        <v>1200</v>
      </c>
      <c r="D604" s="245" t="s">
        <v>1174</v>
      </c>
      <c r="E604" s="246">
        <v>83149609</v>
      </c>
    </row>
    <row r="605" spans="1:5">
      <c r="A605" s="244" t="s">
        <v>249</v>
      </c>
      <c r="B605" s="245" t="s">
        <v>720</v>
      </c>
      <c r="C605" s="245" t="s">
        <v>1200</v>
      </c>
      <c r="D605" s="245" t="s">
        <v>1148</v>
      </c>
      <c r="E605" s="246">
        <v>83149609</v>
      </c>
    </row>
    <row r="606" spans="1:5">
      <c r="A606" s="244" t="s">
        <v>209</v>
      </c>
      <c r="B606" s="245" t="s">
        <v>720</v>
      </c>
      <c r="C606" s="245" t="s">
        <v>1200</v>
      </c>
      <c r="D606" s="245" t="s">
        <v>392</v>
      </c>
      <c r="E606" s="246">
        <v>83149609</v>
      </c>
    </row>
    <row r="607" spans="1:5" ht="114.75">
      <c r="A607" s="244" t="s">
        <v>517</v>
      </c>
      <c r="B607" s="245" t="s">
        <v>721</v>
      </c>
      <c r="C607" s="245" t="s">
        <v>1174</v>
      </c>
      <c r="D607" s="245" t="s">
        <v>1174</v>
      </c>
      <c r="E607" s="246">
        <v>485000</v>
      </c>
    </row>
    <row r="608" spans="1:5" ht="25.5">
      <c r="A608" s="244" t="s">
        <v>1324</v>
      </c>
      <c r="B608" s="245" t="s">
        <v>721</v>
      </c>
      <c r="C608" s="245" t="s">
        <v>1325</v>
      </c>
      <c r="D608" s="245" t="s">
        <v>1174</v>
      </c>
      <c r="E608" s="246">
        <v>485000</v>
      </c>
    </row>
    <row r="609" spans="1:5">
      <c r="A609" s="244" t="s">
        <v>1199</v>
      </c>
      <c r="B609" s="245" t="s">
        <v>721</v>
      </c>
      <c r="C609" s="245" t="s">
        <v>1200</v>
      </c>
      <c r="D609" s="245" t="s">
        <v>1174</v>
      </c>
      <c r="E609" s="246">
        <v>485000</v>
      </c>
    </row>
    <row r="610" spans="1:5">
      <c r="A610" s="244" t="s">
        <v>249</v>
      </c>
      <c r="B610" s="245" t="s">
        <v>721</v>
      </c>
      <c r="C610" s="245" t="s">
        <v>1200</v>
      </c>
      <c r="D610" s="245" t="s">
        <v>1148</v>
      </c>
      <c r="E610" s="246">
        <v>485000</v>
      </c>
    </row>
    <row r="611" spans="1:5">
      <c r="A611" s="244" t="s">
        <v>209</v>
      </c>
      <c r="B611" s="245" t="s">
        <v>721</v>
      </c>
      <c r="C611" s="245" t="s">
        <v>1200</v>
      </c>
      <c r="D611" s="245" t="s">
        <v>392</v>
      </c>
      <c r="E611" s="246">
        <v>485000</v>
      </c>
    </row>
    <row r="612" spans="1:5" ht="89.25">
      <c r="A612" s="244" t="s">
        <v>518</v>
      </c>
      <c r="B612" s="245" t="s">
        <v>722</v>
      </c>
      <c r="C612" s="245" t="s">
        <v>1174</v>
      </c>
      <c r="D612" s="245" t="s">
        <v>1174</v>
      </c>
      <c r="E612" s="246">
        <v>345145</v>
      </c>
    </row>
    <row r="613" spans="1:5" ht="25.5">
      <c r="A613" s="244" t="s">
        <v>1324</v>
      </c>
      <c r="B613" s="245" t="s">
        <v>722</v>
      </c>
      <c r="C613" s="245" t="s">
        <v>1325</v>
      </c>
      <c r="D613" s="245" t="s">
        <v>1174</v>
      </c>
      <c r="E613" s="246">
        <v>345145</v>
      </c>
    </row>
    <row r="614" spans="1:5">
      <c r="A614" s="244" t="s">
        <v>1199</v>
      </c>
      <c r="B614" s="245" t="s">
        <v>722</v>
      </c>
      <c r="C614" s="245" t="s">
        <v>1200</v>
      </c>
      <c r="D614" s="245" t="s">
        <v>1174</v>
      </c>
      <c r="E614" s="246">
        <v>345145</v>
      </c>
    </row>
    <row r="615" spans="1:5">
      <c r="A615" s="244" t="s">
        <v>249</v>
      </c>
      <c r="B615" s="245" t="s">
        <v>722</v>
      </c>
      <c r="C615" s="245" t="s">
        <v>1200</v>
      </c>
      <c r="D615" s="245" t="s">
        <v>1148</v>
      </c>
      <c r="E615" s="246">
        <v>345145</v>
      </c>
    </row>
    <row r="616" spans="1:5">
      <c r="A616" s="244" t="s">
        <v>209</v>
      </c>
      <c r="B616" s="245" t="s">
        <v>722</v>
      </c>
      <c r="C616" s="245" t="s">
        <v>1200</v>
      </c>
      <c r="D616" s="245" t="s">
        <v>392</v>
      </c>
      <c r="E616" s="246">
        <v>345145</v>
      </c>
    </row>
    <row r="617" spans="1:5" ht="76.5">
      <c r="A617" s="244" t="s">
        <v>519</v>
      </c>
      <c r="B617" s="245" t="s">
        <v>723</v>
      </c>
      <c r="C617" s="245" t="s">
        <v>1174</v>
      </c>
      <c r="D617" s="245" t="s">
        <v>1174</v>
      </c>
      <c r="E617" s="246">
        <v>350000</v>
      </c>
    </row>
    <row r="618" spans="1:5" ht="25.5">
      <c r="A618" s="244" t="s">
        <v>1324</v>
      </c>
      <c r="B618" s="245" t="s">
        <v>723</v>
      </c>
      <c r="C618" s="245" t="s">
        <v>1325</v>
      </c>
      <c r="D618" s="245" t="s">
        <v>1174</v>
      </c>
      <c r="E618" s="246">
        <v>350000</v>
      </c>
    </row>
    <row r="619" spans="1:5">
      <c r="A619" s="244" t="s">
        <v>1199</v>
      </c>
      <c r="B619" s="245" t="s">
        <v>723</v>
      </c>
      <c r="C619" s="245" t="s">
        <v>1200</v>
      </c>
      <c r="D619" s="245" t="s">
        <v>1174</v>
      </c>
      <c r="E619" s="246">
        <v>350000</v>
      </c>
    </row>
    <row r="620" spans="1:5">
      <c r="A620" s="244" t="s">
        <v>249</v>
      </c>
      <c r="B620" s="245" t="s">
        <v>723</v>
      </c>
      <c r="C620" s="245" t="s">
        <v>1200</v>
      </c>
      <c r="D620" s="245" t="s">
        <v>1148</v>
      </c>
      <c r="E620" s="246">
        <v>350000</v>
      </c>
    </row>
    <row r="621" spans="1:5">
      <c r="A621" s="244" t="s">
        <v>209</v>
      </c>
      <c r="B621" s="245" t="s">
        <v>723</v>
      </c>
      <c r="C621" s="245" t="s">
        <v>1200</v>
      </c>
      <c r="D621" s="245" t="s">
        <v>392</v>
      </c>
      <c r="E621" s="246">
        <v>350000</v>
      </c>
    </row>
    <row r="622" spans="1:5" ht="89.25">
      <c r="A622" s="244" t="s">
        <v>570</v>
      </c>
      <c r="B622" s="245" t="s">
        <v>724</v>
      </c>
      <c r="C622" s="245" t="s">
        <v>1174</v>
      </c>
      <c r="D622" s="245" t="s">
        <v>1174</v>
      </c>
      <c r="E622" s="246">
        <v>21114225</v>
      </c>
    </row>
    <row r="623" spans="1:5" ht="25.5">
      <c r="A623" s="244" t="s">
        <v>1324</v>
      </c>
      <c r="B623" s="245" t="s">
        <v>724</v>
      </c>
      <c r="C623" s="245" t="s">
        <v>1325</v>
      </c>
      <c r="D623" s="245" t="s">
        <v>1174</v>
      </c>
      <c r="E623" s="246">
        <v>21114225</v>
      </c>
    </row>
    <row r="624" spans="1:5">
      <c r="A624" s="244" t="s">
        <v>1199</v>
      </c>
      <c r="B624" s="245" t="s">
        <v>724</v>
      </c>
      <c r="C624" s="245" t="s">
        <v>1200</v>
      </c>
      <c r="D624" s="245" t="s">
        <v>1174</v>
      </c>
      <c r="E624" s="246">
        <v>21114225</v>
      </c>
    </row>
    <row r="625" spans="1:5">
      <c r="A625" s="244" t="s">
        <v>249</v>
      </c>
      <c r="B625" s="245" t="s">
        <v>724</v>
      </c>
      <c r="C625" s="245" t="s">
        <v>1200</v>
      </c>
      <c r="D625" s="245" t="s">
        <v>1148</v>
      </c>
      <c r="E625" s="246">
        <v>21114225</v>
      </c>
    </row>
    <row r="626" spans="1:5">
      <c r="A626" s="244" t="s">
        <v>209</v>
      </c>
      <c r="B626" s="245" t="s">
        <v>724</v>
      </c>
      <c r="C626" s="245" t="s">
        <v>1200</v>
      </c>
      <c r="D626" s="245" t="s">
        <v>392</v>
      </c>
      <c r="E626" s="246">
        <v>21114225</v>
      </c>
    </row>
    <row r="627" spans="1:5" ht="51">
      <c r="A627" s="244" t="s">
        <v>1622</v>
      </c>
      <c r="B627" s="245" t="s">
        <v>1623</v>
      </c>
      <c r="C627" s="245" t="s">
        <v>1174</v>
      </c>
      <c r="D627" s="245" t="s">
        <v>1174</v>
      </c>
      <c r="E627" s="246">
        <v>380000</v>
      </c>
    </row>
    <row r="628" spans="1:5" ht="25.5">
      <c r="A628" s="244" t="s">
        <v>1324</v>
      </c>
      <c r="B628" s="245" t="s">
        <v>1623</v>
      </c>
      <c r="C628" s="245" t="s">
        <v>1325</v>
      </c>
      <c r="D628" s="245" t="s">
        <v>1174</v>
      </c>
      <c r="E628" s="246">
        <v>380000</v>
      </c>
    </row>
    <row r="629" spans="1:5">
      <c r="A629" s="244" t="s">
        <v>1199</v>
      </c>
      <c r="B629" s="245" t="s">
        <v>1623</v>
      </c>
      <c r="C629" s="245" t="s">
        <v>1200</v>
      </c>
      <c r="D629" s="245" t="s">
        <v>1174</v>
      </c>
      <c r="E629" s="246">
        <v>380000</v>
      </c>
    </row>
    <row r="630" spans="1:5">
      <c r="A630" s="244" t="s">
        <v>249</v>
      </c>
      <c r="B630" s="245" t="s">
        <v>1623</v>
      </c>
      <c r="C630" s="245" t="s">
        <v>1200</v>
      </c>
      <c r="D630" s="245" t="s">
        <v>1148</v>
      </c>
      <c r="E630" s="246">
        <v>380000</v>
      </c>
    </row>
    <row r="631" spans="1:5">
      <c r="A631" s="244" t="s">
        <v>209</v>
      </c>
      <c r="B631" s="245" t="s">
        <v>1623</v>
      </c>
      <c r="C631" s="245" t="s">
        <v>1200</v>
      </c>
      <c r="D631" s="245" t="s">
        <v>392</v>
      </c>
      <c r="E631" s="246">
        <v>380000</v>
      </c>
    </row>
    <row r="632" spans="1:5" ht="76.5">
      <c r="A632" s="244" t="s">
        <v>960</v>
      </c>
      <c r="B632" s="245" t="s">
        <v>961</v>
      </c>
      <c r="C632" s="245" t="s">
        <v>1174</v>
      </c>
      <c r="D632" s="245" t="s">
        <v>1174</v>
      </c>
      <c r="E632" s="246">
        <v>2900000</v>
      </c>
    </row>
    <row r="633" spans="1:5" ht="25.5">
      <c r="A633" s="244" t="s">
        <v>1324</v>
      </c>
      <c r="B633" s="245" t="s">
        <v>961</v>
      </c>
      <c r="C633" s="245" t="s">
        <v>1325</v>
      </c>
      <c r="D633" s="245" t="s">
        <v>1174</v>
      </c>
      <c r="E633" s="246">
        <v>2900000</v>
      </c>
    </row>
    <row r="634" spans="1:5">
      <c r="A634" s="244" t="s">
        <v>1199</v>
      </c>
      <c r="B634" s="245" t="s">
        <v>961</v>
      </c>
      <c r="C634" s="245" t="s">
        <v>1200</v>
      </c>
      <c r="D634" s="245" t="s">
        <v>1174</v>
      </c>
      <c r="E634" s="246">
        <v>2900000</v>
      </c>
    </row>
    <row r="635" spans="1:5">
      <c r="A635" s="244" t="s">
        <v>249</v>
      </c>
      <c r="B635" s="245" t="s">
        <v>961</v>
      </c>
      <c r="C635" s="245" t="s">
        <v>1200</v>
      </c>
      <c r="D635" s="245" t="s">
        <v>1148</v>
      </c>
      <c r="E635" s="246">
        <v>2900000</v>
      </c>
    </row>
    <row r="636" spans="1:5">
      <c r="A636" s="244" t="s">
        <v>209</v>
      </c>
      <c r="B636" s="245" t="s">
        <v>961</v>
      </c>
      <c r="C636" s="245" t="s">
        <v>1200</v>
      </c>
      <c r="D636" s="245" t="s">
        <v>392</v>
      </c>
      <c r="E636" s="246">
        <v>2900000</v>
      </c>
    </row>
    <row r="637" spans="1:5" ht="25.5">
      <c r="A637" s="244" t="s">
        <v>595</v>
      </c>
      <c r="B637" s="245" t="s">
        <v>984</v>
      </c>
      <c r="C637" s="245" t="s">
        <v>1174</v>
      </c>
      <c r="D637" s="245" t="s">
        <v>1174</v>
      </c>
      <c r="E637" s="246">
        <v>165903806</v>
      </c>
    </row>
    <row r="638" spans="1:5" ht="102">
      <c r="A638" s="244" t="s">
        <v>509</v>
      </c>
      <c r="B638" s="245" t="s">
        <v>703</v>
      </c>
      <c r="C638" s="245" t="s">
        <v>1174</v>
      </c>
      <c r="D638" s="245" t="s">
        <v>1174</v>
      </c>
      <c r="E638" s="246">
        <v>95108183</v>
      </c>
    </row>
    <row r="639" spans="1:5" ht="51">
      <c r="A639" s="244" t="s">
        <v>1315</v>
      </c>
      <c r="B639" s="245" t="s">
        <v>703</v>
      </c>
      <c r="C639" s="245" t="s">
        <v>273</v>
      </c>
      <c r="D639" s="245" t="s">
        <v>1174</v>
      </c>
      <c r="E639" s="246">
        <v>47201406</v>
      </c>
    </row>
    <row r="640" spans="1:5">
      <c r="A640" s="244" t="s">
        <v>1191</v>
      </c>
      <c r="B640" s="245" t="s">
        <v>703</v>
      </c>
      <c r="C640" s="245" t="s">
        <v>133</v>
      </c>
      <c r="D640" s="245" t="s">
        <v>1174</v>
      </c>
      <c r="E640" s="246">
        <v>47201406</v>
      </c>
    </row>
    <row r="641" spans="1:5">
      <c r="A641" s="244" t="s">
        <v>249</v>
      </c>
      <c r="B641" s="245" t="s">
        <v>703</v>
      </c>
      <c r="C641" s="245" t="s">
        <v>133</v>
      </c>
      <c r="D641" s="245" t="s">
        <v>1148</v>
      </c>
      <c r="E641" s="246">
        <v>47201406</v>
      </c>
    </row>
    <row r="642" spans="1:5">
      <c r="A642" s="244" t="s">
        <v>0</v>
      </c>
      <c r="B642" s="245" t="s">
        <v>703</v>
      </c>
      <c r="C642" s="245" t="s">
        <v>133</v>
      </c>
      <c r="D642" s="245" t="s">
        <v>402</v>
      </c>
      <c r="E642" s="246">
        <v>47201406</v>
      </c>
    </row>
    <row r="643" spans="1:5" ht="25.5">
      <c r="A643" s="244" t="s">
        <v>1316</v>
      </c>
      <c r="B643" s="245" t="s">
        <v>703</v>
      </c>
      <c r="C643" s="245" t="s">
        <v>1317</v>
      </c>
      <c r="D643" s="245" t="s">
        <v>1174</v>
      </c>
      <c r="E643" s="246">
        <v>3232400</v>
      </c>
    </row>
    <row r="644" spans="1:5" ht="25.5">
      <c r="A644" s="244" t="s">
        <v>1197</v>
      </c>
      <c r="B644" s="245" t="s">
        <v>703</v>
      </c>
      <c r="C644" s="245" t="s">
        <v>1198</v>
      </c>
      <c r="D644" s="245" t="s">
        <v>1174</v>
      </c>
      <c r="E644" s="246">
        <v>3232400</v>
      </c>
    </row>
    <row r="645" spans="1:5">
      <c r="A645" s="244" t="s">
        <v>249</v>
      </c>
      <c r="B645" s="245" t="s">
        <v>703</v>
      </c>
      <c r="C645" s="245" t="s">
        <v>1198</v>
      </c>
      <c r="D645" s="245" t="s">
        <v>1148</v>
      </c>
      <c r="E645" s="246">
        <v>3232400</v>
      </c>
    </row>
    <row r="646" spans="1:5">
      <c r="A646" s="244" t="s">
        <v>0</v>
      </c>
      <c r="B646" s="245" t="s">
        <v>703</v>
      </c>
      <c r="C646" s="245" t="s">
        <v>1198</v>
      </c>
      <c r="D646" s="245" t="s">
        <v>402</v>
      </c>
      <c r="E646" s="246">
        <v>3232400</v>
      </c>
    </row>
    <row r="647" spans="1:5" ht="25.5">
      <c r="A647" s="244" t="s">
        <v>1324</v>
      </c>
      <c r="B647" s="245" t="s">
        <v>703</v>
      </c>
      <c r="C647" s="245" t="s">
        <v>1325</v>
      </c>
      <c r="D647" s="245" t="s">
        <v>1174</v>
      </c>
      <c r="E647" s="246">
        <v>44660877</v>
      </c>
    </row>
    <row r="648" spans="1:5">
      <c r="A648" s="244" t="s">
        <v>1199</v>
      </c>
      <c r="B648" s="245" t="s">
        <v>703</v>
      </c>
      <c r="C648" s="245" t="s">
        <v>1200</v>
      </c>
      <c r="D648" s="245" t="s">
        <v>1174</v>
      </c>
      <c r="E648" s="246">
        <v>44660877</v>
      </c>
    </row>
    <row r="649" spans="1:5">
      <c r="A649" s="244" t="s">
        <v>140</v>
      </c>
      <c r="B649" s="245" t="s">
        <v>703</v>
      </c>
      <c r="C649" s="245" t="s">
        <v>1200</v>
      </c>
      <c r="D649" s="245" t="s">
        <v>1142</v>
      </c>
      <c r="E649" s="246">
        <v>44660877</v>
      </c>
    </row>
    <row r="650" spans="1:5">
      <c r="A650" s="244" t="s">
        <v>1077</v>
      </c>
      <c r="B650" s="245" t="s">
        <v>703</v>
      </c>
      <c r="C650" s="245" t="s">
        <v>1200</v>
      </c>
      <c r="D650" s="245" t="s">
        <v>1078</v>
      </c>
      <c r="E650" s="246">
        <v>44660877</v>
      </c>
    </row>
    <row r="651" spans="1:5">
      <c r="A651" s="244" t="s">
        <v>1318</v>
      </c>
      <c r="B651" s="245" t="s">
        <v>703</v>
      </c>
      <c r="C651" s="245" t="s">
        <v>1319</v>
      </c>
      <c r="D651" s="245" t="s">
        <v>1174</v>
      </c>
      <c r="E651" s="246">
        <v>13500</v>
      </c>
    </row>
    <row r="652" spans="1:5">
      <c r="A652" s="244" t="s">
        <v>1202</v>
      </c>
      <c r="B652" s="245" t="s">
        <v>703</v>
      </c>
      <c r="C652" s="245" t="s">
        <v>1203</v>
      </c>
      <c r="D652" s="245" t="s">
        <v>1174</v>
      </c>
      <c r="E652" s="246">
        <v>13500</v>
      </c>
    </row>
    <row r="653" spans="1:5">
      <c r="A653" s="244" t="s">
        <v>249</v>
      </c>
      <c r="B653" s="245" t="s">
        <v>703</v>
      </c>
      <c r="C653" s="245" t="s">
        <v>1203</v>
      </c>
      <c r="D653" s="245" t="s">
        <v>1148</v>
      </c>
      <c r="E653" s="246">
        <v>13500</v>
      </c>
    </row>
    <row r="654" spans="1:5">
      <c r="A654" s="244" t="s">
        <v>0</v>
      </c>
      <c r="B654" s="245" t="s">
        <v>703</v>
      </c>
      <c r="C654" s="245" t="s">
        <v>1203</v>
      </c>
      <c r="D654" s="245" t="s">
        <v>402</v>
      </c>
      <c r="E654" s="246">
        <v>13500</v>
      </c>
    </row>
    <row r="655" spans="1:5" ht="114.75">
      <c r="A655" s="244" t="s">
        <v>510</v>
      </c>
      <c r="B655" s="245" t="s">
        <v>704</v>
      </c>
      <c r="C655" s="245" t="s">
        <v>1174</v>
      </c>
      <c r="D655" s="245" t="s">
        <v>1174</v>
      </c>
      <c r="E655" s="246">
        <v>62637000</v>
      </c>
    </row>
    <row r="656" spans="1:5" ht="51">
      <c r="A656" s="244" t="s">
        <v>1315</v>
      </c>
      <c r="B656" s="245" t="s">
        <v>704</v>
      </c>
      <c r="C656" s="245" t="s">
        <v>273</v>
      </c>
      <c r="D656" s="245" t="s">
        <v>1174</v>
      </c>
      <c r="E656" s="246">
        <v>50064000</v>
      </c>
    </row>
    <row r="657" spans="1:5">
      <c r="A657" s="244" t="s">
        <v>1191</v>
      </c>
      <c r="B657" s="245" t="s">
        <v>704</v>
      </c>
      <c r="C657" s="245" t="s">
        <v>133</v>
      </c>
      <c r="D657" s="245" t="s">
        <v>1174</v>
      </c>
      <c r="E657" s="246">
        <v>50064000</v>
      </c>
    </row>
    <row r="658" spans="1:5">
      <c r="A658" s="244" t="s">
        <v>249</v>
      </c>
      <c r="B658" s="245" t="s">
        <v>704</v>
      </c>
      <c r="C658" s="245" t="s">
        <v>133</v>
      </c>
      <c r="D658" s="245" t="s">
        <v>1148</v>
      </c>
      <c r="E658" s="246">
        <v>50064000</v>
      </c>
    </row>
    <row r="659" spans="1:5">
      <c r="A659" s="244" t="s">
        <v>0</v>
      </c>
      <c r="B659" s="245" t="s">
        <v>704</v>
      </c>
      <c r="C659" s="245" t="s">
        <v>133</v>
      </c>
      <c r="D659" s="245" t="s">
        <v>402</v>
      </c>
      <c r="E659" s="246">
        <v>50064000</v>
      </c>
    </row>
    <row r="660" spans="1:5" ht="25.5">
      <c r="A660" s="244" t="s">
        <v>1324</v>
      </c>
      <c r="B660" s="245" t="s">
        <v>704</v>
      </c>
      <c r="C660" s="245" t="s">
        <v>1325</v>
      </c>
      <c r="D660" s="245" t="s">
        <v>1174</v>
      </c>
      <c r="E660" s="246">
        <v>12573000</v>
      </c>
    </row>
    <row r="661" spans="1:5">
      <c r="A661" s="244" t="s">
        <v>1199</v>
      </c>
      <c r="B661" s="245" t="s">
        <v>704</v>
      </c>
      <c r="C661" s="245" t="s">
        <v>1200</v>
      </c>
      <c r="D661" s="245" t="s">
        <v>1174</v>
      </c>
      <c r="E661" s="246">
        <v>12573000</v>
      </c>
    </row>
    <row r="662" spans="1:5">
      <c r="A662" s="244" t="s">
        <v>140</v>
      </c>
      <c r="B662" s="245" t="s">
        <v>704</v>
      </c>
      <c r="C662" s="245" t="s">
        <v>1200</v>
      </c>
      <c r="D662" s="245" t="s">
        <v>1142</v>
      </c>
      <c r="E662" s="246">
        <v>12573000</v>
      </c>
    </row>
    <row r="663" spans="1:5">
      <c r="A663" s="244" t="s">
        <v>1077</v>
      </c>
      <c r="B663" s="245" t="s">
        <v>704</v>
      </c>
      <c r="C663" s="245" t="s">
        <v>1200</v>
      </c>
      <c r="D663" s="245" t="s">
        <v>1078</v>
      </c>
      <c r="E663" s="246">
        <v>12573000</v>
      </c>
    </row>
    <row r="664" spans="1:5" ht="102">
      <c r="A664" s="244" t="s">
        <v>566</v>
      </c>
      <c r="B664" s="245" t="s">
        <v>705</v>
      </c>
      <c r="C664" s="245" t="s">
        <v>1174</v>
      </c>
      <c r="D664" s="245" t="s">
        <v>1174</v>
      </c>
      <c r="E664" s="246">
        <v>367623</v>
      </c>
    </row>
    <row r="665" spans="1:5" ht="25.5">
      <c r="A665" s="244" t="s">
        <v>1324</v>
      </c>
      <c r="B665" s="245" t="s">
        <v>705</v>
      </c>
      <c r="C665" s="245" t="s">
        <v>1325</v>
      </c>
      <c r="D665" s="245" t="s">
        <v>1174</v>
      </c>
      <c r="E665" s="246">
        <v>367623</v>
      </c>
    </row>
    <row r="666" spans="1:5">
      <c r="A666" s="244" t="s">
        <v>1199</v>
      </c>
      <c r="B666" s="245" t="s">
        <v>705</v>
      </c>
      <c r="C666" s="245" t="s">
        <v>1200</v>
      </c>
      <c r="D666" s="245" t="s">
        <v>1174</v>
      </c>
      <c r="E666" s="246">
        <v>367623</v>
      </c>
    </row>
    <row r="667" spans="1:5">
      <c r="A667" s="244" t="s">
        <v>140</v>
      </c>
      <c r="B667" s="245" t="s">
        <v>705</v>
      </c>
      <c r="C667" s="245" t="s">
        <v>1200</v>
      </c>
      <c r="D667" s="245" t="s">
        <v>1142</v>
      </c>
      <c r="E667" s="246">
        <v>367623</v>
      </c>
    </row>
    <row r="668" spans="1:5">
      <c r="A668" s="244" t="s">
        <v>1077</v>
      </c>
      <c r="B668" s="245" t="s">
        <v>705</v>
      </c>
      <c r="C668" s="245" t="s">
        <v>1200</v>
      </c>
      <c r="D668" s="245" t="s">
        <v>1078</v>
      </c>
      <c r="E668" s="246">
        <v>367623</v>
      </c>
    </row>
    <row r="669" spans="1:5" ht="89.25">
      <c r="A669" s="244" t="s">
        <v>511</v>
      </c>
      <c r="B669" s="245" t="s">
        <v>706</v>
      </c>
      <c r="C669" s="245" t="s">
        <v>1174</v>
      </c>
      <c r="D669" s="245" t="s">
        <v>1174</v>
      </c>
      <c r="E669" s="246">
        <v>830000</v>
      </c>
    </row>
    <row r="670" spans="1:5" ht="51">
      <c r="A670" s="244" t="s">
        <v>1315</v>
      </c>
      <c r="B670" s="245" t="s">
        <v>706</v>
      </c>
      <c r="C670" s="245" t="s">
        <v>273</v>
      </c>
      <c r="D670" s="245" t="s">
        <v>1174</v>
      </c>
      <c r="E670" s="246">
        <v>500000</v>
      </c>
    </row>
    <row r="671" spans="1:5">
      <c r="A671" s="244" t="s">
        <v>1191</v>
      </c>
      <c r="B671" s="245" t="s">
        <v>706</v>
      </c>
      <c r="C671" s="245" t="s">
        <v>133</v>
      </c>
      <c r="D671" s="245" t="s">
        <v>1174</v>
      </c>
      <c r="E671" s="246">
        <v>500000</v>
      </c>
    </row>
    <row r="672" spans="1:5">
      <c r="A672" s="244" t="s">
        <v>249</v>
      </c>
      <c r="B672" s="245" t="s">
        <v>706</v>
      </c>
      <c r="C672" s="245" t="s">
        <v>133</v>
      </c>
      <c r="D672" s="245" t="s">
        <v>1148</v>
      </c>
      <c r="E672" s="246">
        <v>500000</v>
      </c>
    </row>
    <row r="673" spans="1:5">
      <c r="A673" s="244" t="s">
        <v>0</v>
      </c>
      <c r="B673" s="245" t="s">
        <v>706</v>
      </c>
      <c r="C673" s="245" t="s">
        <v>133</v>
      </c>
      <c r="D673" s="245" t="s">
        <v>402</v>
      </c>
      <c r="E673" s="246">
        <v>500000</v>
      </c>
    </row>
    <row r="674" spans="1:5" ht="25.5">
      <c r="A674" s="244" t="s">
        <v>1324</v>
      </c>
      <c r="B674" s="245" t="s">
        <v>706</v>
      </c>
      <c r="C674" s="245" t="s">
        <v>1325</v>
      </c>
      <c r="D674" s="245" t="s">
        <v>1174</v>
      </c>
      <c r="E674" s="246">
        <v>330000</v>
      </c>
    </row>
    <row r="675" spans="1:5">
      <c r="A675" s="244" t="s">
        <v>1199</v>
      </c>
      <c r="B675" s="245" t="s">
        <v>706</v>
      </c>
      <c r="C675" s="245" t="s">
        <v>1200</v>
      </c>
      <c r="D675" s="245" t="s">
        <v>1174</v>
      </c>
      <c r="E675" s="246">
        <v>330000</v>
      </c>
    </row>
    <row r="676" spans="1:5">
      <c r="A676" s="244" t="s">
        <v>140</v>
      </c>
      <c r="B676" s="245" t="s">
        <v>706</v>
      </c>
      <c r="C676" s="245" t="s">
        <v>1200</v>
      </c>
      <c r="D676" s="245" t="s">
        <v>1142</v>
      </c>
      <c r="E676" s="246">
        <v>330000</v>
      </c>
    </row>
    <row r="677" spans="1:5">
      <c r="A677" s="244" t="s">
        <v>1077</v>
      </c>
      <c r="B677" s="245" t="s">
        <v>706</v>
      </c>
      <c r="C677" s="245" t="s">
        <v>1200</v>
      </c>
      <c r="D677" s="245" t="s">
        <v>1078</v>
      </c>
      <c r="E677" s="246">
        <v>330000</v>
      </c>
    </row>
    <row r="678" spans="1:5" ht="89.25">
      <c r="A678" s="244" t="s">
        <v>567</v>
      </c>
      <c r="B678" s="245" t="s">
        <v>707</v>
      </c>
      <c r="C678" s="245" t="s">
        <v>1174</v>
      </c>
      <c r="D678" s="245" t="s">
        <v>1174</v>
      </c>
      <c r="E678" s="246">
        <v>6278000</v>
      </c>
    </row>
    <row r="679" spans="1:5" ht="25.5">
      <c r="A679" s="244" t="s">
        <v>1316</v>
      </c>
      <c r="B679" s="245" t="s">
        <v>707</v>
      </c>
      <c r="C679" s="245" t="s">
        <v>1317</v>
      </c>
      <c r="D679" s="245" t="s">
        <v>1174</v>
      </c>
      <c r="E679" s="246">
        <v>678000</v>
      </c>
    </row>
    <row r="680" spans="1:5" ht="25.5">
      <c r="A680" s="244" t="s">
        <v>1197</v>
      </c>
      <c r="B680" s="245" t="s">
        <v>707</v>
      </c>
      <c r="C680" s="245" t="s">
        <v>1198</v>
      </c>
      <c r="D680" s="245" t="s">
        <v>1174</v>
      </c>
      <c r="E680" s="246">
        <v>678000</v>
      </c>
    </row>
    <row r="681" spans="1:5">
      <c r="A681" s="244" t="s">
        <v>249</v>
      </c>
      <c r="B681" s="245" t="s">
        <v>707</v>
      </c>
      <c r="C681" s="245" t="s">
        <v>1198</v>
      </c>
      <c r="D681" s="245" t="s">
        <v>1148</v>
      </c>
      <c r="E681" s="246">
        <v>678000</v>
      </c>
    </row>
    <row r="682" spans="1:5">
      <c r="A682" s="244" t="s">
        <v>0</v>
      </c>
      <c r="B682" s="245" t="s">
        <v>707</v>
      </c>
      <c r="C682" s="245" t="s">
        <v>1198</v>
      </c>
      <c r="D682" s="245" t="s">
        <v>402</v>
      </c>
      <c r="E682" s="246">
        <v>678000</v>
      </c>
    </row>
    <row r="683" spans="1:5" ht="25.5">
      <c r="A683" s="244" t="s">
        <v>1324</v>
      </c>
      <c r="B683" s="245" t="s">
        <v>707</v>
      </c>
      <c r="C683" s="245" t="s">
        <v>1325</v>
      </c>
      <c r="D683" s="245" t="s">
        <v>1174</v>
      </c>
      <c r="E683" s="246">
        <v>5600000</v>
      </c>
    </row>
    <row r="684" spans="1:5">
      <c r="A684" s="244" t="s">
        <v>1199</v>
      </c>
      <c r="B684" s="245" t="s">
        <v>707</v>
      </c>
      <c r="C684" s="245" t="s">
        <v>1200</v>
      </c>
      <c r="D684" s="245" t="s">
        <v>1174</v>
      </c>
      <c r="E684" s="246">
        <v>5600000</v>
      </c>
    </row>
    <row r="685" spans="1:5">
      <c r="A685" s="244" t="s">
        <v>140</v>
      </c>
      <c r="B685" s="245" t="s">
        <v>707</v>
      </c>
      <c r="C685" s="245" t="s">
        <v>1200</v>
      </c>
      <c r="D685" s="245" t="s">
        <v>1142</v>
      </c>
      <c r="E685" s="246">
        <v>5600000</v>
      </c>
    </row>
    <row r="686" spans="1:5">
      <c r="A686" s="244" t="s">
        <v>1077</v>
      </c>
      <c r="B686" s="245" t="s">
        <v>707</v>
      </c>
      <c r="C686" s="245" t="s">
        <v>1200</v>
      </c>
      <c r="D686" s="245" t="s">
        <v>1078</v>
      </c>
      <c r="E686" s="246">
        <v>5600000</v>
      </c>
    </row>
    <row r="687" spans="1:5" ht="63.75">
      <c r="A687" s="244" t="s">
        <v>1616</v>
      </c>
      <c r="B687" s="245" t="s">
        <v>1617</v>
      </c>
      <c r="C687" s="245" t="s">
        <v>1174</v>
      </c>
      <c r="D687" s="245" t="s">
        <v>1174</v>
      </c>
      <c r="E687" s="246">
        <v>123000</v>
      </c>
    </row>
    <row r="688" spans="1:5" ht="25.5">
      <c r="A688" s="244" t="s">
        <v>1316</v>
      </c>
      <c r="B688" s="245" t="s">
        <v>1617</v>
      </c>
      <c r="C688" s="245" t="s">
        <v>1317</v>
      </c>
      <c r="D688" s="245" t="s">
        <v>1174</v>
      </c>
      <c r="E688" s="246">
        <v>50000</v>
      </c>
    </row>
    <row r="689" spans="1:5" ht="25.5">
      <c r="A689" s="244" t="s">
        <v>1197</v>
      </c>
      <c r="B689" s="245" t="s">
        <v>1617</v>
      </c>
      <c r="C689" s="245" t="s">
        <v>1198</v>
      </c>
      <c r="D689" s="245" t="s">
        <v>1174</v>
      </c>
      <c r="E689" s="246">
        <v>50000</v>
      </c>
    </row>
    <row r="690" spans="1:5">
      <c r="A690" s="244" t="s">
        <v>249</v>
      </c>
      <c r="B690" s="245" t="s">
        <v>1617</v>
      </c>
      <c r="C690" s="245" t="s">
        <v>1198</v>
      </c>
      <c r="D690" s="245" t="s">
        <v>1148</v>
      </c>
      <c r="E690" s="246">
        <v>50000</v>
      </c>
    </row>
    <row r="691" spans="1:5">
      <c r="A691" s="244" t="s">
        <v>0</v>
      </c>
      <c r="B691" s="245" t="s">
        <v>1617</v>
      </c>
      <c r="C691" s="245" t="s">
        <v>1198</v>
      </c>
      <c r="D691" s="245" t="s">
        <v>402</v>
      </c>
      <c r="E691" s="246">
        <v>50000</v>
      </c>
    </row>
    <row r="692" spans="1:5" ht="25.5">
      <c r="A692" s="244" t="s">
        <v>1324</v>
      </c>
      <c r="B692" s="245" t="s">
        <v>1617</v>
      </c>
      <c r="C692" s="245" t="s">
        <v>1325</v>
      </c>
      <c r="D692" s="245" t="s">
        <v>1174</v>
      </c>
      <c r="E692" s="246">
        <v>73000</v>
      </c>
    </row>
    <row r="693" spans="1:5">
      <c r="A693" s="244" t="s">
        <v>1199</v>
      </c>
      <c r="B693" s="245" t="s">
        <v>1617</v>
      </c>
      <c r="C693" s="245" t="s">
        <v>1200</v>
      </c>
      <c r="D693" s="245" t="s">
        <v>1174</v>
      </c>
      <c r="E693" s="246">
        <v>73000</v>
      </c>
    </row>
    <row r="694" spans="1:5">
      <c r="A694" s="244" t="s">
        <v>140</v>
      </c>
      <c r="B694" s="245" t="s">
        <v>1617</v>
      </c>
      <c r="C694" s="245" t="s">
        <v>1200</v>
      </c>
      <c r="D694" s="245" t="s">
        <v>1142</v>
      </c>
      <c r="E694" s="246">
        <v>73000</v>
      </c>
    </row>
    <row r="695" spans="1:5">
      <c r="A695" s="244" t="s">
        <v>1077</v>
      </c>
      <c r="B695" s="245" t="s">
        <v>1617</v>
      </c>
      <c r="C695" s="245" t="s">
        <v>1200</v>
      </c>
      <c r="D695" s="245" t="s">
        <v>1078</v>
      </c>
      <c r="E695" s="246">
        <v>73000</v>
      </c>
    </row>
    <row r="696" spans="1:5" ht="89.25">
      <c r="A696" s="244" t="s">
        <v>956</v>
      </c>
      <c r="B696" s="245" t="s">
        <v>957</v>
      </c>
      <c r="C696" s="245" t="s">
        <v>1174</v>
      </c>
      <c r="D696" s="245" t="s">
        <v>1174</v>
      </c>
      <c r="E696" s="246">
        <v>560000</v>
      </c>
    </row>
    <row r="697" spans="1:5" ht="25.5">
      <c r="A697" s="244" t="s">
        <v>1316</v>
      </c>
      <c r="B697" s="245" t="s">
        <v>957</v>
      </c>
      <c r="C697" s="245" t="s">
        <v>1317</v>
      </c>
      <c r="D697" s="245" t="s">
        <v>1174</v>
      </c>
      <c r="E697" s="246">
        <v>210000</v>
      </c>
    </row>
    <row r="698" spans="1:5" ht="25.5">
      <c r="A698" s="244" t="s">
        <v>1197</v>
      </c>
      <c r="B698" s="245" t="s">
        <v>957</v>
      </c>
      <c r="C698" s="245" t="s">
        <v>1198</v>
      </c>
      <c r="D698" s="245" t="s">
        <v>1174</v>
      </c>
      <c r="E698" s="246">
        <v>210000</v>
      </c>
    </row>
    <row r="699" spans="1:5">
      <c r="A699" s="244" t="s">
        <v>249</v>
      </c>
      <c r="B699" s="245" t="s">
        <v>957</v>
      </c>
      <c r="C699" s="245" t="s">
        <v>1198</v>
      </c>
      <c r="D699" s="245" t="s">
        <v>1148</v>
      </c>
      <c r="E699" s="246">
        <v>210000</v>
      </c>
    </row>
    <row r="700" spans="1:5">
      <c r="A700" s="244" t="s">
        <v>0</v>
      </c>
      <c r="B700" s="245" t="s">
        <v>957</v>
      </c>
      <c r="C700" s="245" t="s">
        <v>1198</v>
      </c>
      <c r="D700" s="245" t="s">
        <v>402</v>
      </c>
      <c r="E700" s="246">
        <v>210000</v>
      </c>
    </row>
    <row r="701" spans="1:5" ht="25.5">
      <c r="A701" s="244" t="s">
        <v>1324</v>
      </c>
      <c r="B701" s="245" t="s">
        <v>957</v>
      </c>
      <c r="C701" s="245" t="s">
        <v>1325</v>
      </c>
      <c r="D701" s="245" t="s">
        <v>1174</v>
      </c>
      <c r="E701" s="246">
        <v>350000</v>
      </c>
    </row>
    <row r="702" spans="1:5">
      <c r="A702" s="244" t="s">
        <v>1199</v>
      </c>
      <c r="B702" s="245" t="s">
        <v>957</v>
      </c>
      <c r="C702" s="245" t="s">
        <v>1200</v>
      </c>
      <c r="D702" s="245" t="s">
        <v>1174</v>
      </c>
      <c r="E702" s="246">
        <v>350000</v>
      </c>
    </row>
    <row r="703" spans="1:5">
      <c r="A703" s="244" t="s">
        <v>140</v>
      </c>
      <c r="B703" s="245" t="s">
        <v>957</v>
      </c>
      <c r="C703" s="245" t="s">
        <v>1200</v>
      </c>
      <c r="D703" s="245" t="s">
        <v>1142</v>
      </c>
      <c r="E703" s="246">
        <v>350000</v>
      </c>
    </row>
    <row r="704" spans="1:5">
      <c r="A704" s="244" t="s">
        <v>1077</v>
      </c>
      <c r="B704" s="245" t="s">
        <v>957</v>
      </c>
      <c r="C704" s="245" t="s">
        <v>1200</v>
      </c>
      <c r="D704" s="245" t="s">
        <v>1078</v>
      </c>
      <c r="E704" s="246">
        <v>350000</v>
      </c>
    </row>
    <row r="705" spans="1:5">
      <c r="A705" s="244" t="s">
        <v>466</v>
      </c>
      <c r="B705" s="245" t="s">
        <v>985</v>
      </c>
      <c r="C705" s="245" t="s">
        <v>1174</v>
      </c>
      <c r="D705" s="245" t="s">
        <v>1174</v>
      </c>
      <c r="E705" s="246">
        <v>17295775</v>
      </c>
    </row>
    <row r="706" spans="1:5" ht="25.5">
      <c r="A706" s="244" t="s">
        <v>467</v>
      </c>
      <c r="B706" s="245" t="s">
        <v>986</v>
      </c>
      <c r="C706" s="245" t="s">
        <v>1174</v>
      </c>
      <c r="D706" s="245" t="s">
        <v>1174</v>
      </c>
      <c r="E706" s="246">
        <v>4185200</v>
      </c>
    </row>
    <row r="707" spans="1:5" ht="63.75">
      <c r="A707" s="244" t="s">
        <v>1933</v>
      </c>
      <c r="B707" s="245" t="s">
        <v>1934</v>
      </c>
      <c r="C707" s="245" t="s">
        <v>1174</v>
      </c>
      <c r="D707" s="245" t="s">
        <v>1174</v>
      </c>
      <c r="E707" s="246">
        <v>511750</v>
      </c>
    </row>
    <row r="708" spans="1:5" ht="25.5">
      <c r="A708" s="244" t="s">
        <v>1324</v>
      </c>
      <c r="B708" s="245" t="s">
        <v>1934</v>
      </c>
      <c r="C708" s="245" t="s">
        <v>1325</v>
      </c>
      <c r="D708" s="245" t="s">
        <v>1174</v>
      </c>
      <c r="E708" s="246">
        <v>511750</v>
      </c>
    </row>
    <row r="709" spans="1:5">
      <c r="A709" s="244" t="s">
        <v>1199</v>
      </c>
      <c r="B709" s="245" t="s">
        <v>1934</v>
      </c>
      <c r="C709" s="245" t="s">
        <v>1200</v>
      </c>
      <c r="D709" s="245" t="s">
        <v>1174</v>
      </c>
      <c r="E709" s="246">
        <v>511750</v>
      </c>
    </row>
    <row r="710" spans="1:5">
      <c r="A710" s="244" t="s">
        <v>140</v>
      </c>
      <c r="B710" s="245" t="s">
        <v>1934</v>
      </c>
      <c r="C710" s="245" t="s">
        <v>1200</v>
      </c>
      <c r="D710" s="245" t="s">
        <v>1142</v>
      </c>
      <c r="E710" s="246">
        <v>511750</v>
      </c>
    </row>
    <row r="711" spans="1:5">
      <c r="A711" s="244" t="s">
        <v>1075</v>
      </c>
      <c r="B711" s="245" t="s">
        <v>1934</v>
      </c>
      <c r="C711" s="245" t="s">
        <v>1200</v>
      </c>
      <c r="D711" s="245" t="s">
        <v>365</v>
      </c>
      <c r="E711" s="246">
        <v>511750</v>
      </c>
    </row>
    <row r="712" spans="1:5" ht="51">
      <c r="A712" s="244" t="s">
        <v>1504</v>
      </c>
      <c r="B712" s="245" t="s">
        <v>682</v>
      </c>
      <c r="C712" s="245" t="s">
        <v>1174</v>
      </c>
      <c r="D712" s="245" t="s">
        <v>1174</v>
      </c>
      <c r="E712" s="246">
        <v>1095200</v>
      </c>
    </row>
    <row r="713" spans="1:5" ht="25.5">
      <c r="A713" s="244" t="s">
        <v>1324</v>
      </c>
      <c r="B713" s="245" t="s">
        <v>682</v>
      </c>
      <c r="C713" s="245" t="s">
        <v>1325</v>
      </c>
      <c r="D713" s="245" t="s">
        <v>1174</v>
      </c>
      <c r="E713" s="246">
        <v>1095200</v>
      </c>
    </row>
    <row r="714" spans="1:5">
      <c r="A714" s="244" t="s">
        <v>1199</v>
      </c>
      <c r="B714" s="245" t="s">
        <v>682</v>
      </c>
      <c r="C714" s="245" t="s">
        <v>1200</v>
      </c>
      <c r="D714" s="245" t="s">
        <v>1174</v>
      </c>
      <c r="E714" s="246">
        <v>1095200</v>
      </c>
    </row>
    <row r="715" spans="1:5">
      <c r="A715" s="244" t="s">
        <v>140</v>
      </c>
      <c r="B715" s="245" t="s">
        <v>682</v>
      </c>
      <c r="C715" s="245" t="s">
        <v>1200</v>
      </c>
      <c r="D715" s="245" t="s">
        <v>1142</v>
      </c>
      <c r="E715" s="246">
        <v>1095200</v>
      </c>
    </row>
    <row r="716" spans="1:5">
      <c r="A716" s="244" t="s">
        <v>1075</v>
      </c>
      <c r="B716" s="245" t="s">
        <v>682</v>
      </c>
      <c r="C716" s="245" t="s">
        <v>1200</v>
      </c>
      <c r="D716" s="245" t="s">
        <v>365</v>
      </c>
      <c r="E716" s="246">
        <v>1095200</v>
      </c>
    </row>
    <row r="717" spans="1:5" ht="102">
      <c r="A717" s="244" t="s">
        <v>1469</v>
      </c>
      <c r="B717" s="245" t="s">
        <v>799</v>
      </c>
      <c r="C717" s="245" t="s">
        <v>1174</v>
      </c>
      <c r="D717" s="245" t="s">
        <v>1174</v>
      </c>
      <c r="E717" s="246">
        <v>2578250</v>
      </c>
    </row>
    <row r="718" spans="1:5">
      <c r="A718" s="244" t="s">
        <v>1326</v>
      </c>
      <c r="B718" s="245" t="s">
        <v>799</v>
      </c>
      <c r="C718" s="245" t="s">
        <v>1327</v>
      </c>
      <c r="D718" s="245" t="s">
        <v>1174</v>
      </c>
      <c r="E718" s="246">
        <v>2578250</v>
      </c>
    </row>
    <row r="719" spans="1:5">
      <c r="A719" s="244" t="s">
        <v>68</v>
      </c>
      <c r="B719" s="245" t="s">
        <v>799</v>
      </c>
      <c r="C719" s="245" t="s">
        <v>430</v>
      </c>
      <c r="D719" s="245" t="s">
        <v>1174</v>
      </c>
      <c r="E719" s="246">
        <v>2578250</v>
      </c>
    </row>
    <row r="720" spans="1:5">
      <c r="A720" s="244" t="s">
        <v>140</v>
      </c>
      <c r="B720" s="245" t="s">
        <v>799</v>
      </c>
      <c r="C720" s="245" t="s">
        <v>430</v>
      </c>
      <c r="D720" s="245" t="s">
        <v>1142</v>
      </c>
      <c r="E720" s="246">
        <v>2578250</v>
      </c>
    </row>
    <row r="721" spans="1:5">
      <c r="A721" s="244" t="s">
        <v>1075</v>
      </c>
      <c r="B721" s="245" t="s">
        <v>799</v>
      </c>
      <c r="C721" s="245" t="s">
        <v>430</v>
      </c>
      <c r="D721" s="245" t="s">
        <v>365</v>
      </c>
      <c r="E721" s="246">
        <v>2578250</v>
      </c>
    </row>
    <row r="722" spans="1:5" ht="25.5">
      <c r="A722" s="244" t="s">
        <v>469</v>
      </c>
      <c r="B722" s="245" t="s">
        <v>1935</v>
      </c>
      <c r="C722" s="245" t="s">
        <v>1174</v>
      </c>
      <c r="D722" s="245" t="s">
        <v>1174</v>
      </c>
      <c r="E722" s="246">
        <v>203000</v>
      </c>
    </row>
    <row r="723" spans="1:5" ht="38.25">
      <c r="A723" s="244" t="s">
        <v>369</v>
      </c>
      <c r="B723" s="245" t="s">
        <v>683</v>
      </c>
      <c r="C723" s="245" t="s">
        <v>1174</v>
      </c>
      <c r="D723" s="245" t="s">
        <v>1174</v>
      </c>
      <c r="E723" s="246">
        <v>100000</v>
      </c>
    </row>
    <row r="724" spans="1:5" ht="25.5">
      <c r="A724" s="244" t="s">
        <v>1324</v>
      </c>
      <c r="B724" s="245" t="s">
        <v>683</v>
      </c>
      <c r="C724" s="245" t="s">
        <v>1325</v>
      </c>
      <c r="D724" s="245" t="s">
        <v>1174</v>
      </c>
      <c r="E724" s="246">
        <v>100000</v>
      </c>
    </row>
    <row r="725" spans="1:5">
      <c r="A725" s="244" t="s">
        <v>1199</v>
      </c>
      <c r="B725" s="245" t="s">
        <v>683</v>
      </c>
      <c r="C725" s="245" t="s">
        <v>1200</v>
      </c>
      <c r="D725" s="245" t="s">
        <v>1174</v>
      </c>
      <c r="E725" s="246">
        <v>100000</v>
      </c>
    </row>
    <row r="726" spans="1:5">
      <c r="A726" s="244" t="s">
        <v>140</v>
      </c>
      <c r="B726" s="245" t="s">
        <v>683</v>
      </c>
      <c r="C726" s="245" t="s">
        <v>1200</v>
      </c>
      <c r="D726" s="245" t="s">
        <v>1142</v>
      </c>
      <c r="E726" s="246">
        <v>100000</v>
      </c>
    </row>
    <row r="727" spans="1:5">
      <c r="A727" s="244" t="s">
        <v>1075</v>
      </c>
      <c r="B727" s="245" t="s">
        <v>683</v>
      </c>
      <c r="C727" s="245" t="s">
        <v>1200</v>
      </c>
      <c r="D727" s="245" t="s">
        <v>365</v>
      </c>
      <c r="E727" s="246">
        <v>100000</v>
      </c>
    </row>
    <row r="728" spans="1:5" ht="76.5">
      <c r="A728" s="244" t="s">
        <v>1506</v>
      </c>
      <c r="B728" s="245" t="s">
        <v>1491</v>
      </c>
      <c r="C728" s="245" t="s">
        <v>1174</v>
      </c>
      <c r="D728" s="245" t="s">
        <v>1174</v>
      </c>
      <c r="E728" s="246">
        <v>20000</v>
      </c>
    </row>
    <row r="729" spans="1:5" ht="25.5">
      <c r="A729" s="244" t="s">
        <v>1324</v>
      </c>
      <c r="B729" s="245" t="s">
        <v>1491</v>
      </c>
      <c r="C729" s="245" t="s">
        <v>1325</v>
      </c>
      <c r="D729" s="245" t="s">
        <v>1174</v>
      </c>
      <c r="E729" s="246">
        <v>20000</v>
      </c>
    </row>
    <row r="730" spans="1:5">
      <c r="A730" s="244" t="s">
        <v>1199</v>
      </c>
      <c r="B730" s="245" t="s">
        <v>1491</v>
      </c>
      <c r="C730" s="245" t="s">
        <v>1200</v>
      </c>
      <c r="D730" s="245" t="s">
        <v>1174</v>
      </c>
      <c r="E730" s="246">
        <v>20000</v>
      </c>
    </row>
    <row r="731" spans="1:5">
      <c r="A731" s="244" t="s">
        <v>140</v>
      </c>
      <c r="B731" s="245" t="s">
        <v>1491</v>
      </c>
      <c r="C731" s="245" t="s">
        <v>1200</v>
      </c>
      <c r="D731" s="245" t="s">
        <v>1142</v>
      </c>
      <c r="E731" s="246">
        <v>20000</v>
      </c>
    </row>
    <row r="732" spans="1:5">
      <c r="A732" s="244" t="s">
        <v>1075</v>
      </c>
      <c r="B732" s="245" t="s">
        <v>1491</v>
      </c>
      <c r="C732" s="245" t="s">
        <v>1200</v>
      </c>
      <c r="D732" s="245" t="s">
        <v>365</v>
      </c>
      <c r="E732" s="246">
        <v>20000</v>
      </c>
    </row>
    <row r="733" spans="1:5" ht="51">
      <c r="A733" s="244" t="s">
        <v>2037</v>
      </c>
      <c r="B733" s="245" t="s">
        <v>2038</v>
      </c>
      <c r="C733" s="245" t="s">
        <v>1174</v>
      </c>
      <c r="D733" s="245" t="s">
        <v>1174</v>
      </c>
      <c r="E733" s="246">
        <v>83000</v>
      </c>
    </row>
    <row r="734" spans="1:5" ht="25.5">
      <c r="A734" s="244" t="s">
        <v>1324</v>
      </c>
      <c r="B734" s="245" t="s">
        <v>2038</v>
      </c>
      <c r="C734" s="245" t="s">
        <v>1325</v>
      </c>
      <c r="D734" s="245" t="s">
        <v>1174</v>
      </c>
      <c r="E734" s="246">
        <v>83000</v>
      </c>
    </row>
    <row r="735" spans="1:5">
      <c r="A735" s="244" t="s">
        <v>1199</v>
      </c>
      <c r="B735" s="245" t="s">
        <v>2038</v>
      </c>
      <c r="C735" s="245" t="s">
        <v>1200</v>
      </c>
      <c r="D735" s="245" t="s">
        <v>1174</v>
      </c>
      <c r="E735" s="246">
        <v>83000</v>
      </c>
    </row>
    <row r="736" spans="1:5">
      <c r="A736" s="244" t="s">
        <v>140</v>
      </c>
      <c r="B736" s="245" t="s">
        <v>2038</v>
      </c>
      <c r="C736" s="245" t="s">
        <v>1200</v>
      </c>
      <c r="D736" s="245" t="s">
        <v>1142</v>
      </c>
      <c r="E736" s="246">
        <v>83000</v>
      </c>
    </row>
    <row r="737" spans="1:5">
      <c r="A737" s="244" t="s">
        <v>1075</v>
      </c>
      <c r="B737" s="245" t="s">
        <v>2038</v>
      </c>
      <c r="C737" s="245" t="s">
        <v>1200</v>
      </c>
      <c r="D737" s="245" t="s">
        <v>365</v>
      </c>
      <c r="E737" s="246">
        <v>83000</v>
      </c>
    </row>
    <row r="738" spans="1:5" ht="25.5">
      <c r="A738" s="244" t="s">
        <v>471</v>
      </c>
      <c r="B738" s="245" t="s">
        <v>2006</v>
      </c>
      <c r="C738" s="245" t="s">
        <v>1174</v>
      </c>
      <c r="D738" s="245" t="s">
        <v>1174</v>
      </c>
      <c r="E738" s="246">
        <v>1002860</v>
      </c>
    </row>
    <row r="739" spans="1:5" ht="63.75">
      <c r="A739" s="244" t="s">
        <v>1505</v>
      </c>
      <c r="B739" s="245" t="s">
        <v>1232</v>
      </c>
      <c r="C739" s="245" t="s">
        <v>1174</v>
      </c>
      <c r="D739" s="245" t="s">
        <v>1174</v>
      </c>
      <c r="E739" s="246">
        <v>1002860</v>
      </c>
    </row>
    <row r="740" spans="1:5">
      <c r="A740" s="244" t="s">
        <v>1320</v>
      </c>
      <c r="B740" s="245" t="s">
        <v>1232</v>
      </c>
      <c r="C740" s="245" t="s">
        <v>1321</v>
      </c>
      <c r="D740" s="245" t="s">
        <v>1174</v>
      </c>
      <c r="E740" s="246">
        <v>1002860</v>
      </c>
    </row>
    <row r="741" spans="1:5" ht="25.5">
      <c r="A741" s="244" t="s">
        <v>1201</v>
      </c>
      <c r="B741" s="245" t="s">
        <v>1232</v>
      </c>
      <c r="C741" s="245" t="s">
        <v>557</v>
      </c>
      <c r="D741" s="245" t="s">
        <v>1174</v>
      </c>
      <c r="E741" s="246">
        <v>1002860</v>
      </c>
    </row>
    <row r="742" spans="1:5">
      <c r="A742" s="244" t="s">
        <v>141</v>
      </c>
      <c r="B742" s="245" t="s">
        <v>1232</v>
      </c>
      <c r="C742" s="245" t="s">
        <v>557</v>
      </c>
      <c r="D742" s="245" t="s">
        <v>1143</v>
      </c>
      <c r="E742" s="246">
        <v>1002860</v>
      </c>
    </row>
    <row r="743" spans="1:5">
      <c r="A743" s="244" t="s">
        <v>98</v>
      </c>
      <c r="B743" s="245" t="s">
        <v>1232</v>
      </c>
      <c r="C743" s="245" t="s">
        <v>557</v>
      </c>
      <c r="D743" s="245" t="s">
        <v>378</v>
      </c>
      <c r="E743" s="246">
        <v>1002860</v>
      </c>
    </row>
    <row r="744" spans="1:5" ht="25.5">
      <c r="A744" s="244" t="s">
        <v>447</v>
      </c>
      <c r="B744" s="245" t="s">
        <v>987</v>
      </c>
      <c r="C744" s="245" t="s">
        <v>1174</v>
      </c>
      <c r="D744" s="245" t="s">
        <v>1174</v>
      </c>
      <c r="E744" s="246">
        <v>11779215</v>
      </c>
    </row>
    <row r="745" spans="1:5" ht="89.25">
      <c r="A745" s="244" t="s">
        <v>371</v>
      </c>
      <c r="B745" s="245" t="s">
        <v>685</v>
      </c>
      <c r="C745" s="245" t="s">
        <v>1174</v>
      </c>
      <c r="D745" s="245" t="s">
        <v>1174</v>
      </c>
      <c r="E745" s="246">
        <v>7588215</v>
      </c>
    </row>
    <row r="746" spans="1:5" ht="25.5">
      <c r="A746" s="244" t="s">
        <v>1324</v>
      </c>
      <c r="B746" s="245" t="s">
        <v>685</v>
      </c>
      <c r="C746" s="245" t="s">
        <v>1325</v>
      </c>
      <c r="D746" s="245" t="s">
        <v>1174</v>
      </c>
      <c r="E746" s="246">
        <v>7588215</v>
      </c>
    </row>
    <row r="747" spans="1:5">
      <c r="A747" s="244" t="s">
        <v>1199</v>
      </c>
      <c r="B747" s="245" t="s">
        <v>685</v>
      </c>
      <c r="C747" s="245" t="s">
        <v>1200</v>
      </c>
      <c r="D747" s="245" t="s">
        <v>1174</v>
      </c>
      <c r="E747" s="246">
        <v>7588215</v>
      </c>
    </row>
    <row r="748" spans="1:5">
      <c r="A748" s="244" t="s">
        <v>140</v>
      </c>
      <c r="B748" s="245" t="s">
        <v>685</v>
      </c>
      <c r="C748" s="245" t="s">
        <v>1200</v>
      </c>
      <c r="D748" s="245" t="s">
        <v>1142</v>
      </c>
      <c r="E748" s="246">
        <v>7588215</v>
      </c>
    </row>
    <row r="749" spans="1:5">
      <c r="A749" s="244" t="s">
        <v>1075</v>
      </c>
      <c r="B749" s="245" t="s">
        <v>685</v>
      </c>
      <c r="C749" s="245" t="s">
        <v>1200</v>
      </c>
      <c r="D749" s="245" t="s">
        <v>365</v>
      </c>
      <c r="E749" s="246">
        <v>7588215</v>
      </c>
    </row>
    <row r="750" spans="1:5" ht="114.75">
      <c r="A750" s="244" t="s">
        <v>372</v>
      </c>
      <c r="B750" s="245" t="s">
        <v>686</v>
      </c>
      <c r="C750" s="245" t="s">
        <v>1174</v>
      </c>
      <c r="D750" s="245" t="s">
        <v>1174</v>
      </c>
      <c r="E750" s="246">
        <v>2170000</v>
      </c>
    </row>
    <row r="751" spans="1:5" ht="25.5">
      <c r="A751" s="244" t="s">
        <v>1324</v>
      </c>
      <c r="B751" s="245" t="s">
        <v>686</v>
      </c>
      <c r="C751" s="245" t="s">
        <v>1325</v>
      </c>
      <c r="D751" s="245" t="s">
        <v>1174</v>
      </c>
      <c r="E751" s="246">
        <v>2170000</v>
      </c>
    </row>
    <row r="752" spans="1:5">
      <c r="A752" s="244" t="s">
        <v>1199</v>
      </c>
      <c r="B752" s="245" t="s">
        <v>686</v>
      </c>
      <c r="C752" s="245" t="s">
        <v>1200</v>
      </c>
      <c r="D752" s="245" t="s">
        <v>1174</v>
      </c>
      <c r="E752" s="246">
        <v>2170000</v>
      </c>
    </row>
    <row r="753" spans="1:5">
      <c r="A753" s="244" t="s">
        <v>140</v>
      </c>
      <c r="B753" s="245" t="s">
        <v>686</v>
      </c>
      <c r="C753" s="245" t="s">
        <v>1200</v>
      </c>
      <c r="D753" s="245" t="s">
        <v>1142</v>
      </c>
      <c r="E753" s="246">
        <v>2170000</v>
      </c>
    </row>
    <row r="754" spans="1:5">
      <c r="A754" s="244" t="s">
        <v>1075</v>
      </c>
      <c r="B754" s="245" t="s">
        <v>686</v>
      </c>
      <c r="C754" s="245" t="s">
        <v>1200</v>
      </c>
      <c r="D754" s="245" t="s">
        <v>365</v>
      </c>
      <c r="E754" s="246">
        <v>2170000</v>
      </c>
    </row>
    <row r="755" spans="1:5" ht="89.25">
      <c r="A755" s="244" t="s">
        <v>907</v>
      </c>
      <c r="B755" s="245" t="s">
        <v>906</v>
      </c>
      <c r="C755" s="245" t="s">
        <v>1174</v>
      </c>
      <c r="D755" s="245" t="s">
        <v>1174</v>
      </c>
      <c r="E755" s="246">
        <v>25000</v>
      </c>
    </row>
    <row r="756" spans="1:5" ht="25.5">
      <c r="A756" s="244" t="s">
        <v>1324</v>
      </c>
      <c r="B756" s="245" t="s">
        <v>906</v>
      </c>
      <c r="C756" s="245" t="s">
        <v>1325</v>
      </c>
      <c r="D756" s="245" t="s">
        <v>1174</v>
      </c>
      <c r="E756" s="246">
        <v>25000</v>
      </c>
    </row>
    <row r="757" spans="1:5">
      <c r="A757" s="244" t="s">
        <v>1199</v>
      </c>
      <c r="B757" s="245" t="s">
        <v>906</v>
      </c>
      <c r="C757" s="245" t="s">
        <v>1200</v>
      </c>
      <c r="D757" s="245" t="s">
        <v>1174</v>
      </c>
      <c r="E757" s="246">
        <v>25000</v>
      </c>
    </row>
    <row r="758" spans="1:5">
      <c r="A758" s="244" t="s">
        <v>140</v>
      </c>
      <c r="B758" s="245" t="s">
        <v>906</v>
      </c>
      <c r="C758" s="245" t="s">
        <v>1200</v>
      </c>
      <c r="D758" s="245" t="s">
        <v>1142</v>
      </c>
      <c r="E758" s="246">
        <v>25000</v>
      </c>
    </row>
    <row r="759" spans="1:5">
      <c r="A759" s="244" t="s">
        <v>1075</v>
      </c>
      <c r="B759" s="245" t="s">
        <v>906</v>
      </c>
      <c r="C759" s="245" t="s">
        <v>1200</v>
      </c>
      <c r="D759" s="245" t="s">
        <v>365</v>
      </c>
      <c r="E759" s="246">
        <v>25000</v>
      </c>
    </row>
    <row r="760" spans="1:5" ht="76.5">
      <c r="A760" s="244" t="s">
        <v>1217</v>
      </c>
      <c r="B760" s="245" t="s">
        <v>1218</v>
      </c>
      <c r="C760" s="245" t="s">
        <v>1174</v>
      </c>
      <c r="D760" s="245" t="s">
        <v>1174</v>
      </c>
      <c r="E760" s="246">
        <v>1150000</v>
      </c>
    </row>
    <row r="761" spans="1:5" ht="25.5">
      <c r="A761" s="244" t="s">
        <v>1324</v>
      </c>
      <c r="B761" s="245" t="s">
        <v>1218</v>
      </c>
      <c r="C761" s="245" t="s">
        <v>1325</v>
      </c>
      <c r="D761" s="245" t="s">
        <v>1174</v>
      </c>
      <c r="E761" s="246">
        <v>1150000</v>
      </c>
    </row>
    <row r="762" spans="1:5">
      <c r="A762" s="244" t="s">
        <v>1199</v>
      </c>
      <c r="B762" s="245" t="s">
        <v>1218</v>
      </c>
      <c r="C762" s="245" t="s">
        <v>1200</v>
      </c>
      <c r="D762" s="245" t="s">
        <v>1174</v>
      </c>
      <c r="E762" s="246">
        <v>1150000</v>
      </c>
    </row>
    <row r="763" spans="1:5">
      <c r="A763" s="244" t="s">
        <v>140</v>
      </c>
      <c r="B763" s="245" t="s">
        <v>1218</v>
      </c>
      <c r="C763" s="245" t="s">
        <v>1200</v>
      </c>
      <c r="D763" s="245" t="s">
        <v>1142</v>
      </c>
      <c r="E763" s="246">
        <v>1150000</v>
      </c>
    </row>
    <row r="764" spans="1:5">
      <c r="A764" s="244" t="s">
        <v>1075</v>
      </c>
      <c r="B764" s="245" t="s">
        <v>1218</v>
      </c>
      <c r="C764" s="245" t="s">
        <v>1200</v>
      </c>
      <c r="D764" s="245" t="s">
        <v>365</v>
      </c>
      <c r="E764" s="246">
        <v>1150000</v>
      </c>
    </row>
    <row r="765" spans="1:5" ht="76.5">
      <c r="A765" s="244" t="s">
        <v>1618</v>
      </c>
      <c r="B765" s="245" t="s">
        <v>1619</v>
      </c>
      <c r="C765" s="245" t="s">
        <v>1174</v>
      </c>
      <c r="D765" s="245" t="s">
        <v>1174</v>
      </c>
      <c r="E765" s="246">
        <v>70000</v>
      </c>
    </row>
    <row r="766" spans="1:5" ht="25.5">
      <c r="A766" s="244" t="s">
        <v>1324</v>
      </c>
      <c r="B766" s="245" t="s">
        <v>1619</v>
      </c>
      <c r="C766" s="245" t="s">
        <v>1325</v>
      </c>
      <c r="D766" s="245" t="s">
        <v>1174</v>
      </c>
      <c r="E766" s="246">
        <v>70000</v>
      </c>
    </row>
    <row r="767" spans="1:5">
      <c r="A767" s="244" t="s">
        <v>1199</v>
      </c>
      <c r="B767" s="245" t="s">
        <v>1619</v>
      </c>
      <c r="C767" s="245" t="s">
        <v>1200</v>
      </c>
      <c r="D767" s="245" t="s">
        <v>1174</v>
      </c>
      <c r="E767" s="246">
        <v>70000</v>
      </c>
    </row>
    <row r="768" spans="1:5">
      <c r="A768" s="244" t="s">
        <v>140</v>
      </c>
      <c r="B768" s="245" t="s">
        <v>1619</v>
      </c>
      <c r="C768" s="245" t="s">
        <v>1200</v>
      </c>
      <c r="D768" s="245" t="s">
        <v>1142</v>
      </c>
      <c r="E768" s="246">
        <v>70000</v>
      </c>
    </row>
    <row r="769" spans="1:5">
      <c r="A769" s="244" t="s">
        <v>1075</v>
      </c>
      <c r="B769" s="245" t="s">
        <v>1619</v>
      </c>
      <c r="C769" s="245" t="s">
        <v>1200</v>
      </c>
      <c r="D769" s="245" t="s">
        <v>365</v>
      </c>
      <c r="E769" s="246">
        <v>70000</v>
      </c>
    </row>
    <row r="770" spans="1:5" ht="63.75">
      <c r="A770" s="244" t="s">
        <v>1219</v>
      </c>
      <c r="B770" s="245" t="s">
        <v>1220</v>
      </c>
      <c r="C770" s="245" t="s">
        <v>1174</v>
      </c>
      <c r="D770" s="245" t="s">
        <v>1174</v>
      </c>
      <c r="E770" s="246">
        <v>250000</v>
      </c>
    </row>
    <row r="771" spans="1:5" ht="25.5">
      <c r="A771" s="244" t="s">
        <v>1324</v>
      </c>
      <c r="B771" s="245" t="s">
        <v>1220</v>
      </c>
      <c r="C771" s="245" t="s">
        <v>1325</v>
      </c>
      <c r="D771" s="245" t="s">
        <v>1174</v>
      </c>
      <c r="E771" s="246">
        <v>250000</v>
      </c>
    </row>
    <row r="772" spans="1:5">
      <c r="A772" s="244" t="s">
        <v>1199</v>
      </c>
      <c r="B772" s="245" t="s">
        <v>1220</v>
      </c>
      <c r="C772" s="245" t="s">
        <v>1200</v>
      </c>
      <c r="D772" s="245" t="s">
        <v>1174</v>
      </c>
      <c r="E772" s="246">
        <v>250000</v>
      </c>
    </row>
    <row r="773" spans="1:5">
      <c r="A773" s="244" t="s">
        <v>140</v>
      </c>
      <c r="B773" s="245" t="s">
        <v>1220</v>
      </c>
      <c r="C773" s="245" t="s">
        <v>1200</v>
      </c>
      <c r="D773" s="245" t="s">
        <v>1142</v>
      </c>
      <c r="E773" s="246">
        <v>250000</v>
      </c>
    </row>
    <row r="774" spans="1:5">
      <c r="A774" s="244" t="s">
        <v>1075</v>
      </c>
      <c r="B774" s="245" t="s">
        <v>1220</v>
      </c>
      <c r="C774" s="245" t="s">
        <v>1200</v>
      </c>
      <c r="D774" s="245" t="s">
        <v>365</v>
      </c>
      <c r="E774" s="246">
        <v>250000</v>
      </c>
    </row>
    <row r="775" spans="1:5" ht="63.75">
      <c r="A775" s="244" t="s">
        <v>370</v>
      </c>
      <c r="B775" s="245" t="s">
        <v>1344</v>
      </c>
      <c r="C775" s="245" t="s">
        <v>1174</v>
      </c>
      <c r="D775" s="245" t="s">
        <v>1174</v>
      </c>
      <c r="E775" s="246">
        <v>526000</v>
      </c>
    </row>
    <row r="776" spans="1:5" ht="25.5">
      <c r="A776" s="244" t="s">
        <v>1324</v>
      </c>
      <c r="B776" s="245" t="s">
        <v>1344</v>
      </c>
      <c r="C776" s="245" t="s">
        <v>1325</v>
      </c>
      <c r="D776" s="245" t="s">
        <v>1174</v>
      </c>
      <c r="E776" s="246">
        <v>526000</v>
      </c>
    </row>
    <row r="777" spans="1:5">
      <c r="A777" s="244" t="s">
        <v>1199</v>
      </c>
      <c r="B777" s="245" t="s">
        <v>1344</v>
      </c>
      <c r="C777" s="245" t="s">
        <v>1200</v>
      </c>
      <c r="D777" s="245" t="s">
        <v>1174</v>
      </c>
      <c r="E777" s="246">
        <v>526000</v>
      </c>
    </row>
    <row r="778" spans="1:5">
      <c r="A778" s="244" t="s">
        <v>140</v>
      </c>
      <c r="B778" s="245" t="s">
        <v>1344</v>
      </c>
      <c r="C778" s="245" t="s">
        <v>1200</v>
      </c>
      <c r="D778" s="245" t="s">
        <v>1142</v>
      </c>
      <c r="E778" s="246">
        <v>526000</v>
      </c>
    </row>
    <row r="779" spans="1:5">
      <c r="A779" s="244" t="s">
        <v>1075</v>
      </c>
      <c r="B779" s="245" t="s">
        <v>1344</v>
      </c>
      <c r="C779" s="245" t="s">
        <v>1200</v>
      </c>
      <c r="D779" s="245" t="s">
        <v>365</v>
      </c>
      <c r="E779" s="246">
        <v>526000</v>
      </c>
    </row>
    <row r="780" spans="1:5" ht="25.5">
      <c r="A780" s="244" t="s">
        <v>1936</v>
      </c>
      <c r="B780" s="245" t="s">
        <v>1937</v>
      </c>
      <c r="C780" s="245" t="s">
        <v>1174</v>
      </c>
      <c r="D780" s="245" t="s">
        <v>1174</v>
      </c>
      <c r="E780" s="246">
        <v>125500</v>
      </c>
    </row>
    <row r="781" spans="1:5" ht="76.5">
      <c r="A781" s="244" t="s">
        <v>1938</v>
      </c>
      <c r="B781" s="245" t="s">
        <v>1939</v>
      </c>
      <c r="C781" s="245" t="s">
        <v>1174</v>
      </c>
      <c r="D781" s="245" t="s">
        <v>1174</v>
      </c>
      <c r="E781" s="246">
        <v>45500</v>
      </c>
    </row>
    <row r="782" spans="1:5" ht="25.5">
      <c r="A782" s="244" t="s">
        <v>1324</v>
      </c>
      <c r="B782" s="245" t="s">
        <v>1939</v>
      </c>
      <c r="C782" s="245" t="s">
        <v>1325</v>
      </c>
      <c r="D782" s="245" t="s">
        <v>1174</v>
      </c>
      <c r="E782" s="246">
        <v>45500</v>
      </c>
    </row>
    <row r="783" spans="1:5">
      <c r="A783" s="244" t="s">
        <v>1199</v>
      </c>
      <c r="B783" s="245" t="s">
        <v>1939</v>
      </c>
      <c r="C783" s="245" t="s">
        <v>1200</v>
      </c>
      <c r="D783" s="245" t="s">
        <v>1174</v>
      </c>
      <c r="E783" s="246">
        <v>45500</v>
      </c>
    </row>
    <row r="784" spans="1:5">
      <c r="A784" s="244" t="s">
        <v>140</v>
      </c>
      <c r="B784" s="245" t="s">
        <v>1939</v>
      </c>
      <c r="C784" s="245" t="s">
        <v>1200</v>
      </c>
      <c r="D784" s="245" t="s">
        <v>1142</v>
      </c>
      <c r="E784" s="246">
        <v>45500</v>
      </c>
    </row>
    <row r="785" spans="1:5">
      <c r="A785" s="244" t="s">
        <v>1075</v>
      </c>
      <c r="B785" s="245" t="s">
        <v>1939</v>
      </c>
      <c r="C785" s="245" t="s">
        <v>1200</v>
      </c>
      <c r="D785" s="245" t="s">
        <v>365</v>
      </c>
      <c r="E785" s="246">
        <v>45500</v>
      </c>
    </row>
    <row r="786" spans="1:5" ht="63.75">
      <c r="A786" s="244" t="s">
        <v>1940</v>
      </c>
      <c r="B786" s="245" t="s">
        <v>1941</v>
      </c>
      <c r="C786" s="245" t="s">
        <v>1174</v>
      </c>
      <c r="D786" s="245" t="s">
        <v>1174</v>
      </c>
      <c r="E786" s="246">
        <v>30000</v>
      </c>
    </row>
    <row r="787" spans="1:5" ht="25.5">
      <c r="A787" s="244" t="s">
        <v>1324</v>
      </c>
      <c r="B787" s="245" t="s">
        <v>1941</v>
      </c>
      <c r="C787" s="245" t="s">
        <v>1325</v>
      </c>
      <c r="D787" s="245" t="s">
        <v>1174</v>
      </c>
      <c r="E787" s="246">
        <v>30000</v>
      </c>
    </row>
    <row r="788" spans="1:5">
      <c r="A788" s="244" t="s">
        <v>1199</v>
      </c>
      <c r="B788" s="245" t="s">
        <v>1941</v>
      </c>
      <c r="C788" s="245" t="s">
        <v>1200</v>
      </c>
      <c r="D788" s="245" t="s">
        <v>1174</v>
      </c>
      <c r="E788" s="246">
        <v>30000</v>
      </c>
    </row>
    <row r="789" spans="1:5">
      <c r="A789" s="244" t="s">
        <v>140</v>
      </c>
      <c r="B789" s="245" t="s">
        <v>1941</v>
      </c>
      <c r="C789" s="245" t="s">
        <v>1200</v>
      </c>
      <c r="D789" s="245" t="s">
        <v>1142</v>
      </c>
      <c r="E789" s="246">
        <v>30000</v>
      </c>
    </row>
    <row r="790" spans="1:5">
      <c r="A790" s="244" t="s">
        <v>1075</v>
      </c>
      <c r="B790" s="245" t="s">
        <v>1941</v>
      </c>
      <c r="C790" s="245" t="s">
        <v>1200</v>
      </c>
      <c r="D790" s="245" t="s">
        <v>365</v>
      </c>
      <c r="E790" s="246">
        <v>30000</v>
      </c>
    </row>
    <row r="791" spans="1:5" ht="51">
      <c r="A791" s="244" t="s">
        <v>2039</v>
      </c>
      <c r="B791" s="245" t="s">
        <v>2040</v>
      </c>
      <c r="C791" s="245" t="s">
        <v>1174</v>
      </c>
      <c r="D791" s="245" t="s">
        <v>1174</v>
      </c>
      <c r="E791" s="246">
        <v>50000</v>
      </c>
    </row>
    <row r="792" spans="1:5" ht="25.5">
      <c r="A792" s="244" t="s">
        <v>1324</v>
      </c>
      <c r="B792" s="245" t="s">
        <v>2040</v>
      </c>
      <c r="C792" s="245" t="s">
        <v>1325</v>
      </c>
      <c r="D792" s="245" t="s">
        <v>1174</v>
      </c>
      <c r="E792" s="246">
        <v>50000</v>
      </c>
    </row>
    <row r="793" spans="1:5">
      <c r="A793" s="244" t="s">
        <v>1199</v>
      </c>
      <c r="B793" s="245" t="s">
        <v>2040</v>
      </c>
      <c r="C793" s="245" t="s">
        <v>1200</v>
      </c>
      <c r="D793" s="245" t="s">
        <v>1174</v>
      </c>
      <c r="E793" s="246">
        <v>50000</v>
      </c>
    </row>
    <row r="794" spans="1:5">
      <c r="A794" s="244" t="s">
        <v>140</v>
      </c>
      <c r="B794" s="245" t="s">
        <v>2040</v>
      </c>
      <c r="C794" s="245" t="s">
        <v>1200</v>
      </c>
      <c r="D794" s="245" t="s">
        <v>1142</v>
      </c>
      <c r="E794" s="246">
        <v>50000</v>
      </c>
    </row>
    <row r="795" spans="1:5">
      <c r="A795" s="244" t="s">
        <v>1075</v>
      </c>
      <c r="B795" s="245" t="s">
        <v>2040</v>
      </c>
      <c r="C795" s="245" t="s">
        <v>1200</v>
      </c>
      <c r="D795" s="245" t="s">
        <v>365</v>
      </c>
      <c r="E795" s="246">
        <v>50000</v>
      </c>
    </row>
    <row r="796" spans="1:5" ht="25.5">
      <c r="A796" s="244" t="s">
        <v>1346</v>
      </c>
      <c r="B796" s="245" t="s">
        <v>988</v>
      </c>
      <c r="C796" s="245" t="s">
        <v>1174</v>
      </c>
      <c r="D796" s="245" t="s">
        <v>1174</v>
      </c>
      <c r="E796" s="246">
        <v>18542583</v>
      </c>
    </row>
    <row r="797" spans="1:5" ht="25.5">
      <c r="A797" s="244" t="s">
        <v>475</v>
      </c>
      <c r="B797" s="245" t="s">
        <v>989</v>
      </c>
      <c r="C797" s="245" t="s">
        <v>1174</v>
      </c>
      <c r="D797" s="245" t="s">
        <v>1174</v>
      </c>
      <c r="E797" s="246">
        <v>18442583</v>
      </c>
    </row>
    <row r="798" spans="1:5" ht="102">
      <c r="A798" s="244" t="s">
        <v>1177</v>
      </c>
      <c r="B798" s="245" t="s">
        <v>1178</v>
      </c>
      <c r="C798" s="245" t="s">
        <v>1174</v>
      </c>
      <c r="D798" s="245" t="s">
        <v>1174</v>
      </c>
      <c r="E798" s="246">
        <v>11792065</v>
      </c>
    </row>
    <row r="799" spans="1:5" ht="25.5">
      <c r="A799" s="244" t="s">
        <v>1324</v>
      </c>
      <c r="B799" s="245" t="s">
        <v>1178</v>
      </c>
      <c r="C799" s="245" t="s">
        <v>1325</v>
      </c>
      <c r="D799" s="245" t="s">
        <v>1174</v>
      </c>
      <c r="E799" s="246">
        <v>11792065</v>
      </c>
    </row>
    <row r="800" spans="1:5">
      <c r="A800" s="244" t="s">
        <v>1199</v>
      </c>
      <c r="B800" s="245" t="s">
        <v>1178</v>
      </c>
      <c r="C800" s="245" t="s">
        <v>1200</v>
      </c>
      <c r="D800" s="245" t="s">
        <v>1174</v>
      </c>
      <c r="E800" s="246">
        <v>11792065</v>
      </c>
    </row>
    <row r="801" spans="1:5">
      <c r="A801" s="244" t="s">
        <v>248</v>
      </c>
      <c r="B801" s="245" t="s">
        <v>1178</v>
      </c>
      <c r="C801" s="245" t="s">
        <v>1200</v>
      </c>
      <c r="D801" s="245" t="s">
        <v>1144</v>
      </c>
      <c r="E801" s="246">
        <v>11792065</v>
      </c>
    </row>
    <row r="802" spans="1:5">
      <c r="A802" s="244" t="s">
        <v>1229</v>
      </c>
      <c r="B802" s="245" t="s">
        <v>1178</v>
      </c>
      <c r="C802" s="245" t="s">
        <v>1200</v>
      </c>
      <c r="D802" s="245" t="s">
        <v>1230</v>
      </c>
      <c r="E802" s="246">
        <v>11792065</v>
      </c>
    </row>
    <row r="803" spans="1:5" ht="114.75">
      <c r="A803" s="244" t="s">
        <v>1179</v>
      </c>
      <c r="B803" s="245" t="s">
        <v>1180</v>
      </c>
      <c r="C803" s="245" t="s">
        <v>1174</v>
      </c>
      <c r="D803" s="245" t="s">
        <v>1174</v>
      </c>
      <c r="E803" s="246">
        <v>2785000</v>
      </c>
    </row>
    <row r="804" spans="1:5" ht="25.5">
      <c r="A804" s="244" t="s">
        <v>1324</v>
      </c>
      <c r="B804" s="245" t="s">
        <v>1180</v>
      </c>
      <c r="C804" s="245" t="s">
        <v>1325</v>
      </c>
      <c r="D804" s="245" t="s">
        <v>1174</v>
      </c>
      <c r="E804" s="246">
        <v>2785000</v>
      </c>
    </row>
    <row r="805" spans="1:5">
      <c r="A805" s="244" t="s">
        <v>1199</v>
      </c>
      <c r="B805" s="245" t="s">
        <v>1180</v>
      </c>
      <c r="C805" s="245" t="s">
        <v>1200</v>
      </c>
      <c r="D805" s="245" t="s">
        <v>1174</v>
      </c>
      <c r="E805" s="246">
        <v>2785000</v>
      </c>
    </row>
    <row r="806" spans="1:5">
      <c r="A806" s="244" t="s">
        <v>248</v>
      </c>
      <c r="B806" s="245" t="s">
        <v>1180</v>
      </c>
      <c r="C806" s="245" t="s">
        <v>1200</v>
      </c>
      <c r="D806" s="245" t="s">
        <v>1144</v>
      </c>
      <c r="E806" s="246">
        <v>2785000</v>
      </c>
    </row>
    <row r="807" spans="1:5">
      <c r="A807" s="244" t="s">
        <v>1229</v>
      </c>
      <c r="B807" s="245" t="s">
        <v>1180</v>
      </c>
      <c r="C807" s="245" t="s">
        <v>1200</v>
      </c>
      <c r="D807" s="245" t="s">
        <v>1230</v>
      </c>
      <c r="E807" s="246">
        <v>2785000</v>
      </c>
    </row>
    <row r="808" spans="1:5" ht="89.25">
      <c r="A808" s="244" t="s">
        <v>1181</v>
      </c>
      <c r="B808" s="245" t="s">
        <v>1182</v>
      </c>
      <c r="C808" s="245" t="s">
        <v>1174</v>
      </c>
      <c r="D808" s="245" t="s">
        <v>1174</v>
      </c>
      <c r="E808" s="246">
        <v>24718</v>
      </c>
    </row>
    <row r="809" spans="1:5" ht="25.5">
      <c r="A809" s="244" t="s">
        <v>1324</v>
      </c>
      <c r="B809" s="245" t="s">
        <v>1182</v>
      </c>
      <c r="C809" s="245" t="s">
        <v>1325</v>
      </c>
      <c r="D809" s="245" t="s">
        <v>1174</v>
      </c>
      <c r="E809" s="246">
        <v>24718</v>
      </c>
    </row>
    <row r="810" spans="1:5">
      <c r="A810" s="244" t="s">
        <v>1199</v>
      </c>
      <c r="B810" s="245" t="s">
        <v>1182</v>
      </c>
      <c r="C810" s="245" t="s">
        <v>1200</v>
      </c>
      <c r="D810" s="245" t="s">
        <v>1174</v>
      </c>
      <c r="E810" s="246">
        <v>24718</v>
      </c>
    </row>
    <row r="811" spans="1:5">
      <c r="A811" s="244" t="s">
        <v>248</v>
      </c>
      <c r="B811" s="245" t="s">
        <v>1182</v>
      </c>
      <c r="C811" s="245" t="s">
        <v>1200</v>
      </c>
      <c r="D811" s="245" t="s">
        <v>1144</v>
      </c>
      <c r="E811" s="246">
        <v>24718</v>
      </c>
    </row>
    <row r="812" spans="1:5">
      <c r="A812" s="244" t="s">
        <v>1229</v>
      </c>
      <c r="B812" s="245" t="s">
        <v>1182</v>
      </c>
      <c r="C812" s="245" t="s">
        <v>1200</v>
      </c>
      <c r="D812" s="245" t="s">
        <v>1230</v>
      </c>
      <c r="E812" s="246">
        <v>24718</v>
      </c>
    </row>
    <row r="813" spans="1:5" ht="89.25">
      <c r="A813" s="244" t="s">
        <v>1183</v>
      </c>
      <c r="B813" s="245" t="s">
        <v>1184</v>
      </c>
      <c r="C813" s="245" t="s">
        <v>1174</v>
      </c>
      <c r="D813" s="245" t="s">
        <v>1174</v>
      </c>
      <c r="E813" s="246">
        <v>2950000</v>
      </c>
    </row>
    <row r="814" spans="1:5" ht="25.5">
      <c r="A814" s="244" t="s">
        <v>1324</v>
      </c>
      <c r="B814" s="245" t="s">
        <v>1184</v>
      </c>
      <c r="C814" s="245" t="s">
        <v>1325</v>
      </c>
      <c r="D814" s="245" t="s">
        <v>1174</v>
      </c>
      <c r="E814" s="246">
        <v>2950000</v>
      </c>
    </row>
    <row r="815" spans="1:5">
      <c r="A815" s="244" t="s">
        <v>1199</v>
      </c>
      <c r="B815" s="245" t="s">
        <v>1184</v>
      </c>
      <c r="C815" s="245" t="s">
        <v>1200</v>
      </c>
      <c r="D815" s="245" t="s">
        <v>1174</v>
      </c>
      <c r="E815" s="246">
        <v>2950000</v>
      </c>
    </row>
    <row r="816" spans="1:5">
      <c r="A816" s="244" t="s">
        <v>248</v>
      </c>
      <c r="B816" s="245" t="s">
        <v>1184</v>
      </c>
      <c r="C816" s="245" t="s">
        <v>1200</v>
      </c>
      <c r="D816" s="245" t="s">
        <v>1144</v>
      </c>
      <c r="E816" s="246">
        <v>2950000</v>
      </c>
    </row>
    <row r="817" spans="1:5">
      <c r="A817" s="244" t="s">
        <v>1229</v>
      </c>
      <c r="B817" s="245" t="s">
        <v>1184</v>
      </c>
      <c r="C817" s="245" t="s">
        <v>1200</v>
      </c>
      <c r="D817" s="245" t="s">
        <v>1230</v>
      </c>
      <c r="E817" s="246">
        <v>2950000</v>
      </c>
    </row>
    <row r="818" spans="1:5" ht="102">
      <c r="A818" s="244" t="s">
        <v>1626</v>
      </c>
      <c r="B818" s="245" t="s">
        <v>1627</v>
      </c>
      <c r="C818" s="245" t="s">
        <v>1174</v>
      </c>
      <c r="D818" s="245" t="s">
        <v>1174</v>
      </c>
      <c r="E818" s="246">
        <v>30000</v>
      </c>
    </row>
    <row r="819" spans="1:5" ht="25.5">
      <c r="A819" s="244" t="s">
        <v>1324</v>
      </c>
      <c r="B819" s="245" t="s">
        <v>1627</v>
      </c>
      <c r="C819" s="245" t="s">
        <v>1325</v>
      </c>
      <c r="D819" s="245" t="s">
        <v>1174</v>
      </c>
      <c r="E819" s="246">
        <v>30000</v>
      </c>
    </row>
    <row r="820" spans="1:5">
      <c r="A820" s="244" t="s">
        <v>1199</v>
      </c>
      <c r="B820" s="245" t="s">
        <v>1627</v>
      </c>
      <c r="C820" s="245" t="s">
        <v>1200</v>
      </c>
      <c r="D820" s="245" t="s">
        <v>1174</v>
      </c>
      <c r="E820" s="246">
        <v>30000</v>
      </c>
    </row>
    <row r="821" spans="1:5">
      <c r="A821" s="244" t="s">
        <v>248</v>
      </c>
      <c r="B821" s="245" t="s">
        <v>1627</v>
      </c>
      <c r="C821" s="245" t="s">
        <v>1200</v>
      </c>
      <c r="D821" s="245" t="s">
        <v>1144</v>
      </c>
      <c r="E821" s="246">
        <v>30000</v>
      </c>
    </row>
    <row r="822" spans="1:5">
      <c r="A822" s="244" t="s">
        <v>1229</v>
      </c>
      <c r="B822" s="245" t="s">
        <v>1627</v>
      </c>
      <c r="C822" s="245" t="s">
        <v>1200</v>
      </c>
      <c r="D822" s="245" t="s">
        <v>1230</v>
      </c>
      <c r="E822" s="246">
        <v>30000</v>
      </c>
    </row>
    <row r="823" spans="1:5" ht="89.25">
      <c r="A823" s="244" t="s">
        <v>1185</v>
      </c>
      <c r="B823" s="245" t="s">
        <v>1186</v>
      </c>
      <c r="C823" s="245" t="s">
        <v>1174</v>
      </c>
      <c r="D823" s="245" t="s">
        <v>1174</v>
      </c>
      <c r="E823" s="246">
        <v>400000</v>
      </c>
    </row>
    <row r="824" spans="1:5" ht="25.5">
      <c r="A824" s="244" t="s">
        <v>1324</v>
      </c>
      <c r="B824" s="245" t="s">
        <v>1186</v>
      </c>
      <c r="C824" s="245" t="s">
        <v>1325</v>
      </c>
      <c r="D824" s="245" t="s">
        <v>1174</v>
      </c>
      <c r="E824" s="246">
        <v>400000</v>
      </c>
    </row>
    <row r="825" spans="1:5">
      <c r="A825" s="244" t="s">
        <v>1199</v>
      </c>
      <c r="B825" s="245" t="s">
        <v>1186</v>
      </c>
      <c r="C825" s="245" t="s">
        <v>1200</v>
      </c>
      <c r="D825" s="245" t="s">
        <v>1174</v>
      </c>
      <c r="E825" s="246">
        <v>400000</v>
      </c>
    </row>
    <row r="826" spans="1:5">
      <c r="A826" s="244" t="s">
        <v>248</v>
      </c>
      <c r="B826" s="245" t="s">
        <v>1186</v>
      </c>
      <c r="C826" s="245" t="s">
        <v>1200</v>
      </c>
      <c r="D826" s="245" t="s">
        <v>1144</v>
      </c>
      <c r="E826" s="246">
        <v>400000</v>
      </c>
    </row>
    <row r="827" spans="1:5">
      <c r="A827" s="244" t="s">
        <v>1229</v>
      </c>
      <c r="B827" s="245" t="s">
        <v>1186</v>
      </c>
      <c r="C827" s="245" t="s">
        <v>1200</v>
      </c>
      <c r="D827" s="245" t="s">
        <v>1230</v>
      </c>
      <c r="E827" s="246">
        <v>400000</v>
      </c>
    </row>
    <row r="828" spans="1:5" ht="63.75">
      <c r="A828" s="244" t="s">
        <v>1187</v>
      </c>
      <c r="B828" s="245" t="s">
        <v>1188</v>
      </c>
      <c r="C828" s="245" t="s">
        <v>1174</v>
      </c>
      <c r="D828" s="245" t="s">
        <v>1174</v>
      </c>
      <c r="E828" s="246">
        <v>460800</v>
      </c>
    </row>
    <row r="829" spans="1:5" ht="25.5">
      <c r="A829" s="244" t="s">
        <v>1324</v>
      </c>
      <c r="B829" s="245" t="s">
        <v>1188</v>
      </c>
      <c r="C829" s="245" t="s">
        <v>1325</v>
      </c>
      <c r="D829" s="245" t="s">
        <v>1174</v>
      </c>
      <c r="E829" s="246">
        <v>460800</v>
      </c>
    </row>
    <row r="830" spans="1:5">
      <c r="A830" s="244" t="s">
        <v>1199</v>
      </c>
      <c r="B830" s="245" t="s">
        <v>1188</v>
      </c>
      <c r="C830" s="245" t="s">
        <v>1200</v>
      </c>
      <c r="D830" s="245" t="s">
        <v>1174</v>
      </c>
      <c r="E830" s="246">
        <v>460800</v>
      </c>
    </row>
    <row r="831" spans="1:5">
      <c r="A831" s="244" t="s">
        <v>248</v>
      </c>
      <c r="B831" s="245" t="s">
        <v>1188</v>
      </c>
      <c r="C831" s="245" t="s">
        <v>1200</v>
      </c>
      <c r="D831" s="245" t="s">
        <v>1144</v>
      </c>
      <c r="E831" s="246">
        <v>460800</v>
      </c>
    </row>
    <row r="832" spans="1:5">
      <c r="A832" s="244" t="s">
        <v>1229</v>
      </c>
      <c r="B832" s="245" t="s">
        <v>1188</v>
      </c>
      <c r="C832" s="245" t="s">
        <v>1200</v>
      </c>
      <c r="D832" s="245" t="s">
        <v>1230</v>
      </c>
      <c r="E832" s="246">
        <v>460800</v>
      </c>
    </row>
    <row r="833" spans="1:5" ht="25.5">
      <c r="A833" s="244" t="s">
        <v>477</v>
      </c>
      <c r="B833" s="245" t="s">
        <v>990</v>
      </c>
      <c r="C833" s="245" t="s">
        <v>1174</v>
      </c>
      <c r="D833" s="245" t="s">
        <v>1174</v>
      </c>
      <c r="E833" s="246">
        <v>100000</v>
      </c>
    </row>
    <row r="834" spans="1:5" ht="76.5">
      <c r="A834" s="244" t="s">
        <v>504</v>
      </c>
      <c r="B834" s="245" t="s">
        <v>690</v>
      </c>
      <c r="C834" s="245" t="s">
        <v>1174</v>
      </c>
      <c r="D834" s="245" t="s">
        <v>1174</v>
      </c>
      <c r="E834" s="246">
        <v>100000</v>
      </c>
    </row>
    <row r="835" spans="1:5" ht="25.5">
      <c r="A835" s="244" t="s">
        <v>1324</v>
      </c>
      <c r="B835" s="245" t="s">
        <v>690</v>
      </c>
      <c r="C835" s="245" t="s">
        <v>1325</v>
      </c>
      <c r="D835" s="245" t="s">
        <v>1174</v>
      </c>
      <c r="E835" s="246">
        <v>100000</v>
      </c>
    </row>
    <row r="836" spans="1:5">
      <c r="A836" s="244" t="s">
        <v>1199</v>
      </c>
      <c r="B836" s="245" t="s">
        <v>690</v>
      </c>
      <c r="C836" s="245" t="s">
        <v>1200</v>
      </c>
      <c r="D836" s="245" t="s">
        <v>1174</v>
      </c>
      <c r="E836" s="246">
        <v>100000</v>
      </c>
    </row>
    <row r="837" spans="1:5">
      <c r="A837" s="244" t="s">
        <v>248</v>
      </c>
      <c r="B837" s="245" t="s">
        <v>690</v>
      </c>
      <c r="C837" s="245" t="s">
        <v>1200</v>
      </c>
      <c r="D837" s="245" t="s">
        <v>1144</v>
      </c>
      <c r="E837" s="246">
        <v>100000</v>
      </c>
    </row>
    <row r="838" spans="1:5">
      <c r="A838" s="244" t="s">
        <v>210</v>
      </c>
      <c r="B838" s="245" t="s">
        <v>690</v>
      </c>
      <c r="C838" s="245" t="s">
        <v>1200</v>
      </c>
      <c r="D838" s="245" t="s">
        <v>381</v>
      </c>
      <c r="E838" s="246">
        <v>100000</v>
      </c>
    </row>
    <row r="839" spans="1:5" ht="38.25">
      <c r="A839" s="244" t="s">
        <v>1240</v>
      </c>
      <c r="B839" s="245" t="s">
        <v>991</v>
      </c>
      <c r="C839" s="245" t="s">
        <v>1174</v>
      </c>
      <c r="D839" s="245" t="s">
        <v>1174</v>
      </c>
      <c r="E839" s="246">
        <v>2348500</v>
      </c>
    </row>
    <row r="840" spans="1:5" ht="25.5">
      <c r="A840" s="244" t="s">
        <v>480</v>
      </c>
      <c r="B840" s="245" t="s">
        <v>992</v>
      </c>
      <c r="C840" s="245" t="s">
        <v>1174</v>
      </c>
      <c r="D840" s="245" t="s">
        <v>1174</v>
      </c>
      <c r="E840" s="246">
        <v>2345500</v>
      </c>
    </row>
    <row r="841" spans="1:5" ht="89.25">
      <c r="A841" s="244" t="s">
        <v>1310</v>
      </c>
      <c r="B841" s="245" t="s">
        <v>672</v>
      </c>
      <c r="C841" s="245" t="s">
        <v>1174</v>
      </c>
      <c r="D841" s="245" t="s">
        <v>1174</v>
      </c>
      <c r="E841" s="246">
        <v>15000</v>
      </c>
    </row>
    <row r="842" spans="1:5" ht="25.5">
      <c r="A842" s="244" t="s">
        <v>1316</v>
      </c>
      <c r="B842" s="245" t="s">
        <v>672</v>
      </c>
      <c r="C842" s="245" t="s">
        <v>1317</v>
      </c>
      <c r="D842" s="245" t="s">
        <v>1174</v>
      </c>
      <c r="E842" s="246">
        <v>15000</v>
      </c>
    </row>
    <row r="843" spans="1:5" ht="25.5">
      <c r="A843" s="244" t="s">
        <v>1197</v>
      </c>
      <c r="B843" s="245" t="s">
        <v>672</v>
      </c>
      <c r="C843" s="245" t="s">
        <v>1198</v>
      </c>
      <c r="D843" s="245" t="s">
        <v>1174</v>
      </c>
      <c r="E843" s="246">
        <v>15000</v>
      </c>
    </row>
    <row r="844" spans="1:5">
      <c r="A844" s="244" t="s">
        <v>183</v>
      </c>
      <c r="B844" s="245" t="s">
        <v>672</v>
      </c>
      <c r="C844" s="245" t="s">
        <v>1198</v>
      </c>
      <c r="D844" s="245" t="s">
        <v>1140</v>
      </c>
      <c r="E844" s="246">
        <v>15000</v>
      </c>
    </row>
    <row r="845" spans="1:5">
      <c r="A845" s="244" t="s">
        <v>145</v>
      </c>
      <c r="B845" s="245" t="s">
        <v>672</v>
      </c>
      <c r="C845" s="245" t="s">
        <v>1198</v>
      </c>
      <c r="D845" s="245" t="s">
        <v>360</v>
      </c>
      <c r="E845" s="246">
        <v>15000</v>
      </c>
    </row>
    <row r="846" spans="1:5" ht="102">
      <c r="A846" s="244" t="s">
        <v>1502</v>
      </c>
      <c r="B846" s="245" t="s">
        <v>1339</v>
      </c>
      <c r="C846" s="245" t="s">
        <v>1174</v>
      </c>
      <c r="D846" s="245" t="s">
        <v>1174</v>
      </c>
      <c r="E846" s="246">
        <v>1676658</v>
      </c>
    </row>
    <row r="847" spans="1:5">
      <c r="A847" s="244" t="s">
        <v>1318</v>
      </c>
      <c r="B847" s="245" t="s">
        <v>1339</v>
      </c>
      <c r="C847" s="245" t="s">
        <v>1319</v>
      </c>
      <c r="D847" s="245" t="s">
        <v>1174</v>
      </c>
      <c r="E847" s="246">
        <v>1676658</v>
      </c>
    </row>
    <row r="848" spans="1:5" ht="38.25">
      <c r="A848" s="244" t="s">
        <v>1207</v>
      </c>
      <c r="B848" s="245" t="s">
        <v>1339</v>
      </c>
      <c r="C848" s="245" t="s">
        <v>354</v>
      </c>
      <c r="D848" s="245" t="s">
        <v>1174</v>
      </c>
      <c r="E848" s="246">
        <v>1676658</v>
      </c>
    </row>
    <row r="849" spans="1:5">
      <c r="A849" s="244" t="s">
        <v>183</v>
      </c>
      <c r="B849" s="245" t="s">
        <v>1339</v>
      </c>
      <c r="C849" s="245" t="s">
        <v>354</v>
      </c>
      <c r="D849" s="245" t="s">
        <v>1140</v>
      </c>
      <c r="E849" s="246">
        <v>1676658</v>
      </c>
    </row>
    <row r="850" spans="1:5">
      <c r="A850" s="244" t="s">
        <v>145</v>
      </c>
      <c r="B850" s="245" t="s">
        <v>1339</v>
      </c>
      <c r="C850" s="245" t="s">
        <v>354</v>
      </c>
      <c r="D850" s="245" t="s">
        <v>360</v>
      </c>
      <c r="E850" s="246">
        <v>1676658</v>
      </c>
    </row>
    <row r="851" spans="1:5" ht="89.25">
      <c r="A851" s="244" t="s">
        <v>2033</v>
      </c>
      <c r="B851" s="245" t="s">
        <v>2034</v>
      </c>
      <c r="C851" s="245" t="s">
        <v>1174</v>
      </c>
      <c r="D851" s="245" t="s">
        <v>1174</v>
      </c>
      <c r="E851" s="246">
        <v>653842</v>
      </c>
    </row>
    <row r="852" spans="1:5">
      <c r="A852" s="244" t="s">
        <v>1318</v>
      </c>
      <c r="B852" s="245" t="s">
        <v>2034</v>
      </c>
      <c r="C852" s="245" t="s">
        <v>1319</v>
      </c>
      <c r="D852" s="245" t="s">
        <v>1174</v>
      </c>
      <c r="E852" s="246">
        <v>653842</v>
      </c>
    </row>
    <row r="853" spans="1:5" ht="38.25">
      <c r="A853" s="244" t="s">
        <v>1207</v>
      </c>
      <c r="B853" s="245" t="s">
        <v>2034</v>
      </c>
      <c r="C853" s="245" t="s">
        <v>354</v>
      </c>
      <c r="D853" s="245" t="s">
        <v>1174</v>
      </c>
      <c r="E853" s="246">
        <v>653842</v>
      </c>
    </row>
    <row r="854" spans="1:5">
      <c r="A854" s="244" t="s">
        <v>183</v>
      </c>
      <c r="B854" s="245" t="s">
        <v>2034</v>
      </c>
      <c r="C854" s="245" t="s">
        <v>354</v>
      </c>
      <c r="D854" s="245" t="s">
        <v>1140</v>
      </c>
      <c r="E854" s="246">
        <v>653842</v>
      </c>
    </row>
    <row r="855" spans="1:5">
      <c r="A855" s="244" t="s">
        <v>145</v>
      </c>
      <c r="B855" s="245" t="s">
        <v>2034</v>
      </c>
      <c r="C855" s="245" t="s">
        <v>354</v>
      </c>
      <c r="D855" s="245" t="s">
        <v>360</v>
      </c>
      <c r="E855" s="246">
        <v>653842</v>
      </c>
    </row>
    <row r="856" spans="1:5" ht="25.5">
      <c r="A856" s="244" t="s">
        <v>447</v>
      </c>
      <c r="B856" s="245" t="s">
        <v>1311</v>
      </c>
      <c r="C856" s="245" t="s">
        <v>1174</v>
      </c>
      <c r="D856" s="245" t="s">
        <v>1174</v>
      </c>
      <c r="E856" s="246">
        <v>3000</v>
      </c>
    </row>
    <row r="857" spans="1:5" ht="89.25">
      <c r="A857" s="244" t="s">
        <v>1312</v>
      </c>
      <c r="B857" s="245" t="s">
        <v>1313</v>
      </c>
      <c r="C857" s="245" t="s">
        <v>1174</v>
      </c>
      <c r="D857" s="245" t="s">
        <v>1174</v>
      </c>
      <c r="E857" s="246">
        <v>3000</v>
      </c>
    </row>
    <row r="858" spans="1:5" ht="25.5">
      <c r="A858" s="244" t="s">
        <v>1316</v>
      </c>
      <c r="B858" s="245" t="s">
        <v>1313</v>
      </c>
      <c r="C858" s="245" t="s">
        <v>1317</v>
      </c>
      <c r="D858" s="245" t="s">
        <v>1174</v>
      </c>
      <c r="E858" s="246">
        <v>3000</v>
      </c>
    </row>
    <row r="859" spans="1:5" ht="25.5">
      <c r="A859" s="244" t="s">
        <v>1197</v>
      </c>
      <c r="B859" s="245" t="s">
        <v>1313</v>
      </c>
      <c r="C859" s="245" t="s">
        <v>1198</v>
      </c>
      <c r="D859" s="245" t="s">
        <v>1174</v>
      </c>
      <c r="E859" s="246">
        <v>3000</v>
      </c>
    </row>
    <row r="860" spans="1:5">
      <c r="A860" s="244" t="s">
        <v>183</v>
      </c>
      <c r="B860" s="245" t="s">
        <v>1313</v>
      </c>
      <c r="C860" s="245" t="s">
        <v>1198</v>
      </c>
      <c r="D860" s="245" t="s">
        <v>1140</v>
      </c>
      <c r="E860" s="246">
        <v>3000</v>
      </c>
    </row>
    <row r="861" spans="1:5">
      <c r="A861" s="244" t="s">
        <v>145</v>
      </c>
      <c r="B861" s="245" t="s">
        <v>1313</v>
      </c>
      <c r="C861" s="245" t="s">
        <v>1198</v>
      </c>
      <c r="D861" s="245" t="s">
        <v>360</v>
      </c>
      <c r="E861" s="246">
        <v>3000</v>
      </c>
    </row>
    <row r="862" spans="1:5" ht="25.5">
      <c r="A862" s="244" t="s">
        <v>483</v>
      </c>
      <c r="B862" s="245" t="s">
        <v>993</v>
      </c>
      <c r="C862" s="245" t="s">
        <v>1174</v>
      </c>
      <c r="D862" s="245" t="s">
        <v>1174</v>
      </c>
      <c r="E862" s="246">
        <v>99946334</v>
      </c>
    </row>
    <row r="863" spans="1:5">
      <c r="A863" s="244" t="s">
        <v>484</v>
      </c>
      <c r="B863" s="245" t="s">
        <v>994</v>
      </c>
      <c r="C863" s="245" t="s">
        <v>1174</v>
      </c>
      <c r="D863" s="245" t="s">
        <v>1174</v>
      </c>
      <c r="E863" s="246">
        <v>16060400</v>
      </c>
    </row>
    <row r="864" spans="1:5" ht="38.25">
      <c r="A864" s="244" t="s">
        <v>359</v>
      </c>
      <c r="B864" s="245" t="s">
        <v>671</v>
      </c>
      <c r="C864" s="245" t="s">
        <v>1174</v>
      </c>
      <c r="D864" s="245" t="s">
        <v>1174</v>
      </c>
      <c r="E864" s="246">
        <v>302900</v>
      </c>
    </row>
    <row r="865" spans="1:5" ht="25.5">
      <c r="A865" s="244" t="s">
        <v>1316</v>
      </c>
      <c r="B865" s="245" t="s">
        <v>671</v>
      </c>
      <c r="C865" s="245" t="s">
        <v>1317</v>
      </c>
      <c r="D865" s="245" t="s">
        <v>1174</v>
      </c>
      <c r="E865" s="246">
        <v>302900</v>
      </c>
    </row>
    <row r="866" spans="1:5" ht="25.5">
      <c r="A866" s="244" t="s">
        <v>1197</v>
      </c>
      <c r="B866" s="245" t="s">
        <v>671</v>
      </c>
      <c r="C866" s="245" t="s">
        <v>1198</v>
      </c>
      <c r="D866" s="245" t="s">
        <v>1174</v>
      </c>
      <c r="E866" s="246">
        <v>302900</v>
      </c>
    </row>
    <row r="867" spans="1:5">
      <c r="A867" s="244" t="s">
        <v>183</v>
      </c>
      <c r="B867" s="245" t="s">
        <v>671</v>
      </c>
      <c r="C867" s="245" t="s">
        <v>1198</v>
      </c>
      <c r="D867" s="245" t="s">
        <v>1140</v>
      </c>
      <c r="E867" s="246">
        <v>302900</v>
      </c>
    </row>
    <row r="868" spans="1:5">
      <c r="A868" s="244" t="s">
        <v>252</v>
      </c>
      <c r="B868" s="245" t="s">
        <v>671</v>
      </c>
      <c r="C868" s="245" t="s">
        <v>1198</v>
      </c>
      <c r="D868" s="245" t="s">
        <v>358</v>
      </c>
      <c r="E868" s="246">
        <v>302900</v>
      </c>
    </row>
    <row r="869" spans="1:5" ht="89.25">
      <c r="A869" s="244" t="s">
        <v>2011</v>
      </c>
      <c r="B869" s="245" t="s">
        <v>1843</v>
      </c>
      <c r="C869" s="245" t="s">
        <v>1174</v>
      </c>
      <c r="D869" s="245" t="s">
        <v>1174</v>
      </c>
      <c r="E869" s="246">
        <v>15757500</v>
      </c>
    </row>
    <row r="870" spans="1:5">
      <c r="A870" s="244" t="s">
        <v>1326</v>
      </c>
      <c r="B870" s="245" t="s">
        <v>1843</v>
      </c>
      <c r="C870" s="245" t="s">
        <v>1327</v>
      </c>
      <c r="D870" s="245" t="s">
        <v>1174</v>
      </c>
      <c r="E870" s="246">
        <v>15757500</v>
      </c>
    </row>
    <row r="871" spans="1:5">
      <c r="A871" s="244" t="s">
        <v>68</v>
      </c>
      <c r="B871" s="245" t="s">
        <v>1843</v>
      </c>
      <c r="C871" s="245" t="s">
        <v>430</v>
      </c>
      <c r="D871" s="245" t="s">
        <v>1174</v>
      </c>
      <c r="E871" s="246">
        <v>15757500</v>
      </c>
    </row>
    <row r="872" spans="1:5">
      <c r="A872" s="244" t="s">
        <v>183</v>
      </c>
      <c r="B872" s="245" t="s">
        <v>1843</v>
      </c>
      <c r="C872" s="245" t="s">
        <v>430</v>
      </c>
      <c r="D872" s="245" t="s">
        <v>1140</v>
      </c>
      <c r="E872" s="246">
        <v>15757500</v>
      </c>
    </row>
    <row r="873" spans="1:5">
      <c r="A873" s="244" t="s">
        <v>252</v>
      </c>
      <c r="B873" s="245" t="s">
        <v>1843</v>
      </c>
      <c r="C873" s="245" t="s">
        <v>430</v>
      </c>
      <c r="D873" s="245" t="s">
        <v>358</v>
      </c>
      <c r="E873" s="246">
        <v>15757500</v>
      </c>
    </row>
    <row r="874" spans="1:5" ht="25.5">
      <c r="A874" s="244" t="s">
        <v>486</v>
      </c>
      <c r="B874" s="245" t="s">
        <v>995</v>
      </c>
      <c r="C874" s="245" t="s">
        <v>1174</v>
      </c>
      <c r="D874" s="245" t="s">
        <v>1174</v>
      </c>
      <c r="E874" s="246">
        <v>83804600</v>
      </c>
    </row>
    <row r="875" spans="1:5" ht="51">
      <c r="A875" s="244" t="s">
        <v>1832</v>
      </c>
      <c r="B875" s="245" t="s">
        <v>1833</v>
      </c>
      <c r="C875" s="245" t="s">
        <v>1174</v>
      </c>
      <c r="D875" s="245" t="s">
        <v>1174</v>
      </c>
      <c r="E875" s="246">
        <v>5191150</v>
      </c>
    </row>
    <row r="876" spans="1:5">
      <c r="A876" s="244" t="s">
        <v>1318</v>
      </c>
      <c r="B876" s="245" t="s">
        <v>1833</v>
      </c>
      <c r="C876" s="245" t="s">
        <v>1319</v>
      </c>
      <c r="D876" s="245" t="s">
        <v>1174</v>
      </c>
      <c r="E876" s="246">
        <v>5191150</v>
      </c>
    </row>
    <row r="877" spans="1:5" ht="38.25">
      <c r="A877" s="244" t="s">
        <v>1207</v>
      </c>
      <c r="B877" s="245" t="s">
        <v>1833</v>
      </c>
      <c r="C877" s="245" t="s">
        <v>354</v>
      </c>
      <c r="D877" s="245" t="s">
        <v>1174</v>
      </c>
      <c r="E877" s="246">
        <v>5191150</v>
      </c>
    </row>
    <row r="878" spans="1:5">
      <c r="A878" s="244" t="s">
        <v>183</v>
      </c>
      <c r="B878" s="245" t="s">
        <v>1833</v>
      </c>
      <c r="C878" s="245" t="s">
        <v>354</v>
      </c>
      <c r="D878" s="245" t="s">
        <v>1140</v>
      </c>
      <c r="E878" s="246">
        <v>5191150</v>
      </c>
    </row>
    <row r="879" spans="1:5">
      <c r="A879" s="244" t="s">
        <v>185</v>
      </c>
      <c r="B879" s="245" t="s">
        <v>1833</v>
      </c>
      <c r="C879" s="245" t="s">
        <v>354</v>
      </c>
      <c r="D879" s="245" t="s">
        <v>356</v>
      </c>
      <c r="E879" s="246">
        <v>5191150</v>
      </c>
    </row>
    <row r="880" spans="1:5" ht="51">
      <c r="A880" s="244" t="s">
        <v>825</v>
      </c>
      <c r="B880" s="245" t="s">
        <v>951</v>
      </c>
      <c r="C880" s="245" t="s">
        <v>1174</v>
      </c>
      <c r="D880" s="245" t="s">
        <v>1174</v>
      </c>
      <c r="E880" s="246">
        <v>452600</v>
      </c>
    </row>
    <row r="881" spans="1:5">
      <c r="A881" s="244" t="s">
        <v>1318</v>
      </c>
      <c r="B881" s="245" t="s">
        <v>951</v>
      </c>
      <c r="C881" s="245" t="s">
        <v>1319</v>
      </c>
      <c r="D881" s="245" t="s">
        <v>1174</v>
      </c>
      <c r="E881" s="246">
        <v>452600</v>
      </c>
    </row>
    <row r="882" spans="1:5" ht="38.25">
      <c r="A882" s="244" t="s">
        <v>1207</v>
      </c>
      <c r="B882" s="245" t="s">
        <v>951</v>
      </c>
      <c r="C882" s="245" t="s">
        <v>354</v>
      </c>
      <c r="D882" s="245" t="s">
        <v>1174</v>
      </c>
      <c r="E882" s="246">
        <v>452600</v>
      </c>
    </row>
    <row r="883" spans="1:5">
      <c r="A883" s="244" t="s">
        <v>183</v>
      </c>
      <c r="B883" s="245" t="s">
        <v>951</v>
      </c>
      <c r="C883" s="245" t="s">
        <v>354</v>
      </c>
      <c r="D883" s="245" t="s">
        <v>1140</v>
      </c>
      <c r="E883" s="246">
        <v>452600</v>
      </c>
    </row>
    <row r="884" spans="1:5">
      <c r="A884" s="244" t="s">
        <v>185</v>
      </c>
      <c r="B884" s="245" t="s">
        <v>951</v>
      </c>
      <c r="C884" s="245" t="s">
        <v>354</v>
      </c>
      <c r="D884" s="245" t="s">
        <v>356</v>
      </c>
      <c r="E884" s="246">
        <v>452600</v>
      </c>
    </row>
    <row r="885" spans="1:5" ht="51">
      <c r="A885" s="244" t="s">
        <v>357</v>
      </c>
      <c r="B885" s="245" t="s">
        <v>670</v>
      </c>
      <c r="C885" s="245" t="s">
        <v>1174</v>
      </c>
      <c r="D885" s="245" t="s">
        <v>1174</v>
      </c>
      <c r="E885" s="246">
        <v>78160850</v>
      </c>
    </row>
    <row r="886" spans="1:5">
      <c r="A886" s="244" t="s">
        <v>1318</v>
      </c>
      <c r="B886" s="245" t="s">
        <v>670</v>
      </c>
      <c r="C886" s="245" t="s">
        <v>1319</v>
      </c>
      <c r="D886" s="245" t="s">
        <v>1174</v>
      </c>
      <c r="E886" s="246">
        <v>78160850</v>
      </c>
    </row>
    <row r="887" spans="1:5" ht="38.25">
      <c r="A887" s="244" t="s">
        <v>1207</v>
      </c>
      <c r="B887" s="245" t="s">
        <v>670</v>
      </c>
      <c r="C887" s="245" t="s">
        <v>354</v>
      </c>
      <c r="D887" s="245" t="s">
        <v>1174</v>
      </c>
      <c r="E887" s="246">
        <v>78160850</v>
      </c>
    </row>
    <row r="888" spans="1:5">
      <c r="A888" s="244" t="s">
        <v>183</v>
      </c>
      <c r="B888" s="245" t="s">
        <v>670</v>
      </c>
      <c r="C888" s="245" t="s">
        <v>354</v>
      </c>
      <c r="D888" s="245" t="s">
        <v>1140</v>
      </c>
      <c r="E888" s="246">
        <v>78160850</v>
      </c>
    </row>
    <row r="889" spans="1:5">
      <c r="A889" s="244" t="s">
        <v>185</v>
      </c>
      <c r="B889" s="245" t="s">
        <v>670</v>
      </c>
      <c r="C889" s="245" t="s">
        <v>354</v>
      </c>
      <c r="D889" s="245" t="s">
        <v>356</v>
      </c>
      <c r="E889" s="246">
        <v>78160850</v>
      </c>
    </row>
    <row r="890" spans="1:5" ht="25.5">
      <c r="A890" s="244" t="s">
        <v>488</v>
      </c>
      <c r="B890" s="245" t="s">
        <v>996</v>
      </c>
      <c r="C890" s="245" t="s">
        <v>1174</v>
      </c>
      <c r="D890" s="245" t="s">
        <v>1174</v>
      </c>
      <c r="E890" s="246">
        <v>81334</v>
      </c>
    </row>
    <row r="891" spans="1:5" ht="51">
      <c r="A891" s="244" t="s">
        <v>407</v>
      </c>
      <c r="B891" s="245" t="s">
        <v>1721</v>
      </c>
      <c r="C891" s="245" t="s">
        <v>1174</v>
      </c>
      <c r="D891" s="245" t="s">
        <v>1174</v>
      </c>
      <c r="E891" s="246">
        <v>80000</v>
      </c>
    </row>
    <row r="892" spans="1:5" ht="25.5">
      <c r="A892" s="244" t="s">
        <v>1324</v>
      </c>
      <c r="B892" s="245" t="s">
        <v>1721</v>
      </c>
      <c r="C892" s="245" t="s">
        <v>1325</v>
      </c>
      <c r="D892" s="245" t="s">
        <v>1174</v>
      </c>
      <c r="E892" s="246">
        <v>80000</v>
      </c>
    </row>
    <row r="893" spans="1:5">
      <c r="A893" s="244" t="s">
        <v>1199</v>
      </c>
      <c r="B893" s="245" t="s">
        <v>1721</v>
      </c>
      <c r="C893" s="245" t="s">
        <v>1200</v>
      </c>
      <c r="D893" s="245" t="s">
        <v>1174</v>
      </c>
      <c r="E893" s="246">
        <v>80000</v>
      </c>
    </row>
    <row r="894" spans="1:5">
      <c r="A894" s="244" t="s">
        <v>140</v>
      </c>
      <c r="B894" s="245" t="s">
        <v>1721</v>
      </c>
      <c r="C894" s="245" t="s">
        <v>1200</v>
      </c>
      <c r="D894" s="245" t="s">
        <v>1142</v>
      </c>
      <c r="E894" s="246">
        <v>80000</v>
      </c>
    </row>
    <row r="895" spans="1:5">
      <c r="A895" s="244" t="s">
        <v>1077</v>
      </c>
      <c r="B895" s="245" t="s">
        <v>1721</v>
      </c>
      <c r="C895" s="245" t="s">
        <v>1200</v>
      </c>
      <c r="D895" s="245" t="s">
        <v>1078</v>
      </c>
      <c r="E895" s="246">
        <v>80000</v>
      </c>
    </row>
    <row r="896" spans="1:5" ht="76.5">
      <c r="A896" s="244" t="s">
        <v>1796</v>
      </c>
      <c r="B896" s="245" t="s">
        <v>1795</v>
      </c>
      <c r="C896" s="245" t="s">
        <v>1174</v>
      </c>
      <c r="D896" s="245" t="s">
        <v>1174</v>
      </c>
      <c r="E896" s="246">
        <v>1334</v>
      </c>
    </row>
    <row r="897" spans="1:5" ht="25.5">
      <c r="A897" s="244" t="s">
        <v>1316</v>
      </c>
      <c r="B897" s="245" t="s">
        <v>1795</v>
      </c>
      <c r="C897" s="245" t="s">
        <v>1317</v>
      </c>
      <c r="D897" s="245" t="s">
        <v>1174</v>
      </c>
      <c r="E897" s="246">
        <v>1334</v>
      </c>
    </row>
    <row r="898" spans="1:5" ht="25.5">
      <c r="A898" s="244" t="s">
        <v>1197</v>
      </c>
      <c r="B898" s="245" t="s">
        <v>1795</v>
      </c>
      <c r="C898" s="245" t="s">
        <v>1198</v>
      </c>
      <c r="D898" s="245" t="s">
        <v>1174</v>
      </c>
      <c r="E898" s="246">
        <v>1334</v>
      </c>
    </row>
    <row r="899" spans="1:5">
      <c r="A899" s="244" t="s">
        <v>140</v>
      </c>
      <c r="B899" s="245" t="s">
        <v>1795</v>
      </c>
      <c r="C899" s="245" t="s">
        <v>1198</v>
      </c>
      <c r="D899" s="245" t="s">
        <v>1142</v>
      </c>
      <c r="E899" s="246">
        <v>1334</v>
      </c>
    </row>
    <row r="900" spans="1:5">
      <c r="A900" s="244" t="s">
        <v>153</v>
      </c>
      <c r="B900" s="245" t="s">
        <v>1795</v>
      </c>
      <c r="C900" s="245" t="s">
        <v>1198</v>
      </c>
      <c r="D900" s="245" t="s">
        <v>395</v>
      </c>
      <c r="E900" s="246">
        <v>1334</v>
      </c>
    </row>
    <row r="901" spans="1:5" ht="25.5">
      <c r="A901" s="244" t="s">
        <v>596</v>
      </c>
      <c r="B901" s="245" t="s">
        <v>997</v>
      </c>
      <c r="C901" s="245" t="s">
        <v>1174</v>
      </c>
      <c r="D901" s="245" t="s">
        <v>1174</v>
      </c>
      <c r="E901" s="246">
        <v>17940700</v>
      </c>
    </row>
    <row r="902" spans="1:5" ht="25.5">
      <c r="A902" s="244" t="s">
        <v>2096</v>
      </c>
      <c r="B902" s="245" t="s">
        <v>2097</v>
      </c>
      <c r="C902" s="245" t="s">
        <v>1174</v>
      </c>
      <c r="D902" s="245" t="s">
        <v>1174</v>
      </c>
      <c r="E902" s="246">
        <v>500000</v>
      </c>
    </row>
    <row r="903" spans="1:5" ht="63.75">
      <c r="A903" s="244" t="s">
        <v>2098</v>
      </c>
      <c r="B903" s="245" t="s">
        <v>2099</v>
      </c>
      <c r="C903" s="245" t="s">
        <v>1174</v>
      </c>
      <c r="D903" s="245" t="s">
        <v>1174</v>
      </c>
      <c r="E903" s="246">
        <v>500000</v>
      </c>
    </row>
    <row r="904" spans="1:5" ht="25.5">
      <c r="A904" s="244" t="s">
        <v>1316</v>
      </c>
      <c r="B904" s="245" t="s">
        <v>2099</v>
      </c>
      <c r="C904" s="245" t="s">
        <v>1317</v>
      </c>
      <c r="D904" s="245" t="s">
        <v>1174</v>
      </c>
      <c r="E904" s="246">
        <v>500000</v>
      </c>
    </row>
    <row r="905" spans="1:5" ht="25.5">
      <c r="A905" s="244" t="s">
        <v>1197</v>
      </c>
      <c r="B905" s="245" t="s">
        <v>2099</v>
      </c>
      <c r="C905" s="245" t="s">
        <v>1198</v>
      </c>
      <c r="D905" s="245" t="s">
        <v>1174</v>
      </c>
      <c r="E905" s="246">
        <v>500000</v>
      </c>
    </row>
    <row r="906" spans="1:5">
      <c r="A906" s="244" t="s">
        <v>183</v>
      </c>
      <c r="B906" s="245" t="s">
        <v>2099</v>
      </c>
      <c r="C906" s="245" t="s">
        <v>1198</v>
      </c>
      <c r="D906" s="245" t="s">
        <v>1140</v>
      </c>
      <c r="E906" s="246">
        <v>500000</v>
      </c>
    </row>
    <row r="907" spans="1:5">
      <c r="A907" s="244" t="s">
        <v>145</v>
      </c>
      <c r="B907" s="245" t="s">
        <v>2099</v>
      </c>
      <c r="C907" s="245" t="s">
        <v>1198</v>
      </c>
      <c r="D907" s="245" t="s">
        <v>360</v>
      </c>
      <c r="E907" s="246">
        <v>500000</v>
      </c>
    </row>
    <row r="908" spans="1:5" ht="25.5">
      <c r="A908" s="244" t="s">
        <v>2100</v>
      </c>
      <c r="B908" s="245" t="s">
        <v>998</v>
      </c>
      <c r="C908" s="245" t="s">
        <v>1174</v>
      </c>
      <c r="D908" s="245" t="s">
        <v>1174</v>
      </c>
      <c r="E908" s="246">
        <v>16940700</v>
      </c>
    </row>
    <row r="909" spans="1:5" ht="153">
      <c r="A909" s="244" t="s">
        <v>2101</v>
      </c>
      <c r="B909" s="245" t="s">
        <v>2102</v>
      </c>
      <c r="C909" s="245" t="s">
        <v>1174</v>
      </c>
      <c r="D909" s="245" t="s">
        <v>1174</v>
      </c>
      <c r="E909" s="246">
        <v>15980700</v>
      </c>
    </row>
    <row r="910" spans="1:5" ht="51">
      <c r="A910" s="244" t="s">
        <v>1315</v>
      </c>
      <c r="B910" s="245" t="s">
        <v>2102</v>
      </c>
      <c r="C910" s="245" t="s">
        <v>273</v>
      </c>
      <c r="D910" s="245" t="s">
        <v>1174</v>
      </c>
      <c r="E910" s="246">
        <v>308800</v>
      </c>
    </row>
    <row r="911" spans="1:5" ht="25.5">
      <c r="A911" s="244" t="s">
        <v>1204</v>
      </c>
      <c r="B911" s="245" t="s">
        <v>2102</v>
      </c>
      <c r="C911" s="245" t="s">
        <v>28</v>
      </c>
      <c r="D911" s="245" t="s">
        <v>1174</v>
      </c>
      <c r="E911" s="246">
        <v>308800</v>
      </c>
    </row>
    <row r="912" spans="1:5">
      <c r="A912" s="244" t="s">
        <v>141</v>
      </c>
      <c r="B912" s="245" t="s">
        <v>2102</v>
      </c>
      <c r="C912" s="245" t="s">
        <v>28</v>
      </c>
      <c r="D912" s="245" t="s">
        <v>1143</v>
      </c>
      <c r="E912" s="246">
        <v>308800</v>
      </c>
    </row>
    <row r="913" spans="1:5">
      <c r="A913" s="244" t="s">
        <v>63</v>
      </c>
      <c r="B913" s="245" t="s">
        <v>2102</v>
      </c>
      <c r="C913" s="245" t="s">
        <v>28</v>
      </c>
      <c r="D913" s="245" t="s">
        <v>394</v>
      </c>
      <c r="E913" s="246">
        <v>308800</v>
      </c>
    </row>
    <row r="914" spans="1:5" ht="25.5">
      <c r="A914" s="244" t="s">
        <v>1322</v>
      </c>
      <c r="B914" s="245" t="s">
        <v>2102</v>
      </c>
      <c r="C914" s="245" t="s">
        <v>1323</v>
      </c>
      <c r="D914" s="245" t="s">
        <v>1174</v>
      </c>
      <c r="E914" s="246">
        <v>15671900</v>
      </c>
    </row>
    <row r="915" spans="1:5">
      <c r="A915" s="244" t="s">
        <v>1208</v>
      </c>
      <c r="B915" s="245" t="s">
        <v>2102</v>
      </c>
      <c r="C915" s="245" t="s">
        <v>75</v>
      </c>
      <c r="D915" s="245" t="s">
        <v>1174</v>
      </c>
      <c r="E915" s="246">
        <v>15671900</v>
      </c>
    </row>
    <row r="916" spans="1:5">
      <c r="A916" s="244" t="s">
        <v>141</v>
      </c>
      <c r="B916" s="245" t="s">
        <v>2102</v>
      </c>
      <c r="C916" s="245" t="s">
        <v>75</v>
      </c>
      <c r="D916" s="245" t="s">
        <v>1143</v>
      </c>
      <c r="E916" s="246">
        <v>15671900</v>
      </c>
    </row>
    <row r="917" spans="1:5">
      <c r="A917" s="244" t="s">
        <v>98</v>
      </c>
      <c r="B917" s="245" t="s">
        <v>2102</v>
      </c>
      <c r="C917" s="245" t="s">
        <v>75</v>
      </c>
      <c r="D917" s="245" t="s">
        <v>378</v>
      </c>
      <c r="E917" s="246">
        <v>15671900</v>
      </c>
    </row>
    <row r="918" spans="1:5" ht="63.75">
      <c r="A918" s="244" t="s">
        <v>2107</v>
      </c>
      <c r="B918" s="245" t="s">
        <v>736</v>
      </c>
      <c r="C918" s="245" t="s">
        <v>1174</v>
      </c>
      <c r="D918" s="245" t="s">
        <v>1174</v>
      </c>
      <c r="E918" s="246">
        <v>960000</v>
      </c>
    </row>
    <row r="919" spans="1:5">
      <c r="A919" s="244" t="s">
        <v>1320</v>
      </c>
      <c r="B919" s="245" t="s">
        <v>736</v>
      </c>
      <c r="C919" s="245" t="s">
        <v>1321</v>
      </c>
      <c r="D919" s="245" t="s">
        <v>1174</v>
      </c>
      <c r="E919" s="246">
        <v>960000</v>
      </c>
    </row>
    <row r="920" spans="1:5">
      <c r="A920" s="244" t="s">
        <v>531</v>
      </c>
      <c r="B920" s="245" t="s">
        <v>736</v>
      </c>
      <c r="C920" s="245" t="s">
        <v>532</v>
      </c>
      <c r="D920" s="245" t="s">
        <v>1174</v>
      </c>
      <c r="E920" s="246">
        <v>960000</v>
      </c>
    </row>
    <row r="921" spans="1:5">
      <c r="A921" s="244" t="s">
        <v>239</v>
      </c>
      <c r="B921" s="245" t="s">
        <v>736</v>
      </c>
      <c r="C921" s="245" t="s">
        <v>532</v>
      </c>
      <c r="D921" s="245" t="s">
        <v>1141</v>
      </c>
      <c r="E921" s="246">
        <v>960000</v>
      </c>
    </row>
    <row r="922" spans="1:5">
      <c r="A922" s="244" t="s">
        <v>3</v>
      </c>
      <c r="B922" s="245" t="s">
        <v>736</v>
      </c>
      <c r="C922" s="245" t="s">
        <v>532</v>
      </c>
      <c r="D922" s="245" t="s">
        <v>386</v>
      </c>
      <c r="E922" s="246">
        <v>960000</v>
      </c>
    </row>
    <row r="923" spans="1:5" ht="38.25">
      <c r="A923" s="244" t="s">
        <v>2103</v>
      </c>
      <c r="B923" s="245" t="s">
        <v>2104</v>
      </c>
      <c r="C923" s="245" t="s">
        <v>1174</v>
      </c>
      <c r="D923" s="245" t="s">
        <v>1174</v>
      </c>
      <c r="E923" s="246">
        <v>500000</v>
      </c>
    </row>
    <row r="924" spans="1:5" ht="76.5">
      <c r="A924" s="244" t="s">
        <v>2105</v>
      </c>
      <c r="B924" s="245" t="s">
        <v>2106</v>
      </c>
      <c r="C924" s="245" t="s">
        <v>1174</v>
      </c>
      <c r="D924" s="245" t="s">
        <v>1174</v>
      </c>
      <c r="E924" s="246">
        <v>500000</v>
      </c>
    </row>
    <row r="925" spans="1:5" ht="25.5">
      <c r="A925" s="244" t="s">
        <v>1316</v>
      </c>
      <c r="B925" s="245" t="s">
        <v>2106</v>
      </c>
      <c r="C925" s="245" t="s">
        <v>1317</v>
      </c>
      <c r="D925" s="245" t="s">
        <v>1174</v>
      </c>
      <c r="E925" s="246">
        <v>500000</v>
      </c>
    </row>
    <row r="926" spans="1:5" ht="25.5">
      <c r="A926" s="244" t="s">
        <v>1197</v>
      </c>
      <c r="B926" s="245" t="s">
        <v>2106</v>
      </c>
      <c r="C926" s="245" t="s">
        <v>1198</v>
      </c>
      <c r="D926" s="245" t="s">
        <v>1174</v>
      </c>
      <c r="E926" s="246">
        <v>500000</v>
      </c>
    </row>
    <row r="927" spans="1:5">
      <c r="A927" s="244" t="s">
        <v>239</v>
      </c>
      <c r="B927" s="245" t="s">
        <v>2106</v>
      </c>
      <c r="C927" s="245" t="s">
        <v>1198</v>
      </c>
      <c r="D927" s="245" t="s">
        <v>1141</v>
      </c>
      <c r="E927" s="246">
        <v>500000</v>
      </c>
    </row>
    <row r="928" spans="1:5">
      <c r="A928" s="244" t="s">
        <v>3</v>
      </c>
      <c r="B928" s="245" t="s">
        <v>2106</v>
      </c>
      <c r="C928" s="245" t="s">
        <v>1198</v>
      </c>
      <c r="D928" s="245" t="s">
        <v>386</v>
      </c>
      <c r="E928" s="246">
        <v>500000</v>
      </c>
    </row>
    <row r="929" spans="1:5" ht="25.5">
      <c r="A929" s="244" t="s">
        <v>1362</v>
      </c>
      <c r="B929" s="245" t="s">
        <v>999</v>
      </c>
      <c r="C929" s="245" t="s">
        <v>1174</v>
      </c>
      <c r="D929" s="245" t="s">
        <v>1174</v>
      </c>
      <c r="E929" s="246">
        <v>176451504</v>
      </c>
    </row>
    <row r="930" spans="1:5" ht="51">
      <c r="A930" s="244" t="s">
        <v>1365</v>
      </c>
      <c r="B930" s="245" t="s">
        <v>1000</v>
      </c>
      <c r="C930" s="245" t="s">
        <v>1174</v>
      </c>
      <c r="D930" s="245" t="s">
        <v>1174</v>
      </c>
      <c r="E930" s="246">
        <v>154646700</v>
      </c>
    </row>
    <row r="931" spans="1:5" ht="89.25">
      <c r="A931" s="244" t="s">
        <v>1945</v>
      </c>
      <c r="B931" s="245" t="s">
        <v>796</v>
      </c>
      <c r="C931" s="245" t="s">
        <v>1174</v>
      </c>
      <c r="D931" s="245" t="s">
        <v>1174</v>
      </c>
      <c r="E931" s="246">
        <v>5370200</v>
      </c>
    </row>
    <row r="932" spans="1:5">
      <c r="A932" s="244" t="s">
        <v>1326</v>
      </c>
      <c r="B932" s="245" t="s">
        <v>796</v>
      </c>
      <c r="C932" s="245" t="s">
        <v>1327</v>
      </c>
      <c r="D932" s="245" t="s">
        <v>1174</v>
      </c>
      <c r="E932" s="246">
        <v>5370200</v>
      </c>
    </row>
    <row r="933" spans="1:5">
      <c r="A933" s="244" t="s">
        <v>434</v>
      </c>
      <c r="B933" s="245" t="s">
        <v>796</v>
      </c>
      <c r="C933" s="245" t="s">
        <v>435</v>
      </c>
      <c r="D933" s="245" t="s">
        <v>1174</v>
      </c>
      <c r="E933" s="246">
        <v>5370200</v>
      </c>
    </row>
    <row r="934" spans="1:5">
      <c r="A934" s="244" t="s">
        <v>187</v>
      </c>
      <c r="B934" s="245" t="s">
        <v>796</v>
      </c>
      <c r="C934" s="245" t="s">
        <v>435</v>
      </c>
      <c r="D934" s="245" t="s">
        <v>1154</v>
      </c>
      <c r="E934" s="246">
        <v>5370200</v>
      </c>
    </row>
    <row r="935" spans="1:5">
      <c r="A935" s="244" t="s">
        <v>188</v>
      </c>
      <c r="B935" s="245" t="s">
        <v>796</v>
      </c>
      <c r="C935" s="245" t="s">
        <v>435</v>
      </c>
      <c r="D935" s="245" t="s">
        <v>433</v>
      </c>
      <c r="E935" s="246">
        <v>5370200</v>
      </c>
    </row>
    <row r="936" spans="1:5" ht="114.75">
      <c r="A936" s="244" t="s">
        <v>1466</v>
      </c>
      <c r="B936" s="245" t="s">
        <v>794</v>
      </c>
      <c r="C936" s="245" t="s">
        <v>1174</v>
      </c>
      <c r="D936" s="245" t="s">
        <v>1174</v>
      </c>
      <c r="E936" s="246">
        <v>323100</v>
      </c>
    </row>
    <row r="937" spans="1:5">
      <c r="A937" s="244" t="s">
        <v>1326</v>
      </c>
      <c r="B937" s="245" t="s">
        <v>794</v>
      </c>
      <c r="C937" s="245" t="s">
        <v>1327</v>
      </c>
      <c r="D937" s="245" t="s">
        <v>1174</v>
      </c>
      <c r="E937" s="246">
        <v>323100</v>
      </c>
    </row>
    <row r="938" spans="1:5">
      <c r="A938" s="244" t="s">
        <v>434</v>
      </c>
      <c r="B938" s="245" t="s">
        <v>794</v>
      </c>
      <c r="C938" s="245" t="s">
        <v>435</v>
      </c>
      <c r="D938" s="245" t="s">
        <v>1174</v>
      </c>
      <c r="E938" s="246">
        <v>323100</v>
      </c>
    </row>
    <row r="939" spans="1:5">
      <c r="A939" s="244" t="s">
        <v>234</v>
      </c>
      <c r="B939" s="245" t="s">
        <v>794</v>
      </c>
      <c r="C939" s="245" t="s">
        <v>435</v>
      </c>
      <c r="D939" s="245" t="s">
        <v>1135</v>
      </c>
      <c r="E939" s="246">
        <v>323100</v>
      </c>
    </row>
    <row r="940" spans="1:5">
      <c r="A940" s="244" t="s">
        <v>217</v>
      </c>
      <c r="B940" s="245" t="s">
        <v>794</v>
      </c>
      <c r="C940" s="245" t="s">
        <v>435</v>
      </c>
      <c r="D940" s="245" t="s">
        <v>337</v>
      </c>
      <c r="E940" s="246">
        <v>323100</v>
      </c>
    </row>
    <row r="941" spans="1:5" ht="114.75">
      <c r="A941" s="244" t="s">
        <v>1368</v>
      </c>
      <c r="B941" s="245" t="s">
        <v>801</v>
      </c>
      <c r="C941" s="245" t="s">
        <v>1174</v>
      </c>
      <c r="D941" s="245" t="s">
        <v>1174</v>
      </c>
      <c r="E941" s="246">
        <v>59995900</v>
      </c>
    </row>
    <row r="942" spans="1:5">
      <c r="A942" s="244" t="s">
        <v>1326</v>
      </c>
      <c r="B942" s="245" t="s">
        <v>801</v>
      </c>
      <c r="C942" s="245" t="s">
        <v>1327</v>
      </c>
      <c r="D942" s="245" t="s">
        <v>1174</v>
      </c>
      <c r="E942" s="246">
        <v>59995900</v>
      </c>
    </row>
    <row r="943" spans="1:5">
      <c r="A943" s="244" t="s">
        <v>1209</v>
      </c>
      <c r="B943" s="245" t="s">
        <v>801</v>
      </c>
      <c r="C943" s="245" t="s">
        <v>1210</v>
      </c>
      <c r="D943" s="245" t="s">
        <v>1174</v>
      </c>
      <c r="E943" s="246">
        <v>59995900</v>
      </c>
    </row>
    <row r="944" spans="1:5" ht="38.25">
      <c r="A944" s="244" t="s">
        <v>1155</v>
      </c>
      <c r="B944" s="245" t="s">
        <v>801</v>
      </c>
      <c r="C944" s="245" t="s">
        <v>1210</v>
      </c>
      <c r="D944" s="245" t="s">
        <v>1156</v>
      </c>
      <c r="E944" s="246">
        <v>59995900</v>
      </c>
    </row>
    <row r="945" spans="1:5" ht="38.25">
      <c r="A945" s="244" t="s">
        <v>211</v>
      </c>
      <c r="B945" s="245" t="s">
        <v>801</v>
      </c>
      <c r="C945" s="245" t="s">
        <v>1210</v>
      </c>
      <c r="D945" s="245" t="s">
        <v>437</v>
      </c>
      <c r="E945" s="246">
        <v>59995900</v>
      </c>
    </row>
    <row r="946" spans="1:5" ht="89.25">
      <c r="A946" s="244" t="s">
        <v>1473</v>
      </c>
      <c r="B946" s="245" t="s">
        <v>803</v>
      </c>
      <c r="C946" s="245" t="s">
        <v>1174</v>
      </c>
      <c r="D946" s="245" t="s">
        <v>1174</v>
      </c>
      <c r="E946" s="246">
        <v>41533200</v>
      </c>
    </row>
    <row r="947" spans="1:5">
      <c r="A947" s="244" t="s">
        <v>1326</v>
      </c>
      <c r="B947" s="245" t="s">
        <v>803</v>
      </c>
      <c r="C947" s="245" t="s">
        <v>1327</v>
      </c>
      <c r="D947" s="245" t="s">
        <v>1174</v>
      </c>
      <c r="E947" s="246">
        <v>41533200</v>
      </c>
    </row>
    <row r="948" spans="1:5">
      <c r="A948" s="244" t="s">
        <v>68</v>
      </c>
      <c r="B948" s="245" t="s">
        <v>803</v>
      </c>
      <c r="C948" s="245" t="s">
        <v>430</v>
      </c>
      <c r="D948" s="245" t="s">
        <v>1174</v>
      </c>
      <c r="E948" s="246">
        <v>41533200</v>
      </c>
    </row>
    <row r="949" spans="1:5" ht="38.25">
      <c r="A949" s="244" t="s">
        <v>1155</v>
      </c>
      <c r="B949" s="245" t="s">
        <v>803</v>
      </c>
      <c r="C949" s="245" t="s">
        <v>430</v>
      </c>
      <c r="D949" s="245" t="s">
        <v>1156</v>
      </c>
      <c r="E949" s="246">
        <v>41533200</v>
      </c>
    </row>
    <row r="950" spans="1:5">
      <c r="A950" s="244" t="s">
        <v>250</v>
      </c>
      <c r="B950" s="245" t="s">
        <v>803</v>
      </c>
      <c r="C950" s="245" t="s">
        <v>430</v>
      </c>
      <c r="D950" s="245" t="s">
        <v>439</v>
      </c>
      <c r="E950" s="246">
        <v>41533200</v>
      </c>
    </row>
    <row r="951" spans="1:5" ht="89.25">
      <c r="A951" s="244" t="s">
        <v>540</v>
      </c>
      <c r="B951" s="245" t="s">
        <v>802</v>
      </c>
      <c r="C951" s="245" t="s">
        <v>1174</v>
      </c>
      <c r="D951" s="245" t="s">
        <v>1174</v>
      </c>
      <c r="E951" s="246">
        <v>47424300</v>
      </c>
    </row>
    <row r="952" spans="1:5">
      <c r="A952" s="244" t="s">
        <v>1326</v>
      </c>
      <c r="B952" s="245" t="s">
        <v>802</v>
      </c>
      <c r="C952" s="245" t="s">
        <v>1327</v>
      </c>
      <c r="D952" s="245" t="s">
        <v>1174</v>
      </c>
      <c r="E952" s="246">
        <v>47424300</v>
      </c>
    </row>
    <row r="953" spans="1:5">
      <c r="A953" s="244" t="s">
        <v>1209</v>
      </c>
      <c r="B953" s="245" t="s">
        <v>802</v>
      </c>
      <c r="C953" s="245" t="s">
        <v>1210</v>
      </c>
      <c r="D953" s="245" t="s">
        <v>1174</v>
      </c>
      <c r="E953" s="246">
        <v>47424300</v>
      </c>
    </row>
    <row r="954" spans="1:5" ht="38.25">
      <c r="A954" s="244" t="s">
        <v>1155</v>
      </c>
      <c r="B954" s="245" t="s">
        <v>802</v>
      </c>
      <c r="C954" s="245" t="s">
        <v>1210</v>
      </c>
      <c r="D954" s="245" t="s">
        <v>1156</v>
      </c>
      <c r="E954" s="246">
        <v>47424300</v>
      </c>
    </row>
    <row r="955" spans="1:5" ht="38.25">
      <c r="A955" s="244" t="s">
        <v>211</v>
      </c>
      <c r="B955" s="245" t="s">
        <v>802</v>
      </c>
      <c r="C955" s="245" t="s">
        <v>1210</v>
      </c>
      <c r="D955" s="245" t="s">
        <v>437</v>
      </c>
      <c r="E955" s="246">
        <v>47424300</v>
      </c>
    </row>
    <row r="956" spans="1:5" ht="25.5">
      <c r="A956" s="244" t="s">
        <v>492</v>
      </c>
      <c r="B956" s="245" t="s">
        <v>1001</v>
      </c>
      <c r="C956" s="245" t="s">
        <v>1174</v>
      </c>
      <c r="D956" s="245" t="s">
        <v>1174</v>
      </c>
      <c r="E956" s="246">
        <v>21804804</v>
      </c>
    </row>
    <row r="957" spans="1:5" ht="63.75">
      <c r="A957" s="244" t="s">
        <v>425</v>
      </c>
      <c r="B957" s="245" t="s">
        <v>788</v>
      </c>
      <c r="C957" s="245" t="s">
        <v>1174</v>
      </c>
      <c r="D957" s="245" t="s">
        <v>1174</v>
      </c>
      <c r="E957" s="246">
        <v>17231409</v>
      </c>
    </row>
    <row r="958" spans="1:5" ht="51">
      <c r="A958" s="244" t="s">
        <v>1315</v>
      </c>
      <c r="B958" s="245" t="s">
        <v>788</v>
      </c>
      <c r="C958" s="245" t="s">
        <v>273</v>
      </c>
      <c r="D958" s="245" t="s">
        <v>1174</v>
      </c>
      <c r="E958" s="246">
        <v>15334436</v>
      </c>
    </row>
    <row r="959" spans="1:5" ht="25.5">
      <c r="A959" s="244" t="s">
        <v>1204</v>
      </c>
      <c r="B959" s="245" t="s">
        <v>788</v>
      </c>
      <c r="C959" s="245" t="s">
        <v>28</v>
      </c>
      <c r="D959" s="245" t="s">
        <v>1174</v>
      </c>
      <c r="E959" s="246">
        <v>15334436</v>
      </c>
    </row>
    <row r="960" spans="1:5">
      <c r="A960" s="244" t="s">
        <v>234</v>
      </c>
      <c r="B960" s="245" t="s">
        <v>788</v>
      </c>
      <c r="C960" s="245" t="s">
        <v>28</v>
      </c>
      <c r="D960" s="245" t="s">
        <v>1135</v>
      </c>
      <c r="E960" s="246">
        <v>15334436</v>
      </c>
    </row>
    <row r="961" spans="1:5" ht="38.25">
      <c r="A961" s="244" t="s">
        <v>216</v>
      </c>
      <c r="B961" s="245" t="s">
        <v>788</v>
      </c>
      <c r="C961" s="245" t="s">
        <v>28</v>
      </c>
      <c r="D961" s="245" t="s">
        <v>331</v>
      </c>
      <c r="E961" s="246">
        <v>15334436</v>
      </c>
    </row>
    <row r="962" spans="1:5" ht="25.5">
      <c r="A962" s="244" t="s">
        <v>1316</v>
      </c>
      <c r="B962" s="245" t="s">
        <v>788</v>
      </c>
      <c r="C962" s="245" t="s">
        <v>1317</v>
      </c>
      <c r="D962" s="245" t="s">
        <v>1174</v>
      </c>
      <c r="E962" s="246">
        <v>1884473</v>
      </c>
    </row>
    <row r="963" spans="1:5" ht="25.5">
      <c r="A963" s="244" t="s">
        <v>1197</v>
      </c>
      <c r="B963" s="245" t="s">
        <v>788</v>
      </c>
      <c r="C963" s="245" t="s">
        <v>1198</v>
      </c>
      <c r="D963" s="245" t="s">
        <v>1174</v>
      </c>
      <c r="E963" s="246">
        <v>1884473</v>
      </c>
    </row>
    <row r="964" spans="1:5">
      <c r="A964" s="244" t="s">
        <v>234</v>
      </c>
      <c r="B964" s="245" t="s">
        <v>788</v>
      </c>
      <c r="C964" s="245" t="s">
        <v>1198</v>
      </c>
      <c r="D964" s="245" t="s">
        <v>1135</v>
      </c>
      <c r="E964" s="246">
        <v>1884473</v>
      </c>
    </row>
    <row r="965" spans="1:5" ht="38.25">
      <c r="A965" s="244" t="s">
        <v>216</v>
      </c>
      <c r="B965" s="245" t="s">
        <v>788</v>
      </c>
      <c r="C965" s="245" t="s">
        <v>1198</v>
      </c>
      <c r="D965" s="245" t="s">
        <v>331</v>
      </c>
      <c r="E965" s="246">
        <v>1884473</v>
      </c>
    </row>
    <row r="966" spans="1:5">
      <c r="A966" s="244" t="s">
        <v>1318</v>
      </c>
      <c r="B966" s="245" t="s">
        <v>788</v>
      </c>
      <c r="C966" s="245" t="s">
        <v>1319</v>
      </c>
      <c r="D966" s="245" t="s">
        <v>1174</v>
      </c>
      <c r="E966" s="246">
        <v>12500</v>
      </c>
    </row>
    <row r="967" spans="1:5">
      <c r="A967" s="244" t="s">
        <v>1202</v>
      </c>
      <c r="B967" s="245" t="s">
        <v>788</v>
      </c>
      <c r="C967" s="245" t="s">
        <v>1203</v>
      </c>
      <c r="D967" s="245" t="s">
        <v>1174</v>
      </c>
      <c r="E967" s="246">
        <v>12500</v>
      </c>
    </row>
    <row r="968" spans="1:5">
      <c r="A968" s="244" t="s">
        <v>234</v>
      </c>
      <c r="B968" s="245" t="s">
        <v>788</v>
      </c>
      <c r="C968" s="245" t="s">
        <v>1203</v>
      </c>
      <c r="D968" s="245" t="s">
        <v>1135</v>
      </c>
      <c r="E968" s="246">
        <v>12500</v>
      </c>
    </row>
    <row r="969" spans="1:5" ht="38.25">
      <c r="A969" s="244" t="s">
        <v>216</v>
      </c>
      <c r="B969" s="245" t="s">
        <v>788</v>
      </c>
      <c r="C969" s="245" t="s">
        <v>1203</v>
      </c>
      <c r="D969" s="245" t="s">
        <v>331</v>
      </c>
      <c r="E969" s="246">
        <v>12500</v>
      </c>
    </row>
    <row r="970" spans="1:5" ht="89.25">
      <c r="A970" s="244" t="s">
        <v>535</v>
      </c>
      <c r="B970" s="245" t="s">
        <v>789</v>
      </c>
      <c r="C970" s="245" t="s">
        <v>1174</v>
      </c>
      <c r="D970" s="245" t="s">
        <v>1174</v>
      </c>
      <c r="E970" s="246">
        <v>906000</v>
      </c>
    </row>
    <row r="971" spans="1:5" ht="51">
      <c r="A971" s="244" t="s">
        <v>1315</v>
      </c>
      <c r="B971" s="245" t="s">
        <v>789</v>
      </c>
      <c r="C971" s="245" t="s">
        <v>273</v>
      </c>
      <c r="D971" s="245" t="s">
        <v>1174</v>
      </c>
      <c r="E971" s="246">
        <v>906000</v>
      </c>
    </row>
    <row r="972" spans="1:5" ht="25.5">
      <c r="A972" s="244" t="s">
        <v>1204</v>
      </c>
      <c r="B972" s="245" t="s">
        <v>789</v>
      </c>
      <c r="C972" s="245" t="s">
        <v>28</v>
      </c>
      <c r="D972" s="245" t="s">
        <v>1174</v>
      </c>
      <c r="E972" s="246">
        <v>906000</v>
      </c>
    </row>
    <row r="973" spans="1:5">
      <c r="A973" s="244" t="s">
        <v>234</v>
      </c>
      <c r="B973" s="245" t="s">
        <v>789</v>
      </c>
      <c r="C973" s="245" t="s">
        <v>28</v>
      </c>
      <c r="D973" s="245" t="s">
        <v>1135</v>
      </c>
      <c r="E973" s="246">
        <v>906000</v>
      </c>
    </row>
    <row r="974" spans="1:5" ht="38.25">
      <c r="A974" s="244" t="s">
        <v>216</v>
      </c>
      <c r="B974" s="245" t="s">
        <v>789</v>
      </c>
      <c r="C974" s="245" t="s">
        <v>28</v>
      </c>
      <c r="D974" s="245" t="s">
        <v>331</v>
      </c>
      <c r="E974" s="246">
        <v>906000</v>
      </c>
    </row>
    <row r="975" spans="1:5" ht="76.5">
      <c r="A975" s="244" t="s">
        <v>585</v>
      </c>
      <c r="B975" s="245" t="s">
        <v>790</v>
      </c>
      <c r="C975" s="245" t="s">
        <v>1174</v>
      </c>
      <c r="D975" s="245" t="s">
        <v>1174</v>
      </c>
      <c r="E975" s="246">
        <v>400000</v>
      </c>
    </row>
    <row r="976" spans="1:5" ht="51">
      <c r="A976" s="244" t="s">
        <v>1315</v>
      </c>
      <c r="B976" s="245" t="s">
        <v>790</v>
      </c>
      <c r="C976" s="245" t="s">
        <v>273</v>
      </c>
      <c r="D976" s="245" t="s">
        <v>1174</v>
      </c>
      <c r="E976" s="246">
        <v>400000</v>
      </c>
    </row>
    <row r="977" spans="1:5" ht="25.5">
      <c r="A977" s="244" t="s">
        <v>1204</v>
      </c>
      <c r="B977" s="245" t="s">
        <v>790</v>
      </c>
      <c r="C977" s="245" t="s">
        <v>28</v>
      </c>
      <c r="D977" s="245" t="s">
        <v>1174</v>
      </c>
      <c r="E977" s="246">
        <v>400000</v>
      </c>
    </row>
    <row r="978" spans="1:5">
      <c r="A978" s="244" t="s">
        <v>234</v>
      </c>
      <c r="B978" s="245" t="s">
        <v>790</v>
      </c>
      <c r="C978" s="245" t="s">
        <v>28</v>
      </c>
      <c r="D978" s="245" t="s">
        <v>1135</v>
      </c>
      <c r="E978" s="246">
        <v>400000</v>
      </c>
    </row>
    <row r="979" spans="1:5" ht="38.25">
      <c r="A979" s="244" t="s">
        <v>216</v>
      </c>
      <c r="B979" s="245" t="s">
        <v>790</v>
      </c>
      <c r="C979" s="245" t="s">
        <v>28</v>
      </c>
      <c r="D979" s="245" t="s">
        <v>331</v>
      </c>
      <c r="E979" s="246">
        <v>400000</v>
      </c>
    </row>
    <row r="980" spans="1:5" ht="76.5">
      <c r="A980" s="244" t="s">
        <v>933</v>
      </c>
      <c r="B980" s="245" t="s">
        <v>932</v>
      </c>
      <c r="C980" s="245" t="s">
        <v>1174</v>
      </c>
      <c r="D980" s="245" t="s">
        <v>1174</v>
      </c>
      <c r="E980" s="246">
        <v>1747484</v>
      </c>
    </row>
    <row r="981" spans="1:5" ht="51">
      <c r="A981" s="244" t="s">
        <v>1315</v>
      </c>
      <c r="B981" s="245" t="s">
        <v>932</v>
      </c>
      <c r="C981" s="245" t="s">
        <v>273</v>
      </c>
      <c r="D981" s="245" t="s">
        <v>1174</v>
      </c>
      <c r="E981" s="246">
        <v>1747484</v>
      </c>
    </row>
    <row r="982" spans="1:5" ht="25.5">
      <c r="A982" s="244" t="s">
        <v>1204</v>
      </c>
      <c r="B982" s="245" t="s">
        <v>932</v>
      </c>
      <c r="C982" s="245" t="s">
        <v>28</v>
      </c>
      <c r="D982" s="245" t="s">
        <v>1174</v>
      </c>
      <c r="E982" s="246">
        <v>1747484</v>
      </c>
    </row>
    <row r="983" spans="1:5">
      <c r="A983" s="244" t="s">
        <v>234</v>
      </c>
      <c r="B983" s="245" t="s">
        <v>932</v>
      </c>
      <c r="C983" s="245" t="s">
        <v>28</v>
      </c>
      <c r="D983" s="245" t="s">
        <v>1135</v>
      </c>
      <c r="E983" s="246">
        <v>1747484</v>
      </c>
    </row>
    <row r="984" spans="1:5" ht="38.25">
      <c r="A984" s="244" t="s">
        <v>216</v>
      </c>
      <c r="B984" s="245" t="s">
        <v>932</v>
      </c>
      <c r="C984" s="245" t="s">
        <v>28</v>
      </c>
      <c r="D984" s="245" t="s">
        <v>331</v>
      </c>
      <c r="E984" s="246">
        <v>1747484</v>
      </c>
    </row>
    <row r="985" spans="1:5" ht="51">
      <c r="A985" s="244" t="s">
        <v>586</v>
      </c>
      <c r="B985" s="245" t="s">
        <v>791</v>
      </c>
      <c r="C985" s="245" t="s">
        <v>1174</v>
      </c>
      <c r="D985" s="245" t="s">
        <v>1174</v>
      </c>
      <c r="E985" s="246">
        <v>550049</v>
      </c>
    </row>
    <row r="986" spans="1:5" ht="25.5">
      <c r="A986" s="244" t="s">
        <v>1316</v>
      </c>
      <c r="B986" s="245" t="s">
        <v>791</v>
      </c>
      <c r="C986" s="245" t="s">
        <v>1317</v>
      </c>
      <c r="D986" s="245" t="s">
        <v>1174</v>
      </c>
      <c r="E986" s="246">
        <v>550049</v>
      </c>
    </row>
    <row r="987" spans="1:5" ht="25.5">
      <c r="A987" s="244" t="s">
        <v>1197</v>
      </c>
      <c r="B987" s="245" t="s">
        <v>791</v>
      </c>
      <c r="C987" s="245" t="s">
        <v>1198</v>
      </c>
      <c r="D987" s="245" t="s">
        <v>1174</v>
      </c>
      <c r="E987" s="246">
        <v>550049</v>
      </c>
    </row>
    <row r="988" spans="1:5">
      <c r="A988" s="244" t="s">
        <v>234</v>
      </c>
      <c r="B988" s="245" t="s">
        <v>791</v>
      </c>
      <c r="C988" s="245" t="s">
        <v>1198</v>
      </c>
      <c r="D988" s="245" t="s">
        <v>1135</v>
      </c>
      <c r="E988" s="246">
        <v>550049</v>
      </c>
    </row>
    <row r="989" spans="1:5" ht="38.25">
      <c r="A989" s="244" t="s">
        <v>216</v>
      </c>
      <c r="B989" s="245" t="s">
        <v>791</v>
      </c>
      <c r="C989" s="245" t="s">
        <v>1198</v>
      </c>
      <c r="D989" s="245" t="s">
        <v>331</v>
      </c>
      <c r="E989" s="246">
        <v>550049</v>
      </c>
    </row>
    <row r="990" spans="1:5" ht="63.75">
      <c r="A990" s="244" t="s">
        <v>1841</v>
      </c>
      <c r="B990" s="245" t="s">
        <v>1842</v>
      </c>
      <c r="C990" s="245" t="s">
        <v>1174</v>
      </c>
      <c r="D990" s="245" t="s">
        <v>1174</v>
      </c>
      <c r="E990" s="246">
        <v>5823</v>
      </c>
    </row>
    <row r="991" spans="1:5" ht="25.5">
      <c r="A991" s="244" t="s">
        <v>1316</v>
      </c>
      <c r="B991" s="245" t="s">
        <v>1842</v>
      </c>
      <c r="C991" s="245" t="s">
        <v>1317</v>
      </c>
      <c r="D991" s="245" t="s">
        <v>1174</v>
      </c>
      <c r="E991" s="246">
        <v>5823</v>
      </c>
    </row>
    <row r="992" spans="1:5" ht="25.5">
      <c r="A992" s="244" t="s">
        <v>1197</v>
      </c>
      <c r="B992" s="245" t="s">
        <v>1842</v>
      </c>
      <c r="C992" s="245" t="s">
        <v>1198</v>
      </c>
      <c r="D992" s="245" t="s">
        <v>1174</v>
      </c>
      <c r="E992" s="246">
        <v>5823</v>
      </c>
    </row>
    <row r="993" spans="1:5">
      <c r="A993" s="244" t="s">
        <v>234</v>
      </c>
      <c r="B993" s="245" t="s">
        <v>1842</v>
      </c>
      <c r="C993" s="245" t="s">
        <v>1198</v>
      </c>
      <c r="D993" s="245" t="s">
        <v>1135</v>
      </c>
      <c r="E993" s="246">
        <v>5823</v>
      </c>
    </row>
    <row r="994" spans="1:5" ht="38.25">
      <c r="A994" s="244" t="s">
        <v>216</v>
      </c>
      <c r="B994" s="245" t="s">
        <v>1842</v>
      </c>
      <c r="C994" s="245" t="s">
        <v>1198</v>
      </c>
      <c r="D994" s="245" t="s">
        <v>331</v>
      </c>
      <c r="E994" s="246">
        <v>5823</v>
      </c>
    </row>
    <row r="995" spans="1:5" ht="51">
      <c r="A995" s="244" t="s">
        <v>969</v>
      </c>
      <c r="B995" s="245" t="s">
        <v>970</v>
      </c>
      <c r="C995" s="245" t="s">
        <v>1174</v>
      </c>
      <c r="D995" s="245" t="s">
        <v>1174</v>
      </c>
      <c r="E995" s="246">
        <v>200000</v>
      </c>
    </row>
    <row r="996" spans="1:5" ht="25.5">
      <c r="A996" s="244" t="s">
        <v>1316</v>
      </c>
      <c r="B996" s="245" t="s">
        <v>970</v>
      </c>
      <c r="C996" s="245" t="s">
        <v>1317</v>
      </c>
      <c r="D996" s="245" t="s">
        <v>1174</v>
      </c>
      <c r="E996" s="246">
        <v>200000</v>
      </c>
    </row>
    <row r="997" spans="1:5" ht="25.5">
      <c r="A997" s="244" t="s">
        <v>1197</v>
      </c>
      <c r="B997" s="245" t="s">
        <v>970</v>
      </c>
      <c r="C997" s="245" t="s">
        <v>1198</v>
      </c>
      <c r="D997" s="245" t="s">
        <v>1174</v>
      </c>
      <c r="E997" s="246">
        <v>200000</v>
      </c>
    </row>
    <row r="998" spans="1:5">
      <c r="A998" s="244" t="s">
        <v>234</v>
      </c>
      <c r="B998" s="245" t="s">
        <v>970</v>
      </c>
      <c r="C998" s="245" t="s">
        <v>1198</v>
      </c>
      <c r="D998" s="245" t="s">
        <v>1135</v>
      </c>
      <c r="E998" s="246">
        <v>200000</v>
      </c>
    </row>
    <row r="999" spans="1:5" ht="38.25">
      <c r="A999" s="244" t="s">
        <v>216</v>
      </c>
      <c r="B999" s="245" t="s">
        <v>970</v>
      </c>
      <c r="C999" s="245" t="s">
        <v>1198</v>
      </c>
      <c r="D999" s="245" t="s">
        <v>331</v>
      </c>
      <c r="E999" s="246">
        <v>200000</v>
      </c>
    </row>
    <row r="1000" spans="1:5" ht="63.75">
      <c r="A1000" s="244" t="s">
        <v>536</v>
      </c>
      <c r="B1000" s="245" t="s">
        <v>792</v>
      </c>
      <c r="C1000" s="245" t="s">
        <v>1174</v>
      </c>
      <c r="D1000" s="245" t="s">
        <v>1174</v>
      </c>
      <c r="E1000" s="246">
        <v>739039</v>
      </c>
    </row>
    <row r="1001" spans="1:5" ht="51">
      <c r="A1001" s="244" t="s">
        <v>1315</v>
      </c>
      <c r="B1001" s="245" t="s">
        <v>792</v>
      </c>
      <c r="C1001" s="245" t="s">
        <v>273</v>
      </c>
      <c r="D1001" s="245" t="s">
        <v>1174</v>
      </c>
      <c r="E1001" s="246">
        <v>739039</v>
      </c>
    </row>
    <row r="1002" spans="1:5" ht="25.5">
      <c r="A1002" s="244" t="s">
        <v>1204</v>
      </c>
      <c r="B1002" s="245" t="s">
        <v>792</v>
      </c>
      <c r="C1002" s="245" t="s">
        <v>28</v>
      </c>
      <c r="D1002" s="245" t="s">
        <v>1174</v>
      </c>
      <c r="E1002" s="246">
        <v>739039</v>
      </c>
    </row>
    <row r="1003" spans="1:5">
      <c r="A1003" s="244" t="s">
        <v>234</v>
      </c>
      <c r="B1003" s="245" t="s">
        <v>792</v>
      </c>
      <c r="C1003" s="245" t="s">
        <v>28</v>
      </c>
      <c r="D1003" s="245" t="s">
        <v>1135</v>
      </c>
      <c r="E1003" s="246">
        <v>739039</v>
      </c>
    </row>
    <row r="1004" spans="1:5" ht="38.25">
      <c r="A1004" s="244" t="s">
        <v>216</v>
      </c>
      <c r="B1004" s="245" t="s">
        <v>792</v>
      </c>
      <c r="C1004" s="245" t="s">
        <v>28</v>
      </c>
      <c r="D1004" s="245" t="s">
        <v>331</v>
      </c>
      <c r="E1004" s="246">
        <v>739039</v>
      </c>
    </row>
    <row r="1005" spans="1:5" ht="76.5">
      <c r="A1005" s="244" t="s">
        <v>1363</v>
      </c>
      <c r="B1005" s="245" t="s">
        <v>1364</v>
      </c>
      <c r="C1005" s="245" t="s">
        <v>1174</v>
      </c>
      <c r="D1005" s="245" t="s">
        <v>1174</v>
      </c>
      <c r="E1005" s="246">
        <v>25000</v>
      </c>
    </row>
    <row r="1006" spans="1:5" ht="25.5">
      <c r="A1006" s="244" t="s">
        <v>1316</v>
      </c>
      <c r="B1006" s="245" t="s">
        <v>1364</v>
      </c>
      <c r="C1006" s="245" t="s">
        <v>1317</v>
      </c>
      <c r="D1006" s="245" t="s">
        <v>1174</v>
      </c>
      <c r="E1006" s="246">
        <v>25000</v>
      </c>
    </row>
    <row r="1007" spans="1:5" ht="25.5">
      <c r="A1007" s="244" t="s">
        <v>1197</v>
      </c>
      <c r="B1007" s="245" t="s">
        <v>1364</v>
      </c>
      <c r="C1007" s="245" t="s">
        <v>1198</v>
      </c>
      <c r="D1007" s="245" t="s">
        <v>1174</v>
      </c>
      <c r="E1007" s="246">
        <v>25000</v>
      </c>
    </row>
    <row r="1008" spans="1:5">
      <c r="A1008" s="244" t="s">
        <v>234</v>
      </c>
      <c r="B1008" s="245" t="s">
        <v>1364</v>
      </c>
      <c r="C1008" s="245" t="s">
        <v>1198</v>
      </c>
      <c r="D1008" s="245" t="s">
        <v>1135</v>
      </c>
      <c r="E1008" s="246">
        <v>25000</v>
      </c>
    </row>
    <row r="1009" spans="1:5" ht="38.25">
      <c r="A1009" s="244" t="s">
        <v>216</v>
      </c>
      <c r="B1009" s="245" t="s">
        <v>1364</v>
      </c>
      <c r="C1009" s="245" t="s">
        <v>1198</v>
      </c>
      <c r="D1009" s="245" t="s">
        <v>331</v>
      </c>
      <c r="E1009" s="246">
        <v>25000</v>
      </c>
    </row>
    <row r="1010" spans="1:5" ht="25.5">
      <c r="A1010" s="244" t="s">
        <v>493</v>
      </c>
      <c r="B1010" s="245" t="s">
        <v>1002</v>
      </c>
      <c r="C1010" s="245" t="s">
        <v>1174</v>
      </c>
      <c r="D1010" s="245" t="s">
        <v>1174</v>
      </c>
      <c r="E1010" s="246">
        <v>2157600</v>
      </c>
    </row>
    <row r="1011" spans="1:5">
      <c r="A1011" s="244" t="s">
        <v>494</v>
      </c>
      <c r="B1011" s="245" t="s">
        <v>1003</v>
      </c>
      <c r="C1011" s="245" t="s">
        <v>1174</v>
      </c>
      <c r="D1011" s="245" t="s">
        <v>1174</v>
      </c>
      <c r="E1011" s="246">
        <v>10000</v>
      </c>
    </row>
    <row r="1012" spans="1:5" ht="51">
      <c r="A1012" s="244" t="s">
        <v>1693</v>
      </c>
      <c r="B1012" s="245" t="s">
        <v>1694</v>
      </c>
      <c r="C1012" s="245" t="s">
        <v>1174</v>
      </c>
      <c r="D1012" s="245" t="s">
        <v>1174</v>
      </c>
      <c r="E1012" s="246">
        <v>10000</v>
      </c>
    </row>
    <row r="1013" spans="1:5" ht="25.5">
      <c r="A1013" s="244" t="s">
        <v>1316</v>
      </c>
      <c r="B1013" s="245" t="s">
        <v>1694</v>
      </c>
      <c r="C1013" s="245" t="s">
        <v>1317</v>
      </c>
      <c r="D1013" s="245" t="s">
        <v>1174</v>
      </c>
      <c r="E1013" s="246">
        <v>10000</v>
      </c>
    </row>
    <row r="1014" spans="1:5" ht="25.5">
      <c r="A1014" s="244" t="s">
        <v>1197</v>
      </c>
      <c r="B1014" s="245" t="s">
        <v>1694</v>
      </c>
      <c r="C1014" s="245" t="s">
        <v>1198</v>
      </c>
      <c r="D1014" s="245" t="s">
        <v>1174</v>
      </c>
      <c r="E1014" s="246">
        <v>10000</v>
      </c>
    </row>
    <row r="1015" spans="1:5">
      <c r="A1015" s="244" t="s">
        <v>183</v>
      </c>
      <c r="B1015" s="245" t="s">
        <v>1694</v>
      </c>
      <c r="C1015" s="245" t="s">
        <v>1198</v>
      </c>
      <c r="D1015" s="245" t="s">
        <v>1140</v>
      </c>
      <c r="E1015" s="246">
        <v>10000</v>
      </c>
    </row>
    <row r="1016" spans="1:5">
      <c r="A1016" s="244" t="s">
        <v>184</v>
      </c>
      <c r="B1016" s="245" t="s">
        <v>1694</v>
      </c>
      <c r="C1016" s="245" t="s">
        <v>1198</v>
      </c>
      <c r="D1016" s="245" t="s">
        <v>352</v>
      </c>
      <c r="E1016" s="246">
        <v>10000</v>
      </c>
    </row>
    <row r="1017" spans="1:5">
      <c r="A1017" s="244" t="s">
        <v>495</v>
      </c>
      <c r="B1017" s="245" t="s">
        <v>1004</v>
      </c>
      <c r="C1017" s="245" t="s">
        <v>1174</v>
      </c>
      <c r="D1017" s="245" t="s">
        <v>1174</v>
      </c>
      <c r="E1017" s="246">
        <v>93000</v>
      </c>
    </row>
    <row r="1018" spans="1:5" ht="51">
      <c r="A1018" s="244" t="s">
        <v>1175</v>
      </c>
      <c r="B1018" s="245" t="s">
        <v>1176</v>
      </c>
      <c r="C1018" s="245" t="s">
        <v>1174</v>
      </c>
      <c r="D1018" s="245" t="s">
        <v>1174</v>
      </c>
      <c r="E1018" s="246">
        <v>93000</v>
      </c>
    </row>
    <row r="1019" spans="1:5" ht="25.5">
      <c r="A1019" s="244" t="s">
        <v>1316</v>
      </c>
      <c r="B1019" s="245" t="s">
        <v>1176</v>
      </c>
      <c r="C1019" s="245" t="s">
        <v>1317</v>
      </c>
      <c r="D1019" s="245" t="s">
        <v>1174</v>
      </c>
      <c r="E1019" s="246">
        <v>93000</v>
      </c>
    </row>
    <row r="1020" spans="1:5" ht="25.5">
      <c r="A1020" s="244" t="s">
        <v>1197</v>
      </c>
      <c r="B1020" s="245" t="s">
        <v>1176</v>
      </c>
      <c r="C1020" s="245" t="s">
        <v>1198</v>
      </c>
      <c r="D1020" s="245" t="s">
        <v>1174</v>
      </c>
      <c r="E1020" s="246">
        <v>93000</v>
      </c>
    </row>
    <row r="1021" spans="1:5">
      <c r="A1021" s="244" t="s">
        <v>183</v>
      </c>
      <c r="B1021" s="245" t="s">
        <v>1176</v>
      </c>
      <c r="C1021" s="245" t="s">
        <v>1198</v>
      </c>
      <c r="D1021" s="245" t="s">
        <v>1140</v>
      </c>
      <c r="E1021" s="246">
        <v>93000</v>
      </c>
    </row>
    <row r="1022" spans="1:5">
      <c r="A1022" s="244" t="s">
        <v>145</v>
      </c>
      <c r="B1022" s="245" t="s">
        <v>1176</v>
      </c>
      <c r="C1022" s="245" t="s">
        <v>1198</v>
      </c>
      <c r="D1022" s="245" t="s">
        <v>360</v>
      </c>
      <c r="E1022" s="246">
        <v>93000</v>
      </c>
    </row>
    <row r="1023" spans="1:5" ht="25.5">
      <c r="A1023" s="244" t="s">
        <v>447</v>
      </c>
      <c r="B1023" s="245" t="s">
        <v>1005</v>
      </c>
      <c r="C1023" s="245" t="s">
        <v>1174</v>
      </c>
      <c r="D1023" s="245" t="s">
        <v>1174</v>
      </c>
      <c r="E1023" s="246">
        <v>2054600</v>
      </c>
    </row>
    <row r="1024" spans="1:5" ht="76.5">
      <c r="A1024" s="244" t="s">
        <v>355</v>
      </c>
      <c r="B1024" s="245" t="s">
        <v>669</v>
      </c>
      <c r="C1024" s="245" t="s">
        <v>1174</v>
      </c>
      <c r="D1024" s="245" t="s">
        <v>1174</v>
      </c>
      <c r="E1024" s="246">
        <v>2054600</v>
      </c>
    </row>
    <row r="1025" spans="1:5" ht="51">
      <c r="A1025" s="244" t="s">
        <v>1315</v>
      </c>
      <c r="B1025" s="245" t="s">
        <v>669</v>
      </c>
      <c r="C1025" s="245" t="s">
        <v>273</v>
      </c>
      <c r="D1025" s="245" t="s">
        <v>1174</v>
      </c>
      <c r="E1025" s="246">
        <v>1992700</v>
      </c>
    </row>
    <row r="1026" spans="1:5" ht="25.5">
      <c r="A1026" s="244" t="s">
        <v>1204</v>
      </c>
      <c r="B1026" s="245" t="s">
        <v>669</v>
      </c>
      <c r="C1026" s="245" t="s">
        <v>28</v>
      </c>
      <c r="D1026" s="245" t="s">
        <v>1174</v>
      </c>
      <c r="E1026" s="246">
        <v>1992700</v>
      </c>
    </row>
    <row r="1027" spans="1:5">
      <c r="A1027" s="244" t="s">
        <v>183</v>
      </c>
      <c r="B1027" s="245" t="s">
        <v>669</v>
      </c>
      <c r="C1027" s="245" t="s">
        <v>28</v>
      </c>
      <c r="D1027" s="245" t="s">
        <v>1140</v>
      </c>
      <c r="E1027" s="246">
        <v>1992700</v>
      </c>
    </row>
    <row r="1028" spans="1:5">
      <c r="A1028" s="244" t="s">
        <v>184</v>
      </c>
      <c r="B1028" s="245" t="s">
        <v>669</v>
      </c>
      <c r="C1028" s="245" t="s">
        <v>28</v>
      </c>
      <c r="D1028" s="245" t="s">
        <v>352</v>
      </c>
      <c r="E1028" s="246">
        <v>1992700</v>
      </c>
    </row>
    <row r="1029" spans="1:5" ht="25.5">
      <c r="A1029" s="244" t="s">
        <v>1316</v>
      </c>
      <c r="B1029" s="245" t="s">
        <v>669</v>
      </c>
      <c r="C1029" s="245" t="s">
        <v>1317</v>
      </c>
      <c r="D1029" s="245" t="s">
        <v>1174</v>
      </c>
      <c r="E1029" s="246">
        <v>61900</v>
      </c>
    </row>
    <row r="1030" spans="1:5" ht="25.5">
      <c r="A1030" s="244" t="s">
        <v>1197</v>
      </c>
      <c r="B1030" s="245" t="s">
        <v>669</v>
      </c>
      <c r="C1030" s="245" t="s">
        <v>1198</v>
      </c>
      <c r="D1030" s="245" t="s">
        <v>1174</v>
      </c>
      <c r="E1030" s="246">
        <v>61900</v>
      </c>
    </row>
    <row r="1031" spans="1:5">
      <c r="A1031" s="244" t="s">
        <v>183</v>
      </c>
      <c r="B1031" s="245" t="s">
        <v>669</v>
      </c>
      <c r="C1031" s="245" t="s">
        <v>1198</v>
      </c>
      <c r="D1031" s="245" t="s">
        <v>1140</v>
      </c>
      <c r="E1031" s="246">
        <v>61900</v>
      </c>
    </row>
    <row r="1032" spans="1:5">
      <c r="A1032" s="244" t="s">
        <v>184</v>
      </c>
      <c r="B1032" s="245" t="s">
        <v>669</v>
      </c>
      <c r="C1032" s="245" t="s">
        <v>1198</v>
      </c>
      <c r="D1032" s="245" t="s">
        <v>352</v>
      </c>
      <c r="E1032" s="246">
        <v>61900</v>
      </c>
    </row>
    <row r="1033" spans="1:5" ht="38.25">
      <c r="A1033" s="244" t="s">
        <v>1706</v>
      </c>
      <c r="B1033" s="245" t="s">
        <v>1707</v>
      </c>
      <c r="C1033" s="245" t="s">
        <v>1174</v>
      </c>
      <c r="D1033" s="245" t="s">
        <v>1174</v>
      </c>
      <c r="E1033" s="246">
        <v>250000</v>
      </c>
    </row>
    <row r="1034" spans="1:5" ht="25.5">
      <c r="A1034" s="244" t="s">
        <v>1708</v>
      </c>
      <c r="B1034" s="245" t="s">
        <v>1709</v>
      </c>
      <c r="C1034" s="245" t="s">
        <v>1174</v>
      </c>
      <c r="D1034" s="245" t="s">
        <v>1174</v>
      </c>
      <c r="E1034" s="246">
        <v>150000</v>
      </c>
    </row>
    <row r="1035" spans="1:5" ht="76.5">
      <c r="A1035" s="244" t="s">
        <v>1710</v>
      </c>
      <c r="B1035" s="245" t="s">
        <v>1711</v>
      </c>
      <c r="C1035" s="245" t="s">
        <v>1174</v>
      </c>
      <c r="D1035" s="245" t="s">
        <v>1174</v>
      </c>
      <c r="E1035" s="246">
        <v>150000</v>
      </c>
    </row>
    <row r="1036" spans="1:5" ht="25.5">
      <c r="A1036" s="244" t="s">
        <v>1324</v>
      </c>
      <c r="B1036" s="245" t="s">
        <v>1711</v>
      </c>
      <c r="C1036" s="245" t="s">
        <v>1325</v>
      </c>
      <c r="D1036" s="245" t="s">
        <v>1174</v>
      </c>
      <c r="E1036" s="246">
        <v>150000</v>
      </c>
    </row>
    <row r="1037" spans="1:5" ht="51">
      <c r="A1037" s="244" t="s">
        <v>1932</v>
      </c>
      <c r="B1037" s="245" t="s">
        <v>1711</v>
      </c>
      <c r="C1037" s="245" t="s">
        <v>1712</v>
      </c>
      <c r="D1037" s="245" t="s">
        <v>1174</v>
      </c>
      <c r="E1037" s="246">
        <v>150000</v>
      </c>
    </row>
    <row r="1038" spans="1:5">
      <c r="A1038" s="244" t="s">
        <v>249</v>
      </c>
      <c r="B1038" s="245" t="s">
        <v>1711</v>
      </c>
      <c r="C1038" s="245" t="s">
        <v>1712</v>
      </c>
      <c r="D1038" s="245" t="s">
        <v>1148</v>
      </c>
      <c r="E1038" s="246">
        <v>150000</v>
      </c>
    </row>
    <row r="1039" spans="1:5">
      <c r="A1039" s="244" t="s">
        <v>209</v>
      </c>
      <c r="B1039" s="245" t="s">
        <v>1711</v>
      </c>
      <c r="C1039" s="245" t="s">
        <v>1712</v>
      </c>
      <c r="D1039" s="245" t="s">
        <v>392</v>
      </c>
      <c r="E1039" s="246">
        <v>150000</v>
      </c>
    </row>
    <row r="1040" spans="1:5" ht="38.25">
      <c r="A1040" s="244" t="s">
        <v>1717</v>
      </c>
      <c r="B1040" s="245" t="s">
        <v>1718</v>
      </c>
      <c r="C1040" s="245" t="s">
        <v>1174</v>
      </c>
      <c r="D1040" s="245" t="s">
        <v>1174</v>
      </c>
      <c r="E1040" s="246">
        <v>100000</v>
      </c>
    </row>
    <row r="1041" spans="1:5" ht="89.25">
      <c r="A1041" s="244" t="s">
        <v>1719</v>
      </c>
      <c r="B1041" s="245" t="s">
        <v>1720</v>
      </c>
      <c r="C1041" s="245" t="s">
        <v>1174</v>
      </c>
      <c r="D1041" s="245" t="s">
        <v>1174</v>
      </c>
      <c r="E1041" s="246">
        <v>50000</v>
      </c>
    </row>
    <row r="1042" spans="1:5" ht="25.5">
      <c r="A1042" s="244" t="s">
        <v>1316</v>
      </c>
      <c r="B1042" s="245" t="s">
        <v>1720</v>
      </c>
      <c r="C1042" s="245" t="s">
        <v>1317</v>
      </c>
      <c r="D1042" s="245" t="s">
        <v>1174</v>
      </c>
      <c r="E1042" s="246">
        <v>50000</v>
      </c>
    </row>
    <row r="1043" spans="1:5" ht="25.5">
      <c r="A1043" s="244" t="s">
        <v>1197</v>
      </c>
      <c r="B1043" s="245" t="s">
        <v>1720</v>
      </c>
      <c r="C1043" s="245" t="s">
        <v>1198</v>
      </c>
      <c r="D1043" s="245" t="s">
        <v>1174</v>
      </c>
      <c r="E1043" s="246">
        <v>50000</v>
      </c>
    </row>
    <row r="1044" spans="1:5">
      <c r="A1044" s="244" t="s">
        <v>249</v>
      </c>
      <c r="B1044" s="245" t="s">
        <v>1720</v>
      </c>
      <c r="C1044" s="245" t="s">
        <v>1198</v>
      </c>
      <c r="D1044" s="245" t="s">
        <v>1148</v>
      </c>
      <c r="E1044" s="246">
        <v>50000</v>
      </c>
    </row>
    <row r="1045" spans="1:5">
      <c r="A1045" s="244" t="s">
        <v>209</v>
      </c>
      <c r="B1045" s="245" t="s">
        <v>1720</v>
      </c>
      <c r="C1045" s="245" t="s">
        <v>1198</v>
      </c>
      <c r="D1045" s="245" t="s">
        <v>392</v>
      </c>
      <c r="E1045" s="246">
        <v>50000</v>
      </c>
    </row>
    <row r="1046" spans="1:5" ht="102">
      <c r="A1046" s="244" t="s">
        <v>1942</v>
      </c>
      <c r="B1046" s="245" t="s">
        <v>1943</v>
      </c>
      <c r="C1046" s="245" t="s">
        <v>1174</v>
      </c>
      <c r="D1046" s="245" t="s">
        <v>1174</v>
      </c>
      <c r="E1046" s="246">
        <v>50000</v>
      </c>
    </row>
    <row r="1047" spans="1:5" ht="25.5">
      <c r="A1047" s="244" t="s">
        <v>1316</v>
      </c>
      <c r="B1047" s="245" t="s">
        <v>1943</v>
      </c>
      <c r="C1047" s="245" t="s">
        <v>1317</v>
      </c>
      <c r="D1047" s="245" t="s">
        <v>1174</v>
      </c>
      <c r="E1047" s="246">
        <v>50000</v>
      </c>
    </row>
    <row r="1048" spans="1:5" ht="25.5">
      <c r="A1048" s="244" t="s">
        <v>1197</v>
      </c>
      <c r="B1048" s="245" t="s">
        <v>1943</v>
      </c>
      <c r="C1048" s="245" t="s">
        <v>1198</v>
      </c>
      <c r="D1048" s="245" t="s">
        <v>1174</v>
      </c>
      <c r="E1048" s="246">
        <v>50000</v>
      </c>
    </row>
    <row r="1049" spans="1:5">
      <c r="A1049" s="244" t="s">
        <v>249</v>
      </c>
      <c r="B1049" s="245" t="s">
        <v>1943</v>
      </c>
      <c r="C1049" s="245" t="s">
        <v>1198</v>
      </c>
      <c r="D1049" s="245" t="s">
        <v>1148</v>
      </c>
      <c r="E1049" s="246">
        <v>50000</v>
      </c>
    </row>
    <row r="1050" spans="1:5">
      <c r="A1050" s="244" t="s">
        <v>209</v>
      </c>
      <c r="B1050" s="245" t="s">
        <v>1943</v>
      </c>
      <c r="C1050" s="245" t="s">
        <v>1198</v>
      </c>
      <c r="D1050" s="245" t="s">
        <v>392</v>
      </c>
      <c r="E1050" s="246">
        <v>50000</v>
      </c>
    </row>
    <row r="1051" spans="1:5" ht="25.5">
      <c r="A1051" s="244" t="s">
        <v>599</v>
      </c>
      <c r="B1051" s="245" t="s">
        <v>1006</v>
      </c>
      <c r="C1051" s="245" t="s">
        <v>1174</v>
      </c>
      <c r="D1051" s="245" t="s">
        <v>1174</v>
      </c>
      <c r="E1051" s="246">
        <v>95381165</v>
      </c>
    </row>
    <row r="1052" spans="1:5" ht="38.25">
      <c r="A1052" s="244" t="s">
        <v>323</v>
      </c>
      <c r="B1052" s="245" t="s">
        <v>1007</v>
      </c>
      <c r="C1052" s="245" t="s">
        <v>1174</v>
      </c>
      <c r="D1052" s="245" t="s">
        <v>1174</v>
      </c>
      <c r="E1052" s="246">
        <v>2830891</v>
      </c>
    </row>
    <row r="1053" spans="1:5" ht="38.25">
      <c r="A1053" s="244" t="s">
        <v>323</v>
      </c>
      <c r="B1053" s="245" t="s">
        <v>644</v>
      </c>
      <c r="C1053" s="245" t="s">
        <v>1174</v>
      </c>
      <c r="D1053" s="245" t="s">
        <v>1174</v>
      </c>
      <c r="E1053" s="246">
        <v>2755891</v>
      </c>
    </row>
    <row r="1054" spans="1:5" ht="51">
      <c r="A1054" s="244" t="s">
        <v>1315</v>
      </c>
      <c r="B1054" s="245" t="s">
        <v>644</v>
      </c>
      <c r="C1054" s="245" t="s">
        <v>273</v>
      </c>
      <c r="D1054" s="245" t="s">
        <v>1174</v>
      </c>
      <c r="E1054" s="246">
        <v>2755891</v>
      </c>
    </row>
    <row r="1055" spans="1:5" ht="25.5">
      <c r="A1055" s="244" t="s">
        <v>1204</v>
      </c>
      <c r="B1055" s="245" t="s">
        <v>644</v>
      </c>
      <c r="C1055" s="245" t="s">
        <v>28</v>
      </c>
      <c r="D1055" s="245" t="s">
        <v>1174</v>
      </c>
      <c r="E1055" s="246">
        <v>2755891</v>
      </c>
    </row>
    <row r="1056" spans="1:5">
      <c r="A1056" s="244" t="s">
        <v>234</v>
      </c>
      <c r="B1056" s="245" t="s">
        <v>644</v>
      </c>
      <c r="C1056" s="245" t="s">
        <v>28</v>
      </c>
      <c r="D1056" s="245" t="s">
        <v>1135</v>
      </c>
      <c r="E1056" s="246">
        <v>2755891</v>
      </c>
    </row>
    <row r="1057" spans="1:5" ht="25.5">
      <c r="A1057" s="244" t="s">
        <v>1309</v>
      </c>
      <c r="B1057" s="245" t="s">
        <v>644</v>
      </c>
      <c r="C1057" s="245" t="s">
        <v>28</v>
      </c>
      <c r="D1057" s="245" t="s">
        <v>322</v>
      </c>
      <c r="E1057" s="246">
        <v>2755891</v>
      </c>
    </row>
    <row r="1058" spans="1:5" ht="51">
      <c r="A1058" s="244" t="s">
        <v>1686</v>
      </c>
      <c r="B1058" s="245" t="s">
        <v>1687</v>
      </c>
      <c r="C1058" s="245" t="s">
        <v>1174</v>
      </c>
      <c r="D1058" s="245" t="s">
        <v>1174</v>
      </c>
      <c r="E1058" s="246">
        <v>75000</v>
      </c>
    </row>
    <row r="1059" spans="1:5" ht="51">
      <c r="A1059" s="244" t="s">
        <v>1315</v>
      </c>
      <c r="B1059" s="245" t="s">
        <v>1687</v>
      </c>
      <c r="C1059" s="245" t="s">
        <v>273</v>
      </c>
      <c r="D1059" s="245" t="s">
        <v>1174</v>
      </c>
      <c r="E1059" s="246">
        <v>75000</v>
      </c>
    </row>
    <row r="1060" spans="1:5" ht="25.5">
      <c r="A1060" s="244" t="s">
        <v>1204</v>
      </c>
      <c r="B1060" s="245" t="s">
        <v>1687</v>
      </c>
      <c r="C1060" s="245" t="s">
        <v>28</v>
      </c>
      <c r="D1060" s="245" t="s">
        <v>1174</v>
      </c>
      <c r="E1060" s="246">
        <v>75000</v>
      </c>
    </row>
    <row r="1061" spans="1:5">
      <c r="A1061" s="244" t="s">
        <v>234</v>
      </c>
      <c r="B1061" s="245" t="s">
        <v>1687</v>
      </c>
      <c r="C1061" s="245" t="s">
        <v>28</v>
      </c>
      <c r="D1061" s="245" t="s">
        <v>1135</v>
      </c>
      <c r="E1061" s="246">
        <v>75000</v>
      </c>
    </row>
    <row r="1062" spans="1:5" ht="25.5">
      <c r="A1062" s="244" t="s">
        <v>1309</v>
      </c>
      <c r="B1062" s="245" t="s">
        <v>1687</v>
      </c>
      <c r="C1062" s="245" t="s">
        <v>28</v>
      </c>
      <c r="D1062" s="245" t="s">
        <v>322</v>
      </c>
      <c r="E1062" s="246">
        <v>75000</v>
      </c>
    </row>
    <row r="1063" spans="1:5" ht="38.25">
      <c r="A1063" s="244" t="s">
        <v>600</v>
      </c>
      <c r="B1063" s="245" t="s">
        <v>1008</v>
      </c>
      <c r="C1063" s="245" t="s">
        <v>1174</v>
      </c>
      <c r="D1063" s="245" t="s">
        <v>1174</v>
      </c>
      <c r="E1063" s="246">
        <v>86836901</v>
      </c>
    </row>
    <row r="1064" spans="1:5" ht="51">
      <c r="A1064" s="244" t="s">
        <v>1341</v>
      </c>
      <c r="B1064" s="245" t="s">
        <v>1342</v>
      </c>
      <c r="C1064" s="245" t="s">
        <v>1174</v>
      </c>
      <c r="D1064" s="245" t="s">
        <v>1174</v>
      </c>
      <c r="E1064" s="246">
        <v>1069800</v>
      </c>
    </row>
    <row r="1065" spans="1:5" ht="51">
      <c r="A1065" s="244" t="s">
        <v>1315</v>
      </c>
      <c r="B1065" s="245" t="s">
        <v>1342</v>
      </c>
      <c r="C1065" s="245" t="s">
        <v>273</v>
      </c>
      <c r="D1065" s="245" t="s">
        <v>1174</v>
      </c>
      <c r="E1065" s="246">
        <v>1059800</v>
      </c>
    </row>
    <row r="1066" spans="1:5" ht="25.5">
      <c r="A1066" s="244" t="s">
        <v>1204</v>
      </c>
      <c r="B1066" s="245" t="s">
        <v>1342</v>
      </c>
      <c r="C1066" s="245" t="s">
        <v>28</v>
      </c>
      <c r="D1066" s="245" t="s">
        <v>1174</v>
      </c>
      <c r="E1066" s="246">
        <v>1059800</v>
      </c>
    </row>
    <row r="1067" spans="1:5">
      <c r="A1067" s="244" t="s">
        <v>141</v>
      </c>
      <c r="B1067" s="245" t="s">
        <v>1342</v>
      </c>
      <c r="C1067" s="245" t="s">
        <v>28</v>
      </c>
      <c r="D1067" s="245" t="s">
        <v>1143</v>
      </c>
      <c r="E1067" s="246">
        <v>1059800</v>
      </c>
    </row>
    <row r="1068" spans="1:5">
      <c r="A1068" s="244" t="s">
        <v>63</v>
      </c>
      <c r="B1068" s="245" t="s">
        <v>1342</v>
      </c>
      <c r="C1068" s="245" t="s">
        <v>28</v>
      </c>
      <c r="D1068" s="245" t="s">
        <v>394</v>
      </c>
      <c r="E1068" s="246">
        <v>1059800</v>
      </c>
    </row>
    <row r="1069" spans="1:5" ht="25.5">
      <c r="A1069" s="244" t="s">
        <v>1316</v>
      </c>
      <c r="B1069" s="245" t="s">
        <v>1342</v>
      </c>
      <c r="C1069" s="245" t="s">
        <v>1317</v>
      </c>
      <c r="D1069" s="245" t="s">
        <v>1174</v>
      </c>
      <c r="E1069" s="246">
        <v>10000</v>
      </c>
    </row>
    <row r="1070" spans="1:5" ht="25.5">
      <c r="A1070" s="244" t="s">
        <v>1197</v>
      </c>
      <c r="B1070" s="245" t="s">
        <v>1342</v>
      </c>
      <c r="C1070" s="245" t="s">
        <v>1198</v>
      </c>
      <c r="D1070" s="245" t="s">
        <v>1174</v>
      </c>
      <c r="E1070" s="246">
        <v>10000</v>
      </c>
    </row>
    <row r="1071" spans="1:5">
      <c r="A1071" s="244" t="s">
        <v>141</v>
      </c>
      <c r="B1071" s="245" t="s">
        <v>1342</v>
      </c>
      <c r="C1071" s="245" t="s">
        <v>1198</v>
      </c>
      <c r="D1071" s="245" t="s">
        <v>1143</v>
      </c>
      <c r="E1071" s="246">
        <v>10000</v>
      </c>
    </row>
    <row r="1072" spans="1:5">
      <c r="A1072" s="244" t="s">
        <v>63</v>
      </c>
      <c r="B1072" s="245" t="s">
        <v>1342</v>
      </c>
      <c r="C1072" s="245" t="s">
        <v>1198</v>
      </c>
      <c r="D1072" s="245" t="s">
        <v>394</v>
      </c>
      <c r="E1072" s="246">
        <v>10000</v>
      </c>
    </row>
    <row r="1073" spans="1:5" ht="38.25">
      <c r="A1073" s="244" t="s">
        <v>328</v>
      </c>
      <c r="B1073" s="245" t="s">
        <v>638</v>
      </c>
      <c r="C1073" s="245" t="s">
        <v>1174</v>
      </c>
      <c r="D1073" s="245" t="s">
        <v>1174</v>
      </c>
      <c r="E1073" s="246">
        <v>59972594</v>
      </c>
    </row>
    <row r="1074" spans="1:5" ht="51">
      <c r="A1074" s="244" t="s">
        <v>1315</v>
      </c>
      <c r="B1074" s="245" t="s">
        <v>638</v>
      </c>
      <c r="C1074" s="245" t="s">
        <v>273</v>
      </c>
      <c r="D1074" s="245" t="s">
        <v>1174</v>
      </c>
      <c r="E1074" s="246">
        <v>50523396</v>
      </c>
    </row>
    <row r="1075" spans="1:5" ht="25.5">
      <c r="A1075" s="244" t="s">
        <v>1204</v>
      </c>
      <c r="B1075" s="245" t="s">
        <v>638</v>
      </c>
      <c r="C1075" s="245" t="s">
        <v>28</v>
      </c>
      <c r="D1075" s="245" t="s">
        <v>1174</v>
      </c>
      <c r="E1075" s="246">
        <v>50523396</v>
      </c>
    </row>
    <row r="1076" spans="1:5">
      <c r="A1076" s="244" t="s">
        <v>234</v>
      </c>
      <c r="B1076" s="245" t="s">
        <v>638</v>
      </c>
      <c r="C1076" s="245" t="s">
        <v>28</v>
      </c>
      <c r="D1076" s="245" t="s">
        <v>1135</v>
      </c>
      <c r="E1076" s="246">
        <v>50523396</v>
      </c>
    </row>
    <row r="1077" spans="1:5" ht="38.25">
      <c r="A1077" s="244" t="s">
        <v>67</v>
      </c>
      <c r="B1077" s="245" t="s">
        <v>638</v>
      </c>
      <c r="C1077" s="245" t="s">
        <v>28</v>
      </c>
      <c r="D1077" s="245" t="s">
        <v>327</v>
      </c>
      <c r="E1077" s="246">
        <v>3051958</v>
      </c>
    </row>
    <row r="1078" spans="1:5" ht="38.25">
      <c r="A1078" s="244" t="s">
        <v>236</v>
      </c>
      <c r="B1078" s="245" t="s">
        <v>638</v>
      </c>
      <c r="C1078" s="245" t="s">
        <v>28</v>
      </c>
      <c r="D1078" s="245" t="s">
        <v>333</v>
      </c>
      <c r="E1078" s="246">
        <v>46454751</v>
      </c>
    </row>
    <row r="1079" spans="1:5" ht="38.25">
      <c r="A1079" s="244" t="s">
        <v>216</v>
      </c>
      <c r="B1079" s="245" t="s">
        <v>638</v>
      </c>
      <c r="C1079" s="245" t="s">
        <v>28</v>
      </c>
      <c r="D1079" s="245" t="s">
        <v>331</v>
      </c>
      <c r="E1079" s="246">
        <v>1016687</v>
      </c>
    </row>
    <row r="1080" spans="1:5" ht="25.5">
      <c r="A1080" s="244" t="s">
        <v>1316</v>
      </c>
      <c r="B1080" s="245" t="s">
        <v>638</v>
      </c>
      <c r="C1080" s="245" t="s">
        <v>1317</v>
      </c>
      <c r="D1080" s="245" t="s">
        <v>1174</v>
      </c>
      <c r="E1080" s="246">
        <v>8965095</v>
      </c>
    </row>
    <row r="1081" spans="1:5" ht="25.5">
      <c r="A1081" s="244" t="s">
        <v>1197</v>
      </c>
      <c r="B1081" s="245" t="s">
        <v>638</v>
      </c>
      <c r="C1081" s="245" t="s">
        <v>1198</v>
      </c>
      <c r="D1081" s="245" t="s">
        <v>1174</v>
      </c>
      <c r="E1081" s="246">
        <v>8965095</v>
      </c>
    </row>
    <row r="1082" spans="1:5">
      <c r="A1082" s="244" t="s">
        <v>234</v>
      </c>
      <c r="B1082" s="245" t="s">
        <v>638</v>
      </c>
      <c r="C1082" s="245" t="s">
        <v>1198</v>
      </c>
      <c r="D1082" s="245" t="s">
        <v>1135</v>
      </c>
      <c r="E1082" s="246">
        <v>8965095</v>
      </c>
    </row>
    <row r="1083" spans="1:5" ht="38.25">
      <c r="A1083" s="244" t="s">
        <v>67</v>
      </c>
      <c r="B1083" s="245" t="s">
        <v>638</v>
      </c>
      <c r="C1083" s="245" t="s">
        <v>1198</v>
      </c>
      <c r="D1083" s="245" t="s">
        <v>327</v>
      </c>
      <c r="E1083" s="246">
        <v>418750</v>
      </c>
    </row>
    <row r="1084" spans="1:5" ht="38.25">
      <c r="A1084" s="244" t="s">
        <v>236</v>
      </c>
      <c r="B1084" s="245" t="s">
        <v>638</v>
      </c>
      <c r="C1084" s="245" t="s">
        <v>1198</v>
      </c>
      <c r="D1084" s="245" t="s">
        <v>333</v>
      </c>
      <c r="E1084" s="246">
        <v>8487493</v>
      </c>
    </row>
    <row r="1085" spans="1:5" ht="38.25">
      <c r="A1085" s="244" t="s">
        <v>216</v>
      </c>
      <c r="B1085" s="245" t="s">
        <v>638</v>
      </c>
      <c r="C1085" s="245" t="s">
        <v>1198</v>
      </c>
      <c r="D1085" s="245" t="s">
        <v>331</v>
      </c>
      <c r="E1085" s="246">
        <v>58852</v>
      </c>
    </row>
    <row r="1086" spans="1:5">
      <c r="A1086" s="244" t="s">
        <v>1318</v>
      </c>
      <c r="B1086" s="245" t="s">
        <v>638</v>
      </c>
      <c r="C1086" s="245" t="s">
        <v>1319</v>
      </c>
      <c r="D1086" s="245" t="s">
        <v>1174</v>
      </c>
      <c r="E1086" s="246">
        <v>484103</v>
      </c>
    </row>
    <row r="1087" spans="1:5">
      <c r="A1087" s="244" t="s">
        <v>1202</v>
      </c>
      <c r="B1087" s="245" t="s">
        <v>638</v>
      </c>
      <c r="C1087" s="245" t="s">
        <v>1203</v>
      </c>
      <c r="D1087" s="245" t="s">
        <v>1174</v>
      </c>
      <c r="E1087" s="246">
        <v>484103</v>
      </c>
    </row>
    <row r="1088" spans="1:5">
      <c r="A1088" s="244" t="s">
        <v>234</v>
      </c>
      <c r="B1088" s="245" t="s">
        <v>638</v>
      </c>
      <c r="C1088" s="245" t="s">
        <v>1203</v>
      </c>
      <c r="D1088" s="245" t="s">
        <v>1135</v>
      </c>
      <c r="E1088" s="246">
        <v>484103</v>
      </c>
    </row>
    <row r="1089" spans="1:5" ht="38.25">
      <c r="A1089" s="244" t="s">
        <v>236</v>
      </c>
      <c r="B1089" s="245" t="s">
        <v>638</v>
      </c>
      <c r="C1089" s="245" t="s">
        <v>1203</v>
      </c>
      <c r="D1089" s="245" t="s">
        <v>333</v>
      </c>
      <c r="E1089" s="246">
        <v>484103</v>
      </c>
    </row>
    <row r="1090" spans="1:5" ht="63.75">
      <c r="A1090" s="244" t="s">
        <v>560</v>
      </c>
      <c r="B1090" s="245" t="s">
        <v>648</v>
      </c>
      <c r="C1090" s="245" t="s">
        <v>1174</v>
      </c>
      <c r="D1090" s="245" t="s">
        <v>1174</v>
      </c>
      <c r="E1090" s="246">
        <v>1908000</v>
      </c>
    </row>
    <row r="1091" spans="1:5" ht="51">
      <c r="A1091" s="244" t="s">
        <v>1315</v>
      </c>
      <c r="B1091" s="245" t="s">
        <v>648</v>
      </c>
      <c r="C1091" s="245" t="s">
        <v>273</v>
      </c>
      <c r="D1091" s="245" t="s">
        <v>1174</v>
      </c>
      <c r="E1091" s="246">
        <v>1908000</v>
      </c>
    </row>
    <row r="1092" spans="1:5" ht="25.5">
      <c r="A1092" s="244" t="s">
        <v>1204</v>
      </c>
      <c r="B1092" s="245" t="s">
        <v>648</v>
      </c>
      <c r="C1092" s="245" t="s">
        <v>28</v>
      </c>
      <c r="D1092" s="245" t="s">
        <v>1174</v>
      </c>
      <c r="E1092" s="246">
        <v>1908000</v>
      </c>
    </row>
    <row r="1093" spans="1:5">
      <c r="A1093" s="244" t="s">
        <v>234</v>
      </c>
      <c r="B1093" s="245" t="s">
        <v>648</v>
      </c>
      <c r="C1093" s="245" t="s">
        <v>28</v>
      </c>
      <c r="D1093" s="245" t="s">
        <v>1135</v>
      </c>
      <c r="E1093" s="246">
        <v>1908000</v>
      </c>
    </row>
    <row r="1094" spans="1:5" ht="38.25">
      <c r="A1094" s="244" t="s">
        <v>236</v>
      </c>
      <c r="B1094" s="245" t="s">
        <v>648</v>
      </c>
      <c r="C1094" s="245" t="s">
        <v>28</v>
      </c>
      <c r="D1094" s="245" t="s">
        <v>333</v>
      </c>
      <c r="E1094" s="246">
        <v>1908000</v>
      </c>
    </row>
    <row r="1095" spans="1:5" ht="51">
      <c r="A1095" s="244" t="s">
        <v>558</v>
      </c>
      <c r="B1095" s="245" t="s">
        <v>639</v>
      </c>
      <c r="C1095" s="245" t="s">
        <v>1174</v>
      </c>
      <c r="D1095" s="245" t="s">
        <v>1174</v>
      </c>
      <c r="E1095" s="246">
        <v>1208000</v>
      </c>
    </row>
    <row r="1096" spans="1:5" ht="51">
      <c r="A1096" s="244" t="s">
        <v>1315</v>
      </c>
      <c r="B1096" s="245" t="s">
        <v>639</v>
      </c>
      <c r="C1096" s="245" t="s">
        <v>273</v>
      </c>
      <c r="D1096" s="245" t="s">
        <v>1174</v>
      </c>
      <c r="E1096" s="246">
        <v>1208000</v>
      </c>
    </row>
    <row r="1097" spans="1:5" ht="25.5">
      <c r="A1097" s="244" t="s">
        <v>1204</v>
      </c>
      <c r="B1097" s="245" t="s">
        <v>639</v>
      </c>
      <c r="C1097" s="245" t="s">
        <v>28</v>
      </c>
      <c r="D1097" s="245" t="s">
        <v>1174</v>
      </c>
      <c r="E1097" s="246">
        <v>1208000</v>
      </c>
    </row>
    <row r="1098" spans="1:5">
      <c r="A1098" s="244" t="s">
        <v>234</v>
      </c>
      <c r="B1098" s="245" t="s">
        <v>639</v>
      </c>
      <c r="C1098" s="245" t="s">
        <v>28</v>
      </c>
      <c r="D1098" s="245" t="s">
        <v>1135</v>
      </c>
      <c r="E1098" s="246">
        <v>1208000</v>
      </c>
    </row>
    <row r="1099" spans="1:5" ht="38.25">
      <c r="A1099" s="244" t="s">
        <v>67</v>
      </c>
      <c r="B1099" s="245" t="s">
        <v>639</v>
      </c>
      <c r="C1099" s="245" t="s">
        <v>28</v>
      </c>
      <c r="D1099" s="245" t="s">
        <v>327</v>
      </c>
      <c r="E1099" s="246">
        <v>168000</v>
      </c>
    </row>
    <row r="1100" spans="1:5" ht="38.25">
      <c r="A1100" s="244" t="s">
        <v>236</v>
      </c>
      <c r="B1100" s="245" t="s">
        <v>639</v>
      </c>
      <c r="C1100" s="245" t="s">
        <v>28</v>
      </c>
      <c r="D1100" s="245" t="s">
        <v>333</v>
      </c>
      <c r="E1100" s="246">
        <v>1000000</v>
      </c>
    </row>
    <row r="1101" spans="1:5" ht="38.25">
      <c r="A1101" s="244" t="s">
        <v>216</v>
      </c>
      <c r="B1101" s="245" t="s">
        <v>639</v>
      </c>
      <c r="C1101" s="245" t="s">
        <v>28</v>
      </c>
      <c r="D1101" s="245" t="s">
        <v>331</v>
      </c>
      <c r="E1101" s="246">
        <v>40000</v>
      </c>
    </row>
    <row r="1102" spans="1:5" ht="51">
      <c r="A1102" s="244" t="s">
        <v>561</v>
      </c>
      <c r="B1102" s="245" t="s">
        <v>649</v>
      </c>
      <c r="C1102" s="245" t="s">
        <v>1174</v>
      </c>
      <c r="D1102" s="245" t="s">
        <v>1174</v>
      </c>
      <c r="E1102" s="246">
        <v>9766996</v>
      </c>
    </row>
    <row r="1103" spans="1:5" ht="51">
      <c r="A1103" s="244" t="s">
        <v>1315</v>
      </c>
      <c r="B1103" s="245" t="s">
        <v>649</v>
      </c>
      <c r="C1103" s="245" t="s">
        <v>273</v>
      </c>
      <c r="D1103" s="245" t="s">
        <v>1174</v>
      </c>
      <c r="E1103" s="246">
        <v>9766996</v>
      </c>
    </row>
    <row r="1104" spans="1:5" ht="25.5">
      <c r="A1104" s="244" t="s">
        <v>1204</v>
      </c>
      <c r="B1104" s="245" t="s">
        <v>649</v>
      </c>
      <c r="C1104" s="245" t="s">
        <v>28</v>
      </c>
      <c r="D1104" s="245" t="s">
        <v>1174</v>
      </c>
      <c r="E1104" s="246">
        <v>9766996</v>
      </c>
    </row>
    <row r="1105" spans="1:5">
      <c r="A1105" s="244" t="s">
        <v>234</v>
      </c>
      <c r="B1105" s="245" t="s">
        <v>649</v>
      </c>
      <c r="C1105" s="245" t="s">
        <v>28</v>
      </c>
      <c r="D1105" s="245" t="s">
        <v>1135</v>
      </c>
      <c r="E1105" s="246">
        <v>9766996</v>
      </c>
    </row>
    <row r="1106" spans="1:5" ht="38.25">
      <c r="A1106" s="244" t="s">
        <v>236</v>
      </c>
      <c r="B1106" s="245" t="s">
        <v>649</v>
      </c>
      <c r="C1106" s="245" t="s">
        <v>28</v>
      </c>
      <c r="D1106" s="245" t="s">
        <v>333</v>
      </c>
      <c r="E1106" s="246">
        <v>9766996</v>
      </c>
    </row>
    <row r="1107" spans="1:5" ht="38.25">
      <c r="A1107" s="244" t="s">
        <v>954</v>
      </c>
      <c r="B1107" s="245" t="s">
        <v>955</v>
      </c>
      <c r="C1107" s="245" t="s">
        <v>1174</v>
      </c>
      <c r="D1107" s="245" t="s">
        <v>1174</v>
      </c>
      <c r="E1107" s="246">
        <v>4233740</v>
      </c>
    </row>
    <row r="1108" spans="1:5" ht="25.5">
      <c r="A1108" s="244" t="s">
        <v>1316</v>
      </c>
      <c r="B1108" s="245" t="s">
        <v>955</v>
      </c>
      <c r="C1108" s="245" t="s">
        <v>1317</v>
      </c>
      <c r="D1108" s="245" t="s">
        <v>1174</v>
      </c>
      <c r="E1108" s="246">
        <v>4233740</v>
      </c>
    </row>
    <row r="1109" spans="1:5" ht="25.5">
      <c r="A1109" s="244" t="s">
        <v>1197</v>
      </c>
      <c r="B1109" s="245" t="s">
        <v>955</v>
      </c>
      <c r="C1109" s="245" t="s">
        <v>1198</v>
      </c>
      <c r="D1109" s="245" t="s">
        <v>1174</v>
      </c>
      <c r="E1109" s="246">
        <v>4233740</v>
      </c>
    </row>
    <row r="1110" spans="1:5">
      <c r="A1110" s="244" t="s">
        <v>234</v>
      </c>
      <c r="B1110" s="245" t="s">
        <v>955</v>
      </c>
      <c r="C1110" s="245" t="s">
        <v>1198</v>
      </c>
      <c r="D1110" s="245" t="s">
        <v>1135</v>
      </c>
      <c r="E1110" s="246">
        <v>4233740</v>
      </c>
    </row>
    <row r="1111" spans="1:5" ht="38.25">
      <c r="A1111" s="244" t="s">
        <v>236</v>
      </c>
      <c r="B1111" s="245" t="s">
        <v>955</v>
      </c>
      <c r="C1111" s="245" t="s">
        <v>1198</v>
      </c>
      <c r="D1111" s="245" t="s">
        <v>333</v>
      </c>
      <c r="E1111" s="246">
        <v>4233740</v>
      </c>
    </row>
    <row r="1112" spans="1:5" ht="38.25">
      <c r="A1112" s="244" t="s">
        <v>1496</v>
      </c>
      <c r="B1112" s="245" t="s">
        <v>1497</v>
      </c>
      <c r="C1112" s="245" t="s">
        <v>1174</v>
      </c>
      <c r="D1112" s="245" t="s">
        <v>1174</v>
      </c>
      <c r="E1112" s="246">
        <v>195735</v>
      </c>
    </row>
    <row r="1113" spans="1:5" ht="25.5">
      <c r="A1113" s="244" t="s">
        <v>1316</v>
      </c>
      <c r="B1113" s="245" t="s">
        <v>1497</v>
      </c>
      <c r="C1113" s="245" t="s">
        <v>1317</v>
      </c>
      <c r="D1113" s="245" t="s">
        <v>1174</v>
      </c>
      <c r="E1113" s="246">
        <v>195735</v>
      </c>
    </row>
    <row r="1114" spans="1:5" ht="25.5">
      <c r="A1114" s="244" t="s">
        <v>1197</v>
      </c>
      <c r="B1114" s="245" t="s">
        <v>1497</v>
      </c>
      <c r="C1114" s="245" t="s">
        <v>1198</v>
      </c>
      <c r="D1114" s="245" t="s">
        <v>1174</v>
      </c>
      <c r="E1114" s="246">
        <v>195735</v>
      </c>
    </row>
    <row r="1115" spans="1:5">
      <c r="A1115" s="244" t="s">
        <v>234</v>
      </c>
      <c r="B1115" s="245" t="s">
        <v>1497</v>
      </c>
      <c r="C1115" s="245" t="s">
        <v>1198</v>
      </c>
      <c r="D1115" s="245" t="s">
        <v>1135</v>
      </c>
      <c r="E1115" s="246">
        <v>195735</v>
      </c>
    </row>
    <row r="1116" spans="1:5" ht="38.25">
      <c r="A1116" s="244" t="s">
        <v>236</v>
      </c>
      <c r="B1116" s="245" t="s">
        <v>1497</v>
      </c>
      <c r="C1116" s="245" t="s">
        <v>1198</v>
      </c>
      <c r="D1116" s="245" t="s">
        <v>333</v>
      </c>
      <c r="E1116" s="246">
        <v>195735</v>
      </c>
    </row>
    <row r="1117" spans="1:5" ht="25.5">
      <c r="A1117" s="244" t="s">
        <v>1073</v>
      </c>
      <c r="B1117" s="245" t="s">
        <v>1074</v>
      </c>
      <c r="C1117" s="245" t="s">
        <v>1174</v>
      </c>
      <c r="D1117" s="245" t="s">
        <v>1174</v>
      </c>
      <c r="E1117" s="246">
        <v>1020275</v>
      </c>
    </row>
    <row r="1118" spans="1:5" ht="25.5">
      <c r="A1118" s="244" t="s">
        <v>1316</v>
      </c>
      <c r="B1118" s="245" t="s">
        <v>1074</v>
      </c>
      <c r="C1118" s="245" t="s">
        <v>1317</v>
      </c>
      <c r="D1118" s="245" t="s">
        <v>1174</v>
      </c>
      <c r="E1118" s="246">
        <v>1020275</v>
      </c>
    </row>
    <row r="1119" spans="1:5" ht="25.5">
      <c r="A1119" s="244" t="s">
        <v>1197</v>
      </c>
      <c r="B1119" s="245" t="s">
        <v>1074</v>
      </c>
      <c r="C1119" s="245" t="s">
        <v>1198</v>
      </c>
      <c r="D1119" s="245" t="s">
        <v>1174</v>
      </c>
      <c r="E1119" s="246">
        <v>1020275</v>
      </c>
    </row>
    <row r="1120" spans="1:5">
      <c r="A1120" s="244" t="s">
        <v>234</v>
      </c>
      <c r="B1120" s="245" t="s">
        <v>1074</v>
      </c>
      <c r="C1120" s="245" t="s">
        <v>1198</v>
      </c>
      <c r="D1120" s="245" t="s">
        <v>1135</v>
      </c>
      <c r="E1120" s="246">
        <v>1020275</v>
      </c>
    </row>
    <row r="1121" spans="1:5" ht="38.25">
      <c r="A1121" s="244" t="s">
        <v>236</v>
      </c>
      <c r="B1121" s="245" t="s">
        <v>1074</v>
      </c>
      <c r="C1121" s="245" t="s">
        <v>1198</v>
      </c>
      <c r="D1121" s="245" t="s">
        <v>333</v>
      </c>
      <c r="E1121" s="246">
        <v>1020275</v>
      </c>
    </row>
    <row r="1122" spans="1:5" ht="63.75">
      <c r="A1122" s="244" t="s">
        <v>542</v>
      </c>
      <c r="B1122" s="245" t="s">
        <v>653</v>
      </c>
      <c r="C1122" s="245" t="s">
        <v>1174</v>
      </c>
      <c r="D1122" s="245" t="s">
        <v>1174</v>
      </c>
      <c r="E1122" s="246">
        <v>96300</v>
      </c>
    </row>
    <row r="1123" spans="1:5" ht="51">
      <c r="A1123" s="244" t="s">
        <v>1315</v>
      </c>
      <c r="B1123" s="245" t="s">
        <v>653</v>
      </c>
      <c r="C1123" s="245" t="s">
        <v>273</v>
      </c>
      <c r="D1123" s="245" t="s">
        <v>1174</v>
      </c>
      <c r="E1123" s="246">
        <v>92840</v>
      </c>
    </row>
    <row r="1124" spans="1:5" ht="25.5">
      <c r="A1124" s="244" t="s">
        <v>1204</v>
      </c>
      <c r="B1124" s="245" t="s">
        <v>653</v>
      </c>
      <c r="C1124" s="245" t="s">
        <v>28</v>
      </c>
      <c r="D1124" s="245" t="s">
        <v>1174</v>
      </c>
      <c r="E1124" s="246">
        <v>92840</v>
      </c>
    </row>
    <row r="1125" spans="1:5">
      <c r="A1125" s="244" t="s">
        <v>234</v>
      </c>
      <c r="B1125" s="245" t="s">
        <v>653</v>
      </c>
      <c r="C1125" s="245" t="s">
        <v>28</v>
      </c>
      <c r="D1125" s="245" t="s">
        <v>1135</v>
      </c>
      <c r="E1125" s="246">
        <v>92840</v>
      </c>
    </row>
    <row r="1126" spans="1:5">
      <c r="A1126" s="244" t="s">
        <v>217</v>
      </c>
      <c r="B1126" s="245" t="s">
        <v>653</v>
      </c>
      <c r="C1126" s="245" t="s">
        <v>28</v>
      </c>
      <c r="D1126" s="245" t="s">
        <v>337</v>
      </c>
      <c r="E1126" s="246">
        <v>92840</v>
      </c>
    </row>
    <row r="1127" spans="1:5" ht="25.5">
      <c r="A1127" s="244" t="s">
        <v>1316</v>
      </c>
      <c r="B1127" s="245" t="s">
        <v>653</v>
      </c>
      <c r="C1127" s="245" t="s">
        <v>1317</v>
      </c>
      <c r="D1127" s="245" t="s">
        <v>1174</v>
      </c>
      <c r="E1127" s="246">
        <v>3460</v>
      </c>
    </row>
    <row r="1128" spans="1:5" ht="25.5">
      <c r="A1128" s="244" t="s">
        <v>1197</v>
      </c>
      <c r="B1128" s="245" t="s">
        <v>653</v>
      </c>
      <c r="C1128" s="245" t="s">
        <v>1198</v>
      </c>
      <c r="D1128" s="245" t="s">
        <v>1174</v>
      </c>
      <c r="E1128" s="246">
        <v>3460</v>
      </c>
    </row>
    <row r="1129" spans="1:5">
      <c r="A1129" s="244" t="s">
        <v>234</v>
      </c>
      <c r="B1129" s="245" t="s">
        <v>653</v>
      </c>
      <c r="C1129" s="245" t="s">
        <v>1198</v>
      </c>
      <c r="D1129" s="245" t="s">
        <v>1135</v>
      </c>
      <c r="E1129" s="246">
        <v>3460</v>
      </c>
    </row>
    <row r="1130" spans="1:5">
      <c r="A1130" s="244" t="s">
        <v>217</v>
      </c>
      <c r="B1130" s="245" t="s">
        <v>653</v>
      </c>
      <c r="C1130" s="245" t="s">
        <v>1198</v>
      </c>
      <c r="D1130" s="245" t="s">
        <v>337</v>
      </c>
      <c r="E1130" s="246">
        <v>3460</v>
      </c>
    </row>
    <row r="1131" spans="1:5" ht="51">
      <c r="A1131" s="244" t="s">
        <v>1652</v>
      </c>
      <c r="B1131" s="245" t="s">
        <v>1653</v>
      </c>
      <c r="C1131" s="245" t="s">
        <v>1174</v>
      </c>
      <c r="D1131" s="245" t="s">
        <v>1174</v>
      </c>
      <c r="E1131" s="246">
        <v>2328100</v>
      </c>
    </row>
    <row r="1132" spans="1:5" ht="51">
      <c r="A1132" s="244" t="s">
        <v>1315</v>
      </c>
      <c r="B1132" s="245" t="s">
        <v>1653</v>
      </c>
      <c r="C1132" s="245" t="s">
        <v>273</v>
      </c>
      <c r="D1132" s="245" t="s">
        <v>1174</v>
      </c>
      <c r="E1132" s="246">
        <v>2184400</v>
      </c>
    </row>
    <row r="1133" spans="1:5" ht="25.5">
      <c r="A1133" s="244" t="s">
        <v>1204</v>
      </c>
      <c r="B1133" s="245" t="s">
        <v>1653</v>
      </c>
      <c r="C1133" s="245" t="s">
        <v>28</v>
      </c>
      <c r="D1133" s="245" t="s">
        <v>1174</v>
      </c>
      <c r="E1133" s="246">
        <v>2184400</v>
      </c>
    </row>
    <row r="1134" spans="1:5">
      <c r="A1134" s="244" t="s">
        <v>183</v>
      </c>
      <c r="B1134" s="245" t="s">
        <v>1653</v>
      </c>
      <c r="C1134" s="245" t="s">
        <v>28</v>
      </c>
      <c r="D1134" s="245" t="s">
        <v>1140</v>
      </c>
      <c r="E1134" s="246">
        <v>2184400</v>
      </c>
    </row>
    <row r="1135" spans="1:5">
      <c r="A1135" s="244" t="s">
        <v>1650</v>
      </c>
      <c r="B1135" s="245" t="s">
        <v>1653</v>
      </c>
      <c r="C1135" s="245" t="s">
        <v>28</v>
      </c>
      <c r="D1135" s="245" t="s">
        <v>1651</v>
      </c>
      <c r="E1135" s="246">
        <v>2184400</v>
      </c>
    </row>
    <row r="1136" spans="1:5" ht="25.5">
      <c r="A1136" s="244" t="s">
        <v>1316</v>
      </c>
      <c r="B1136" s="245" t="s">
        <v>1653</v>
      </c>
      <c r="C1136" s="245" t="s">
        <v>1317</v>
      </c>
      <c r="D1136" s="245" t="s">
        <v>1174</v>
      </c>
      <c r="E1136" s="246">
        <v>143700</v>
      </c>
    </row>
    <row r="1137" spans="1:5" ht="25.5">
      <c r="A1137" s="244" t="s">
        <v>1197</v>
      </c>
      <c r="B1137" s="245" t="s">
        <v>1653</v>
      </c>
      <c r="C1137" s="245" t="s">
        <v>1198</v>
      </c>
      <c r="D1137" s="245" t="s">
        <v>1174</v>
      </c>
      <c r="E1137" s="246">
        <v>143700</v>
      </c>
    </row>
    <row r="1138" spans="1:5">
      <c r="A1138" s="244" t="s">
        <v>183</v>
      </c>
      <c r="B1138" s="245" t="s">
        <v>1653</v>
      </c>
      <c r="C1138" s="245" t="s">
        <v>1198</v>
      </c>
      <c r="D1138" s="245" t="s">
        <v>1140</v>
      </c>
      <c r="E1138" s="246">
        <v>143700</v>
      </c>
    </row>
    <row r="1139" spans="1:5">
      <c r="A1139" s="244" t="s">
        <v>1650</v>
      </c>
      <c r="B1139" s="245" t="s">
        <v>1653</v>
      </c>
      <c r="C1139" s="245" t="s">
        <v>1198</v>
      </c>
      <c r="D1139" s="245" t="s">
        <v>1651</v>
      </c>
      <c r="E1139" s="246">
        <v>143700</v>
      </c>
    </row>
    <row r="1140" spans="1:5" ht="63.75">
      <c r="A1140" s="244" t="s">
        <v>335</v>
      </c>
      <c r="B1140" s="245" t="s">
        <v>646</v>
      </c>
      <c r="C1140" s="245" t="s">
        <v>1174</v>
      </c>
      <c r="D1140" s="245" t="s">
        <v>1174</v>
      </c>
      <c r="E1140" s="246">
        <v>982200</v>
      </c>
    </row>
    <row r="1141" spans="1:5" ht="51">
      <c r="A1141" s="244" t="s">
        <v>1315</v>
      </c>
      <c r="B1141" s="245" t="s">
        <v>646</v>
      </c>
      <c r="C1141" s="245" t="s">
        <v>273</v>
      </c>
      <c r="D1141" s="245" t="s">
        <v>1174</v>
      </c>
      <c r="E1141" s="246">
        <v>952400</v>
      </c>
    </row>
    <row r="1142" spans="1:5" ht="25.5">
      <c r="A1142" s="244" t="s">
        <v>1204</v>
      </c>
      <c r="B1142" s="245" t="s">
        <v>646</v>
      </c>
      <c r="C1142" s="245" t="s">
        <v>28</v>
      </c>
      <c r="D1142" s="245" t="s">
        <v>1174</v>
      </c>
      <c r="E1142" s="246">
        <v>952400</v>
      </c>
    </row>
    <row r="1143" spans="1:5">
      <c r="A1143" s="244" t="s">
        <v>234</v>
      </c>
      <c r="B1143" s="245" t="s">
        <v>646</v>
      </c>
      <c r="C1143" s="245" t="s">
        <v>28</v>
      </c>
      <c r="D1143" s="245" t="s">
        <v>1135</v>
      </c>
      <c r="E1143" s="246">
        <v>952400</v>
      </c>
    </row>
    <row r="1144" spans="1:5" ht="38.25">
      <c r="A1144" s="244" t="s">
        <v>236</v>
      </c>
      <c r="B1144" s="245" t="s">
        <v>646</v>
      </c>
      <c r="C1144" s="245" t="s">
        <v>28</v>
      </c>
      <c r="D1144" s="245" t="s">
        <v>333</v>
      </c>
      <c r="E1144" s="246">
        <v>952400</v>
      </c>
    </row>
    <row r="1145" spans="1:5" ht="25.5">
      <c r="A1145" s="244" t="s">
        <v>1316</v>
      </c>
      <c r="B1145" s="245" t="s">
        <v>646</v>
      </c>
      <c r="C1145" s="245" t="s">
        <v>1317</v>
      </c>
      <c r="D1145" s="245" t="s">
        <v>1174</v>
      </c>
      <c r="E1145" s="246">
        <v>29800</v>
      </c>
    </row>
    <row r="1146" spans="1:5" ht="25.5">
      <c r="A1146" s="244" t="s">
        <v>1197</v>
      </c>
      <c r="B1146" s="245" t="s">
        <v>646</v>
      </c>
      <c r="C1146" s="245" t="s">
        <v>1198</v>
      </c>
      <c r="D1146" s="245" t="s">
        <v>1174</v>
      </c>
      <c r="E1146" s="246">
        <v>29800</v>
      </c>
    </row>
    <row r="1147" spans="1:5">
      <c r="A1147" s="244" t="s">
        <v>234</v>
      </c>
      <c r="B1147" s="245" t="s">
        <v>646</v>
      </c>
      <c r="C1147" s="245" t="s">
        <v>1198</v>
      </c>
      <c r="D1147" s="245" t="s">
        <v>1135</v>
      </c>
      <c r="E1147" s="246">
        <v>29800</v>
      </c>
    </row>
    <row r="1148" spans="1:5" ht="38.25">
      <c r="A1148" s="244" t="s">
        <v>236</v>
      </c>
      <c r="B1148" s="245" t="s">
        <v>646</v>
      </c>
      <c r="C1148" s="245" t="s">
        <v>1198</v>
      </c>
      <c r="D1148" s="245" t="s">
        <v>333</v>
      </c>
      <c r="E1148" s="246">
        <v>29800</v>
      </c>
    </row>
    <row r="1149" spans="1:5" ht="38.25">
      <c r="A1149" s="244" t="s">
        <v>338</v>
      </c>
      <c r="B1149" s="245" t="s">
        <v>654</v>
      </c>
      <c r="C1149" s="245" t="s">
        <v>1174</v>
      </c>
      <c r="D1149" s="245" t="s">
        <v>1174</v>
      </c>
      <c r="E1149" s="246">
        <v>156800</v>
      </c>
    </row>
    <row r="1150" spans="1:5" ht="51">
      <c r="A1150" s="244" t="s">
        <v>1315</v>
      </c>
      <c r="B1150" s="245" t="s">
        <v>654</v>
      </c>
      <c r="C1150" s="245" t="s">
        <v>273</v>
      </c>
      <c r="D1150" s="245" t="s">
        <v>1174</v>
      </c>
      <c r="E1150" s="246">
        <v>132857</v>
      </c>
    </row>
    <row r="1151" spans="1:5" ht="25.5">
      <c r="A1151" s="244" t="s">
        <v>1204</v>
      </c>
      <c r="B1151" s="245" t="s">
        <v>654</v>
      </c>
      <c r="C1151" s="245" t="s">
        <v>28</v>
      </c>
      <c r="D1151" s="245" t="s">
        <v>1174</v>
      </c>
      <c r="E1151" s="246">
        <v>132857</v>
      </c>
    </row>
    <row r="1152" spans="1:5">
      <c r="A1152" s="244" t="s">
        <v>234</v>
      </c>
      <c r="B1152" s="245" t="s">
        <v>654</v>
      </c>
      <c r="C1152" s="245" t="s">
        <v>28</v>
      </c>
      <c r="D1152" s="245" t="s">
        <v>1135</v>
      </c>
      <c r="E1152" s="246">
        <v>132857</v>
      </c>
    </row>
    <row r="1153" spans="1:5">
      <c r="A1153" s="244" t="s">
        <v>217</v>
      </c>
      <c r="B1153" s="245" t="s">
        <v>654</v>
      </c>
      <c r="C1153" s="245" t="s">
        <v>28</v>
      </c>
      <c r="D1153" s="245" t="s">
        <v>337</v>
      </c>
      <c r="E1153" s="246">
        <v>132857</v>
      </c>
    </row>
    <row r="1154" spans="1:5" ht="25.5">
      <c r="A1154" s="244" t="s">
        <v>1316</v>
      </c>
      <c r="B1154" s="245" t="s">
        <v>654</v>
      </c>
      <c r="C1154" s="245" t="s">
        <v>1317</v>
      </c>
      <c r="D1154" s="245" t="s">
        <v>1174</v>
      </c>
      <c r="E1154" s="246">
        <v>23943</v>
      </c>
    </row>
    <row r="1155" spans="1:5" ht="25.5">
      <c r="A1155" s="244" t="s">
        <v>1197</v>
      </c>
      <c r="B1155" s="245" t="s">
        <v>654</v>
      </c>
      <c r="C1155" s="245" t="s">
        <v>1198</v>
      </c>
      <c r="D1155" s="245" t="s">
        <v>1174</v>
      </c>
      <c r="E1155" s="246">
        <v>23943</v>
      </c>
    </row>
    <row r="1156" spans="1:5">
      <c r="A1156" s="244" t="s">
        <v>234</v>
      </c>
      <c r="B1156" s="245" t="s">
        <v>654</v>
      </c>
      <c r="C1156" s="245" t="s">
        <v>1198</v>
      </c>
      <c r="D1156" s="245" t="s">
        <v>1135</v>
      </c>
      <c r="E1156" s="246">
        <v>23943</v>
      </c>
    </row>
    <row r="1157" spans="1:5">
      <c r="A1157" s="244" t="s">
        <v>217</v>
      </c>
      <c r="B1157" s="245" t="s">
        <v>654</v>
      </c>
      <c r="C1157" s="245" t="s">
        <v>1198</v>
      </c>
      <c r="D1157" s="245" t="s">
        <v>337</v>
      </c>
      <c r="E1157" s="246">
        <v>23943</v>
      </c>
    </row>
    <row r="1158" spans="1:5" ht="51">
      <c r="A1158" s="244" t="s">
        <v>336</v>
      </c>
      <c r="B1158" s="245" t="s">
        <v>647</v>
      </c>
      <c r="C1158" s="245" t="s">
        <v>1174</v>
      </c>
      <c r="D1158" s="245" t="s">
        <v>1174</v>
      </c>
      <c r="E1158" s="246">
        <v>2867200</v>
      </c>
    </row>
    <row r="1159" spans="1:5" ht="51">
      <c r="A1159" s="244" t="s">
        <v>1315</v>
      </c>
      <c r="B1159" s="245" t="s">
        <v>647</v>
      </c>
      <c r="C1159" s="245" t="s">
        <v>273</v>
      </c>
      <c r="D1159" s="245" t="s">
        <v>1174</v>
      </c>
      <c r="E1159" s="246">
        <v>2823480</v>
      </c>
    </row>
    <row r="1160" spans="1:5" ht="25.5">
      <c r="A1160" s="244" t="s">
        <v>1204</v>
      </c>
      <c r="B1160" s="245" t="s">
        <v>647</v>
      </c>
      <c r="C1160" s="245" t="s">
        <v>28</v>
      </c>
      <c r="D1160" s="245" t="s">
        <v>1174</v>
      </c>
      <c r="E1160" s="246">
        <v>2823480</v>
      </c>
    </row>
    <row r="1161" spans="1:5">
      <c r="A1161" s="244" t="s">
        <v>234</v>
      </c>
      <c r="B1161" s="245" t="s">
        <v>647</v>
      </c>
      <c r="C1161" s="245" t="s">
        <v>28</v>
      </c>
      <c r="D1161" s="245" t="s">
        <v>1135</v>
      </c>
      <c r="E1161" s="246">
        <v>2823480</v>
      </c>
    </row>
    <row r="1162" spans="1:5" ht="38.25">
      <c r="A1162" s="244" t="s">
        <v>236</v>
      </c>
      <c r="B1162" s="245" t="s">
        <v>647</v>
      </c>
      <c r="C1162" s="245" t="s">
        <v>28</v>
      </c>
      <c r="D1162" s="245" t="s">
        <v>333</v>
      </c>
      <c r="E1162" s="246">
        <v>2823480</v>
      </c>
    </row>
    <row r="1163" spans="1:5" ht="25.5">
      <c r="A1163" s="244" t="s">
        <v>1316</v>
      </c>
      <c r="B1163" s="245" t="s">
        <v>647</v>
      </c>
      <c r="C1163" s="245" t="s">
        <v>1317</v>
      </c>
      <c r="D1163" s="245" t="s">
        <v>1174</v>
      </c>
      <c r="E1163" s="246">
        <v>43720</v>
      </c>
    </row>
    <row r="1164" spans="1:5" ht="25.5">
      <c r="A1164" s="244" t="s">
        <v>1197</v>
      </c>
      <c r="B1164" s="245" t="s">
        <v>647</v>
      </c>
      <c r="C1164" s="245" t="s">
        <v>1198</v>
      </c>
      <c r="D1164" s="245" t="s">
        <v>1174</v>
      </c>
      <c r="E1164" s="246">
        <v>43720</v>
      </c>
    </row>
    <row r="1165" spans="1:5">
      <c r="A1165" s="244" t="s">
        <v>234</v>
      </c>
      <c r="B1165" s="245" t="s">
        <v>647</v>
      </c>
      <c r="C1165" s="245" t="s">
        <v>1198</v>
      </c>
      <c r="D1165" s="245" t="s">
        <v>1135</v>
      </c>
      <c r="E1165" s="246">
        <v>43720</v>
      </c>
    </row>
    <row r="1166" spans="1:5" ht="38.25">
      <c r="A1166" s="244" t="s">
        <v>236</v>
      </c>
      <c r="B1166" s="245" t="s">
        <v>647</v>
      </c>
      <c r="C1166" s="245" t="s">
        <v>1198</v>
      </c>
      <c r="D1166" s="245" t="s">
        <v>333</v>
      </c>
      <c r="E1166" s="246">
        <v>43720</v>
      </c>
    </row>
    <row r="1167" spans="1:5" ht="114.75">
      <c r="A1167" s="244" t="s">
        <v>1830</v>
      </c>
      <c r="B1167" s="245" t="s">
        <v>1831</v>
      </c>
      <c r="C1167" s="245" t="s">
        <v>1174</v>
      </c>
      <c r="D1167" s="245" t="s">
        <v>1174</v>
      </c>
      <c r="E1167" s="246">
        <v>102800</v>
      </c>
    </row>
    <row r="1168" spans="1:5" ht="51">
      <c r="A1168" s="244" t="s">
        <v>1315</v>
      </c>
      <c r="B1168" s="245" t="s">
        <v>1831</v>
      </c>
      <c r="C1168" s="245" t="s">
        <v>273</v>
      </c>
      <c r="D1168" s="245" t="s">
        <v>1174</v>
      </c>
      <c r="E1168" s="246">
        <v>100300</v>
      </c>
    </row>
    <row r="1169" spans="1:5" ht="25.5">
      <c r="A1169" s="244" t="s">
        <v>1204</v>
      </c>
      <c r="B1169" s="245" t="s">
        <v>1831</v>
      </c>
      <c r="C1169" s="245" t="s">
        <v>28</v>
      </c>
      <c r="D1169" s="245" t="s">
        <v>1174</v>
      </c>
      <c r="E1169" s="246">
        <v>100300</v>
      </c>
    </row>
    <row r="1170" spans="1:5">
      <c r="A1170" s="244" t="s">
        <v>234</v>
      </c>
      <c r="B1170" s="245" t="s">
        <v>1831</v>
      </c>
      <c r="C1170" s="245" t="s">
        <v>28</v>
      </c>
      <c r="D1170" s="245" t="s">
        <v>1135</v>
      </c>
      <c r="E1170" s="246">
        <v>100300</v>
      </c>
    </row>
    <row r="1171" spans="1:5">
      <c r="A1171" s="244" t="s">
        <v>217</v>
      </c>
      <c r="B1171" s="245" t="s">
        <v>1831</v>
      </c>
      <c r="C1171" s="245" t="s">
        <v>28</v>
      </c>
      <c r="D1171" s="245" t="s">
        <v>337</v>
      </c>
      <c r="E1171" s="246">
        <v>100300</v>
      </c>
    </row>
    <row r="1172" spans="1:5" ht="25.5">
      <c r="A1172" s="244" t="s">
        <v>1316</v>
      </c>
      <c r="B1172" s="245" t="s">
        <v>1831</v>
      </c>
      <c r="C1172" s="245" t="s">
        <v>1317</v>
      </c>
      <c r="D1172" s="245" t="s">
        <v>1174</v>
      </c>
      <c r="E1172" s="246">
        <v>2500</v>
      </c>
    </row>
    <row r="1173" spans="1:5" ht="25.5">
      <c r="A1173" s="244" t="s">
        <v>1197</v>
      </c>
      <c r="B1173" s="245" t="s">
        <v>1831</v>
      </c>
      <c r="C1173" s="245" t="s">
        <v>1198</v>
      </c>
      <c r="D1173" s="245" t="s">
        <v>1174</v>
      </c>
      <c r="E1173" s="246">
        <v>2500</v>
      </c>
    </row>
    <row r="1174" spans="1:5">
      <c r="A1174" s="244" t="s">
        <v>234</v>
      </c>
      <c r="B1174" s="245" t="s">
        <v>1831</v>
      </c>
      <c r="C1174" s="245" t="s">
        <v>1198</v>
      </c>
      <c r="D1174" s="245" t="s">
        <v>1135</v>
      </c>
      <c r="E1174" s="246">
        <v>2500</v>
      </c>
    </row>
    <row r="1175" spans="1:5">
      <c r="A1175" s="244" t="s">
        <v>217</v>
      </c>
      <c r="B1175" s="245" t="s">
        <v>1831</v>
      </c>
      <c r="C1175" s="245" t="s">
        <v>1198</v>
      </c>
      <c r="D1175" s="245" t="s">
        <v>337</v>
      </c>
      <c r="E1175" s="246">
        <v>2500</v>
      </c>
    </row>
    <row r="1176" spans="1:5" ht="178.5">
      <c r="A1176" s="244" t="s">
        <v>498</v>
      </c>
      <c r="B1176" s="245" t="s">
        <v>650</v>
      </c>
      <c r="C1176" s="245" t="s">
        <v>1174</v>
      </c>
      <c r="D1176" s="245" t="s">
        <v>1174</v>
      </c>
      <c r="E1176" s="246">
        <v>928361</v>
      </c>
    </row>
    <row r="1177" spans="1:5" ht="51">
      <c r="A1177" s="244" t="s">
        <v>1315</v>
      </c>
      <c r="B1177" s="245" t="s">
        <v>650</v>
      </c>
      <c r="C1177" s="245" t="s">
        <v>273</v>
      </c>
      <c r="D1177" s="245" t="s">
        <v>1174</v>
      </c>
      <c r="E1177" s="246">
        <v>928361</v>
      </c>
    </row>
    <row r="1178" spans="1:5" ht="25.5">
      <c r="A1178" s="244" t="s">
        <v>1204</v>
      </c>
      <c r="B1178" s="245" t="s">
        <v>650</v>
      </c>
      <c r="C1178" s="245" t="s">
        <v>28</v>
      </c>
      <c r="D1178" s="245" t="s">
        <v>1174</v>
      </c>
      <c r="E1178" s="246">
        <v>928361</v>
      </c>
    </row>
    <row r="1179" spans="1:5">
      <c r="A1179" s="244" t="s">
        <v>234</v>
      </c>
      <c r="B1179" s="245" t="s">
        <v>650</v>
      </c>
      <c r="C1179" s="245" t="s">
        <v>28</v>
      </c>
      <c r="D1179" s="245" t="s">
        <v>1135</v>
      </c>
      <c r="E1179" s="246">
        <v>928361</v>
      </c>
    </row>
    <row r="1180" spans="1:5" ht="38.25">
      <c r="A1180" s="244" t="s">
        <v>236</v>
      </c>
      <c r="B1180" s="245" t="s">
        <v>650</v>
      </c>
      <c r="C1180" s="245" t="s">
        <v>28</v>
      </c>
      <c r="D1180" s="245" t="s">
        <v>333</v>
      </c>
      <c r="E1180" s="246">
        <v>928361</v>
      </c>
    </row>
    <row r="1181" spans="1:5" ht="38.25">
      <c r="A1181" s="244" t="s">
        <v>330</v>
      </c>
      <c r="B1181" s="245" t="s">
        <v>1009</v>
      </c>
      <c r="C1181" s="245" t="s">
        <v>1174</v>
      </c>
      <c r="D1181" s="245" t="s">
        <v>1174</v>
      </c>
      <c r="E1181" s="246">
        <v>4185137</v>
      </c>
    </row>
    <row r="1182" spans="1:5" ht="38.25">
      <c r="A1182" s="244" t="s">
        <v>330</v>
      </c>
      <c r="B1182" s="245" t="s">
        <v>640</v>
      </c>
      <c r="C1182" s="245" t="s">
        <v>1174</v>
      </c>
      <c r="D1182" s="245" t="s">
        <v>1174</v>
      </c>
      <c r="E1182" s="246">
        <v>4137137</v>
      </c>
    </row>
    <row r="1183" spans="1:5" ht="51">
      <c r="A1183" s="244" t="s">
        <v>1315</v>
      </c>
      <c r="B1183" s="245" t="s">
        <v>640</v>
      </c>
      <c r="C1183" s="245" t="s">
        <v>273</v>
      </c>
      <c r="D1183" s="245" t="s">
        <v>1174</v>
      </c>
      <c r="E1183" s="246">
        <v>4137137</v>
      </c>
    </row>
    <row r="1184" spans="1:5" ht="25.5">
      <c r="A1184" s="244" t="s">
        <v>1204</v>
      </c>
      <c r="B1184" s="245" t="s">
        <v>640</v>
      </c>
      <c r="C1184" s="245" t="s">
        <v>28</v>
      </c>
      <c r="D1184" s="245" t="s">
        <v>1174</v>
      </c>
      <c r="E1184" s="246">
        <v>4137137</v>
      </c>
    </row>
    <row r="1185" spans="1:5">
      <c r="A1185" s="244" t="s">
        <v>234</v>
      </c>
      <c r="B1185" s="245" t="s">
        <v>640</v>
      </c>
      <c r="C1185" s="245" t="s">
        <v>28</v>
      </c>
      <c r="D1185" s="245" t="s">
        <v>1135</v>
      </c>
      <c r="E1185" s="246">
        <v>4137137</v>
      </c>
    </row>
    <row r="1186" spans="1:5" ht="38.25">
      <c r="A1186" s="244" t="s">
        <v>67</v>
      </c>
      <c r="B1186" s="245" t="s">
        <v>640</v>
      </c>
      <c r="C1186" s="245" t="s">
        <v>28</v>
      </c>
      <c r="D1186" s="245" t="s">
        <v>327</v>
      </c>
      <c r="E1186" s="246">
        <v>4137137</v>
      </c>
    </row>
    <row r="1187" spans="1:5" ht="51">
      <c r="A1187" s="244" t="s">
        <v>1136</v>
      </c>
      <c r="B1187" s="245" t="s">
        <v>641</v>
      </c>
      <c r="C1187" s="245" t="s">
        <v>1174</v>
      </c>
      <c r="D1187" s="245" t="s">
        <v>1174</v>
      </c>
      <c r="E1187" s="246">
        <v>48000</v>
      </c>
    </row>
    <row r="1188" spans="1:5" ht="51">
      <c r="A1188" s="244" t="s">
        <v>1315</v>
      </c>
      <c r="B1188" s="245" t="s">
        <v>641</v>
      </c>
      <c r="C1188" s="245" t="s">
        <v>273</v>
      </c>
      <c r="D1188" s="245" t="s">
        <v>1174</v>
      </c>
      <c r="E1188" s="246">
        <v>48000</v>
      </c>
    </row>
    <row r="1189" spans="1:5" ht="25.5">
      <c r="A1189" s="244" t="s">
        <v>1204</v>
      </c>
      <c r="B1189" s="245" t="s">
        <v>641</v>
      </c>
      <c r="C1189" s="245" t="s">
        <v>28</v>
      </c>
      <c r="D1189" s="245" t="s">
        <v>1174</v>
      </c>
      <c r="E1189" s="246">
        <v>48000</v>
      </c>
    </row>
    <row r="1190" spans="1:5">
      <c r="A1190" s="244" t="s">
        <v>234</v>
      </c>
      <c r="B1190" s="245" t="s">
        <v>641</v>
      </c>
      <c r="C1190" s="245" t="s">
        <v>28</v>
      </c>
      <c r="D1190" s="245" t="s">
        <v>1135</v>
      </c>
      <c r="E1190" s="246">
        <v>48000</v>
      </c>
    </row>
    <row r="1191" spans="1:5" ht="38.25">
      <c r="A1191" s="244" t="s">
        <v>67</v>
      </c>
      <c r="B1191" s="245" t="s">
        <v>641</v>
      </c>
      <c r="C1191" s="245" t="s">
        <v>28</v>
      </c>
      <c r="D1191" s="245" t="s">
        <v>327</v>
      </c>
      <c r="E1191" s="246">
        <v>48000</v>
      </c>
    </row>
    <row r="1192" spans="1:5" ht="51">
      <c r="A1192" s="244" t="s">
        <v>332</v>
      </c>
      <c r="B1192" s="245" t="s">
        <v>1010</v>
      </c>
      <c r="C1192" s="245" t="s">
        <v>1174</v>
      </c>
      <c r="D1192" s="245" t="s">
        <v>1174</v>
      </c>
      <c r="E1192" s="246">
        <v>1528236</v>
      </c>
    </row>
    <row r="1193" spans="1:5" ht="51">
      <c r="A1193" s="244" t="s">
        <v>332</v>
      </c>
      <c r="B1193" s="245" t="s">
        <v>642</v>
      </c>
      <c r="C1193" s="245" t="s">
        <v>1174</v>
      </c>
      <c r="D1193" s="245" t="s">
        <v>1174</v>
      </c>
      <c r="E1193" s="246">
        <v>1488236</v>
      </c>
    </row>
    <row r="1194" spans="1:5" ht="51">
      <c r="A1194" s="244" t="s">
        <v>1315</v>
      </c>
      <c r="B1194" s="245" t="s">
        <v>642</v>
      </c>
      <c r="C1194" s="245" t="s">
        <v>273</v>
      </c>
      <c r="D1194" s="245" t="s">
        <v>1174</v>
      </c>
      <c r="E1194" s="246">
        <v>1488236</v>
      </c>
    </row>
    <row r="1195" spans="1:5" ht="25.5">
      <c r="A1195" s="244" t="s">
        <v>1204</v>
      </c>
      <c r="B1195" s="245" t="s">
        <v>642</v>
      </c>
      <c r="C1195" s="245" t="s">
        <v>28</v>
      </c>
      <c r="D1195" s="245" t="s">
        <v>1174</v>
      </c>
      <c r="E1195" s="246">
        <v>1488236</v>
      </c>
    </row>
    <row r="1196" spans="1:5">
      <c r="A1196" s="244" t="s">
        <v>234</v>
      </c>
      <c r="B1196" s="245" t="s">
        <v>642</v>
      </c>
      <c r="C1196" s="245" t="s">
        <v>28</v>
      </c>
      <c r="D1196" s="245" t="s">
        <v>1135</v>
      </c>
      <c r="E1196" s="246">
        <v>1488236</v>
      </c>
    </row>
    <row r="1197" spans="1:5" ht="38.25">
      <c r="A1197" s="244" t="s">
        <v>216</v>
      </c>
      <c r="B1197" s="245" t="s">
        <v>642</v>
      </c>
      <c r="C1197" s="245" t="s">
        <v>28</v>
      </c>
      <c r="D1197" s="245" t="s">
        <v>331</v>
      </c>
      <c r="E1197" s="246">
        <v>1488236</v>
      </c>
    </row>
    <row r="1198" spans="1:5" ht="63.75">
      <c r="A1198" s="244" t="s">
        <v>559</v>
      </c>
      <c r="B1198" s="245" t="s">
        <v>643</v>
      </c>
      <c r="C1198" s="245" t="s">
        <v>1174</v>
      </c>
      <c r="D1198" s="245" t="s">
        <v>1174</v>
      </c>
      <c r="E1198" s="246">
        <v>40000</v>
      </c>
    </row>
    <row r="1199" spans="1:5" ht="51">
      <c r="A1199" s="244" t="s">
        <v>1315</v>
      </c>
      <c r="B1199" s="245" t="s">
        <v>643</v>
      </c>
      <c r="C1199" s="245" t="s">
        <v>273</v>
      </c>
      <c r="D1199" s="245" t="s">
        <v>1174</v>
      </c>
      <c r="E1199" s="246">
        <v>40000</v>
      </c>
    </row>
    <row r="1200" spans="1:5" ht="25.5">
      <c r="A1200" s="244" t="s">
        <v>1204</v>
      </c>
      <c r="B1200" s="245" t="s">
        <v>643</v>
      </c>
      <c r="C1200" s="245" t="s">
        <v>28</v>
      </c>
      <c r="D1200" s="245" t="s">
        <v>1174</v>
      </c>
      <c r="E1200" s="246">
        <v>40000</v>
      </c>
    </row>
    <row r="1201" spans="1:5">
      <c r="A1201" s="244" t="s">
        <v>234</v>
      </c>
      <c r="B1201" s="245" t="s">
        <v>643</v>
      </c>
      <c r="C1201" s="245" t="s">
        <v>28</v>
      </c>
      <c r="D1201" s="245" t="s">
        <v>1135</v>
      </c>
      <c r="E1201" s="246">
        <v>40000</v>
      </c>
    </row>
    <row r="1202" spans="1:5" ht="38.25">
      <c r="A1202" s="244" t="s">
        <v>216</v>
      </c>
      <c r="B1202" s="245" t="s">
        <v>643</v>
      </c>
      <c r="C1202" s="245" t="s">
        <v>28</v>
      </c>
      <c r="D1202" s="245" t="s">
        <v>331</v>
      </c>
      <c r="E1202" s="246">
        <v>40000</v>
      </c>
    </row>
    <row r="1203" spans="1:5" ht="25.5">
      <c r="A1203" s="244" t="s">
        <v>601</v>
      </c>
      <c r="B1203" s="245" t="s">
        <v>1011</v>
      </c>
      <c r="C1203" s="245" t="s">
        <v>1174</v>
      </c>
      <c r="D1203" s="245" t="s">
        <v>1174</v>
      </c>
      <c r="E1203" s="246">
        <v>146861527</v>
      </c>
    </row>
    <row r="1204" spans="1:5" ht="25.5">
      <c r="A1204" s="244" t="s">
        <v>427</v>
      </c>
      <c r="B1204" s="245" t="s">
        <v>1012</v>
      </c>
      <c r="C1204" s="245" t="s">
        <v>1174</v>
      </c>
      <c r="D1204" s="245" t="s">
        <v>1174</v>
      </c>
      <c r="E1204" s="246">
        <v>10000000</v>
      </c>
    </row>
    <row r="1205" spans="1:5" ht="25.5">
      <c r="A1205" s="244" t="s">
        <v>427</v>
      </c>
      <c r="B1205" s="245" t="s">
        <v>793</v>
      </c>
      <c r="C1205" s="245" t="s">
        <v>1174</v>
      </c>
      <c r="D1205" s="245" t="s">
        <v>1174</v>
      </c>
      <c r="E1205" s="246">
        <v>10000000</v>
      </c>
    </row>
    <row r="1206" spans="1:5">
      <c r="A1206" s="244" t="s">
        <v>1318</v>
      </c>
      <c r="B1206" s="245" t="s">
        <v>793</v>
      </c>
      <c r="C1206" s="245" t="s">
        <v>1319</v>
      </c>
      <c r="D1206" s="245" t="s">
        <v>1174</v>
      </c>
      <c r="E1206" s="246">
        <v>10000000</v>
      </c>
    </row>
    <row r="1207" spans="1:5">
      <c r="A1207" s="244" t="s">
        <v>428</v>
      </c>
      <c r="B1207" s="245" t="s">
        <v>793</v>
      </c>
      <c r="C1207" s="245" t="s">
        <v>429</v>
      </c>
      <c r="D1207" s="245" t="s">
        <v>1174</v>
      </c>
      <c r="E1207" s="246">
        <v>10000000</v>
      </c>
    </row>
    <row r="1208" spans="1:5">
      <c r="A1208" s="244" t="s">
        <v>234</v>
      </c>
      <c r="B1208" s="245" t="s">
        <v>793</v>
      </c>
      <c r="C1208" s="245" t="s">
        <v>429</v>
      </c>
      <c r="D1208" s="245" t="s">
        <v>1135</v>
      </c>
      <c r="E1208" s="246">
        <v>10000000</v>
      </c>
    </row>
    <row r="1209" spans="1:5">
      <c r="A1209" s="244" t="s">
        <v>60</v>
      </c>
      <c r="B1209" s="245" t="s">
        <v>793</v>
      </c>
      <c r="C1209" s="245" t="s">
        <v>429</v>
      </c>
      <c r="D1209" s="245" t="s">
        <v>426</v>
      </c>
      <c r="E1209" s="246">
        <v>10000000</v>
      </c>
    </row>
    <row r="1210" spans="1:5" ht="63.75">
      <c r="A1210" s="244" t="s">
        <v>2000</v>
      </c>
      <c r="B1210" s="245" t="s">
        <v>1194</v>
      </c>
      <c r="C1210" s="245" t="s">
        <v>1174</v>
      </c>
      <c r="D1210" s="245" t="s">
        <v>1174</v>
      </c>
      <c r="E1210" s="246">
        <v>6500</v>
      </c>
    </row>
    <row r="1211" spans="1:5" ht="63.75">
      <c r="A1211" s="244" t="s">
        <v>2000</v>
      </c>
      <c r="B1211" s="245" t="s">
        <v>651</v>
      </c>
      <c r="C1211" s="245" t="s">
        <v>1174</v>
      </c>
      <c r="D1211" s="245" t="s">
        <v>1174</v>
      </c>
      <c r="E1211" s="246">
        <v>6500</v>
      </c>
    </row>
    <row r="1212" spans="1:5" ht="25.5">
      <c r="A1212" s="244" t="s">
        <v>1316</v>
      </c>
      <c r="B1212" s="245" t="s">
        <v>651</v>
      </c>
      <c r="C1212" s="245" t="s">
        <v>1317</v>
      </c>
      <c r="D1212" s="245" t="s">
        <v>1174</v>
      </c>
      <c r="E1212" s="246">
        <v>6500</v>
      </c>
    </row>
    <row r="1213" spans="1:5" ht="25.5">
      <c r="A1213" s="244" t="s">
        <v>1197</v>
      </c>
      <c r="B1213" s="245" t="s">
        <v>651</v>
      </c>
      <c r="C1213" s="245" t="s">
        <v>1198</v>
      </c>
      <c r="D1213" s="245" t="s">
        <v>1174</v>
      </c>
      <c r="E1213" s="246">
        <v>6500</v>
      </c>
    </row>
    <row r="1214" spans="1:5">
      <c r="A1214" s="244" t="s">
        <v>234</v>
      </c>
      <c r="B1214" s="245" t="s">
        <v>651</v>
      </c>
      <c r="C1214" s="245" t="s">
        <v>1198</v>
      </c>
      <c r="D1214" s="245" t="s">
        <v>1135</v>
      </c>
      <c r="E1214" s="246">
        <v>6500</v>
      </c>
    </row>
    <row r="1215" spans="1:5">
      <c r="A1215" s="244" t="s">
        <v>1192</v>
      </c>
      <c r="B1215" s="245" t="s">
        <v>651</v>
      </c>
      <c r="C1215" s="245" t="s">
        <v>1198</v>
      </c>
      <c r="D1215" s="245" t="s">
        <v>1193</v>
      </c>
      <c r="E1215" s="246">
        <v>6500</v>
      </c>
    </row>
    <row r="1216" spans="1:5" ht="38.25">
      <c r="A1216" s="244" t="s">
        <v>390</v>
      </c>
      <c r="B1216" s="245" t="s">
        <v>1013</v>
      </c>
      <c r="C1216" s="245" t="s">
        <v>1174</v>
      </c>
      <c r="D1216" s="245" t="s">
        <v>1174</v>
      </c>
      <c r="E1216" s="246">
        <v>7402311</v>
      </c>
    </row>
    <row r="1217" spans="1:5" ht="38.25">
      <c r="A1217" s="244" t="s">
        <v>390</v>
      </c>
      <c r="B1217" s="245" t="s">
        <v>694</v>
      </c>
      <c r="C1217" s="245" t="s">
        <v>1174</v>
      </c>
      <c r="D1217" s="245" t="s">
        <v>1174</v>
      </c>
      <c r="E1217" s="246">
        <v>7337828</v>
      </c>
    </row>
    <row r="1218" spans="1:5" ht="51">
      <c r="A1218" s="244" t="s">
        <v>1315</v>
      </c>
      <c r="B1218" s="245" t="s">
        <v>694</v>
      </c>
      <c r="C1218" s="245" t="s">
        <v>273</v>
      </c>
      <c r="D1218" s="245" t="s">
        <v>1174</v>
      </c>
      <c r="E1218" s="246">
        <v>6962328</v>
      </c>
    </row>
    <row r="1219" spans="1:5">
      <c r="A1219" s="244" t="s">
        <v>1191</v>
      </c>
      <c r="B1219" s="245" t="s">
        <v>694</v>
      </c>
      <c r="C1219" s="245" t="s">
        <v>133</v>
      </c>
      <c r="D1219" s="245" t="s">
        <v>1174</v>
      </c>
      <c r="E1219" s="246">
        <v>6962328</v>
      </c>
    </row>
    <row r="1220" spans="1:5">
      <c r="A1220" s="244" t="s">
        <v>239</v>
      </c>
      <c r="B1220" s="245" t="s">
        <v>694</v>
      </c>
      <c r="C1220" s="245" t="s">
        <v>133</v>
      </c>
      <c r="D1220" s="245" t="s">
        <v>1141</v>
      </c>
      <c r="E1220" s="246">
        <v>6962328</v>
      </c>
    </row>
    <row r="1221" spans="1:5" ht="25.5">
      <c r="A1221" s="244" t="s">
        <v>151</v>
      </c>
      <c r="B1221" s="245" t="s">
        <v>694</v>
      </c>
      <c r="C1221" s="245" t="s">
        <v>133</v>
      </c>
      <c r="D1221" s="245" t="s">
        <v>389</v>
      </c>
      <c r="E1221" s="246">
        <v>6962328</v>
      </c>
    </row>
    <row r="1222" spans="1:5" ht="25.5">
      <c r="A1222" s="244" t="s">
        <v>1316</v>
      </c>
      <c r="B1222" s="245" t="s">
        <v>694</v>
      </c>
      <c r="C1222" s="245" t="s">
        <v>1317</v>
      </c>
      <c r="D1222" s="245" t="s">
        <v>1174</v>
      </c>
      <c r="E1222" s="246">
        <v>375500</v>
      </c>
    </row>
    <row r="1223" spans="1:5" ht="25.5">
      <c r="A1223" s="244" t="s">
        <v>1197</v>
      </c>
      <c r="B1223" s="245" t="s">
        <v>694</v>
      </c>
      <c r="C1223" s="245" t="s">
        <v>1198</v>
      </c>
      <c r="D1223" s="245" t="s">
        <v>1174</v>
      </c>
      <c r="E1223" s="246">
        <v>375500</v>
      </c>
    </row>
    <row r="1224" spans="1:5">
      <c r="A1224" s="244" t="s">
        <v>239</v>
      </c>
      <c r="B1224" s="245" t="s">
        <v>694</v>
      </c>
      <c r="C1224" s="245" t="s">
        <v>1198</v>
      </c>
      <c r="D1224" s="245" t="s">
        <v>1141</v>
      </c>
      <c r="E1224" s="246">
        <v>375500</v>
      </c>
    </row>
    <row r="1225" spans="1:5" ht="25.5">
      <c r="A1225" s="244" t="s">
        <v>151</v>
      </c>
      <c r="B1225" s="245" t="s">
        <v>694</v>
      </c>
      <c r="C1225" s="245" t="s">
        <v>1198</v>
      </c>
      <c r="D1225" s="245" t="s">
        <v>389</v>
      </c>
      <c r="E1225" s="246">
        <v>375500</v>
      </c>
    </row>
    <row r="1226" spans="1:5" ht="51">
      <c r="A1226" s="244" t="s">
        <v>563</v>
      </c>
      <c r="B1226" s="245" t="s">
        <v>695</v>
      </c>
      <c r="C1226" s="245" t="s">
        <v>1174</v>
      </c>
      <c r="D1226" s="245" t="s">
        <v>1174</v>
      </c>
      <c r="E1226" s="246">
        <v>64483</v>
      </c>
    </row>
    <row r="1227" spans="1:5" ht="51">
      <c r="A1227" s="244" t="s">
        <v>1315</v>
      </c>
      <c r="B1227" s="245" t="s">
        <v>695</v>
      </c>
      <c r="C1227" s="245" t="s">
        <v>273</v>
      </c>
      <c r="D1227" s="245" t="s">
        <v>1174</v>
      </c>
      <c r="E1227" s="246">
        <v>64483</v>
      </c>
    </row>
    <row r="1228" spans="1:5">
      <c r="A1228" s="244" t="s">
        <v>1191</v>
      </c>
      <c r="B1228" s="245" t="s">
        <v>695</v>
      </c>
      <c r="C1228" s="245" t="s">
        <v>133</v>
      </c>
      <c r="D1228" s="245" t="s">
        <v>1174</v>
      </c>
      <c r="E1228" s="246">
        <v>64483</v>
      </c>
    </row>
    <row r="1229" spans="1:5">
      <c r="A1229" s="244" t="s">
        <v>239</v>
      </c>
      <c r="B1229" s="245" t="s">
        <v>695</v>
      </c>
      <c r="C1229" s="245" t="s">
        <v>133</v>
      </c>
      <c r="D1229" s="245" t="s">
        <v>1141</v>
      </c>
      <c r="E1229" s="246">
        <v>64483</v>
      </c>
    </row>
    <row r="1230" spans="1:5" ht="25.5">
      <c r="A1230" s="244" t="s">
        <v>151</v>
      </c>
      <c r="B1230" s="245" t="s">
        <v>695</v>
      </c>
      <c r="C1230" s="245" t="s">
        <v>133</v>
      </c>
      <c r="D1230" s="245" t="s">
        <v>389</v>
      </c>
      <c r="E1230" s="246">
        <v>64483</v>
      </c>
    </row>
    <row r="1231" spans="1:5" ht="51">
      <c r="A1231" s="244" t="s">
        <v>2001</v>
      </c>
      <c r="B1231" s="245" t="s">
        <v>1014</v>
      </c>
      <c r="C1231" s="245" t="s">
        <v>1174</v>
      </c>
      <c r="D1231" s="245" t="s">
        <v>1174</v>
      </c>
      <c r="E1231" s="246">
        <v>60000</v>
      </c>
    </row>
    <row r="1232" spans="1:5" ht="51">
      <c r="A1232" s="244" t="s">
        <v>2001</v>
      </c>
      <c r="B1232" s="245" t="s">
        <v>655</v>
      </c>
      <c r="C1232" s="245" t="s">
        <v>1174</v>
      </c>
      <c r="D1232" s="245" t="s">
        <v>1174</v>
      </c>
      <c r="E1232" s="246">
        <v>60000</v>
      </c>
    </row>
    <row r="1233" spans="1:5">
      <c r="A1233" s="244" t="s">
        <v>1320</v>
      </c>
      <c r="B1233" s="245" t="s">
        <v>655</v>
      </c>
      <c r="C1233" s="245" t="s">
        <v>1321</v>
      </c>
      <c r="D1233" s="245" t="s">
        <v>1174</v>
      </c>
      <c r="E1233" s="246">
        <v>60000</v>
      </c>
    </row>
    <row r="1234" spans="1:5" ht="25.5">
      <c r="A1234" s="244" t="s">
        <v>339</v>
      </c>
      <c r="B1234" s="245" t="s">
        <v>655</v>
      </c>
      <c r="C1234" s="245" t="s">
        <v>340</v>
      </c>
      <c r="D1234" s="245" t="s">
        <v>1174</v>
      </c>
      <c r="E1234" s="246">
        <v>60000</v>
      </c>
    </row>
    <row r="1235" spans="1:5">
      <c r="A1235" s="244" t="s">
        <v>234</v>
      </c>
      <c r="B1235" s="245" t="s">
        <v>655</v>
      </c>
      <c r="C1235" s="245" t="s">
        <v>340</v>
      </c>
      <c r="D1235" s="245" t="s">
        <v>1135</v>
      </c>
      <c r="E1235" s="246">
        <v>60000</v>
      </c>
    </row>
    <row r="1236" spans="1:5">
      <c r="A1236" s="244" t="s">
        <v>217</v>
      </c>
      <c r="B1236" s="245" t="s">
        <v>655</v>
      </c>
      <c r="C1236" s="245" t="s">
        <v>340</v>
      </c>
      <c r="D1236" s="245" t="s">
        <v>337</v>
      </c>
      <c r="E1236" s="246">
        <v>60000</v>
      </c>
    </row>
    <row r="1237" spans="1:5" ht="25.5">
      <c r="A1237" s="244" t="s">
        <v>1063</v>
      </c>
      <c r="B1237" s="245" t="s">
        <v>1064</v>
      </c>
      <c r="C1237" s="245" t="s">
        <v>1174</v>
      </c>
      <c r="D1237" s="245" t="s">
        <v>1174</v>
      </c>
      <c r="E1237" s="246">
        <v>9900031</v>
      </c>
    </row>
    <row r="1238" spans="1:5" ht="25.5">
      <c r="A1238" s="244" t="s">
        <v>1063</v>
      </c>
      <c r="B1238" s="245" t="s">
        <v>1076</v>
      </c>
      <c r="C1238" s="245" t="s">
        <v>1174</v>
      </c>
      <c r="D1238" s="245" t="s">
        <v>1174</v>
      </c>
      <c r="E1238" s="246">
        <v>9670031</v>
      </c>
    </row>
    <row r="1239" spans="1:5" ht="51">
      <c r="A1239" s="244" t="s">
        <v>1315</v>
      </c>
      <c r="B1239" s="245" t="s">
        <v>1076</v>
      </c>
      <c r="C1239" s="245" t="s">
        <v>273</v>
      </c>
      <c r="D1239" s="245" t="s">
        <v>1174</v>
      </c>
      <c r="E1239" s="246">
        <v>9170078</v>
      </c>
    </row>
    <row r="1240" spans="1:5" ht="25.5">
      <c r="A1240" s="244" t="s">
        <v>1204</v>
      </c>
      <c r="B1240" s="245" t="s">
        <v>1076</v>
      </c>
      <c r="C1240" s="245" t="s">
        <v>28</v>
      </c>
      <c r="D1240" s="245" t="s">
        <v>1174</v>
      </c>
      <c r="E1240" s="246">
        <v>9170078</v>
      </c>
    </row>
    <row r="1241" spans="1:5">
      <c r="A1241" s="244" t="s">
        <v>234</v>
      </c>
      <c r="B1241" s="245" t="s">
        <v>1076</v>
      </c>
      <c r="C1241" s="245" t="s">
        <v>28</v>
      </c>
      <c r="D1241" s="245" t="s">
        <v>1135</v>
      </c>
      <c r="E1241" s="246">
        <v>9170078</v>
      </c>
    </row>
    <row r="1242" spans="1:5">
      <c r="A1242" s="244" t="s">
        <v>217</v>
      </c>
      <c r="B1242" s="245" t="s">
        <v>1076</v>
      </c>
      <c r="C1242" s="245" t="s">
        <v>28</v>
      </c>
      <c r="D1242" s="245" t="s">
        <v>337</v>
      </c>
      <c r="E1242" s="246">
        <v>9170078</v>
      </c>
    </row>
    <row r="1243" spans="1:5" ht="25.5">
      <c r="A1243" s="244" t="s">
        <v>1316</v>
      </c>
      <c r="B1243" s="245" t="s">
        <v>1076</v>
      </c>
      <c r="C1243" s="245" t="s">
        <v>1317</v>
      </c>
      <c r="D1243" s="245" t="s">
        <v>1174</v>
      </c>
      <c r="E1243" s="246">
        <v>499953</v>
      </c>
    </row>
    <row r="1244" spans="1:5" ht="25.5">
      <c r="A1244" s="244" t="s">
        <v>1197</v>
      </c>
      <c r="B1244" s="245" t="s">
        <v>1076</v>
      </c>
      <c r="C1244" s="245" t="s">
        <v>1198</v>
      </c>
      <c r="D1244" s="245" t="s">
        <v>1174</v>
      </c>
      <c r="E1244" s="246">
        <v>499953</v>
      </c>
    </row>
    <row r="1245" spans="1:5">
      <c r="A1245" s="244" t="s">
        <v>234</v>
      </c>
      <c r="B1245" s="245" t="s">
        <v>1076</v>
      </c>
      <c r="C1245" s="245" t="s">
        <v>1198</v>
      </c>
      <c r="D1245" s="245" t="s">
        <v>1135</v>
      </c>
      <c r="E1245" s="246">
        <v>499953</v>
      </c>
    </row>
    <row r="1246" spans="1:5">
      <c r="A1246" s="244" t="s">
        <v>217</v>
      </c>
      <c r="B1246" s="245" t="s">
        <v>1076</v>
      </c>
      <c r="C1246" s="245" t="s">
        <v>1198</v>
      </c>
      <c r="D1246" s="245" t="s">
        <v>337</v>
      </c>
      <c r="E1246" s="246">
        <v>499953</v>
      </c>
    </row>
    <row r="1247" spans="1:5" ht="38.25">
      <c r="A1247" s="244" t="s">
        <v>1145</v>
      </c>
      <c r="B1247" s="245" t="s">
        <v>1146</v>
      </c>
      <c r="C1247" s="245" t="s">
        <v>1174</v>
      </c>
      <c r="D1247" s="245" t="s">
        <v>1174</v>
      </c>
      <c r="E1247" s="246">
        <v>230000</v>
      </c>
    </row>
    <row r="1248" spans="1:5" ht="51">
      <c r="A1248" s="244" t="s">
        <v>1315</v>
      </c>
      <c r="B1248" s="245" t="s">
        <v>1146</v>
      </c>
      <c r="C1248" s="245" t="s">
        <v>273</v>
      </c>
      <c r="D1248" s="245" t="s">
        <v>1174</v>
      </c>
      <c r="E1248" s="246">
        <v>230000</v>
      </c>
    </row>
    <row r="1249" spans="1:5" ht="25.5">
      <c r="A1249" s="244" t="s">
        <v>1204</v>
      </c>
      <c r="B1249" s="245" t="s">
        <v>1146</v>
      </c>
      <c r="C1249" s="245" t="s">
        <v>28</v>
      </c>
      <c r="D1249" s="245" t="s">
        <v>1174</v>
      </c>
      <c r="E1249" s="246">
        <v>230000</v>
      </c>
    </row>
    <row r="1250" spans="1:5">
      <c r="A1250" s="244" t="s">
        <v>234</v>
      </c>
      <c r="B1250" s="245" t="s">
        <v>1146</v>
      </c>
      <c r="C1250" s="245" t="s">
        <v>28</v>
      </c>
      <c r="D1250" s="245" t="s">
        <v>1135</v>
      </c>
      <c r="E1250" s="246">
        <v>230000</v>
      </c>
    </row>
    <row r="1251" spans="1:5">
      <c r="A1251" s="244" t="s">
        <v>217</v>
      </c>
      <c r="B1251" s="245" t="s">
        <v>1146</v>
      </c>
      <c r="C1251" s="245" t="s">
        <v>28</v>
      </c>
      <c r="D1251" s="245" t="s">
        <v>337</v>
      </c>
      <c r="E1251" s="246">
        <v>230000</v>
      </c>
    </row>
    <row r="1252" spans="1:5" ht="25.5">
      <c r="A1252" s="244" t="s">
        <v>431</v>
      </c>
      <c r="B1252" s="245" t="s">
        <v>1015</v>
      </c>
      <c r="C1252" s="245" t="s">
        <v>1174</v>
      </c>
      <c r="D1252" s="245" t="s">
        <v>1174</v>
      </c>
      <c r="E1252" s="246">
        <v>119492685</v>
      </c>
    </row>
    <row r="1253" spans="1:5" ht="25.5">
      <c r="A1253" s="244" t="s">
        <v>431</v>
      </c>
      <c r="B1253" s="245" t="s">
        <v>795</v>
      </c>
      <c r="C1253" s="245" t="s">
        <v>1174</v>
      </c>
      <c r="D1253" s="245" t="s">
        <v>1174</v>
      </c>
      <c r="E1253" s="246">
        <v>117633998</v>
      </c>
    </row>
    <row r="1254" spans="1:5" ht="25.5">
      <c r="A1254" s="244" t="s">
        <v>1316</v>
      </c>
      <c r="B1254" s="245" t="s">
        <v>795</v>
      </c>
      <c r="C1254" s="245" t="s">
        <v>1317</v>
      </c>
      <c r="D1254" s="245" t="s">
        <v>1174</v>
      </c>
      <c r="E1254" s="246">
        <v>14357000</v>
      </c>
    </row>
    <row r="1255" spans="1:5" ht="25.5">
      <c r="A1255" s="244" t="s">
        <v>1197</v>
      </c>
      <c r="B1255" s="245" t="s">
        <v>795</v>
      </c>
      <c r="C1255" s="245" t="s">
        <v>1198</v>
      </c>
      <c r="D1255" s="245" t="s">
        <v>1174</v>
      </c>
      <c r="E1255" s="246">
        <v>14357000</v>
      </c>
    </row>
    <row r="1256" spans="1:5">
      <c r="A1256" s="244" t="s">
        <v>234</v>
      </c>
      <c r="B1256" s="245" t="s">
        <v>795</v>
      </c>
      <c r="C1256" s="245" t="s">
        <v>1198</v>
      </c>
      <c r="D1256" s="245" t="s">
        <v>1135</v>
      </c>
      <c r="E1256" s="246">
        <v>14357000</v>
      </c>
    </row>
    <row r="1257" spans="1:5">
      <c r="A1257" s="244" t="s">
        <v>217</v>
      </c>
      <c r="B1257" s="245" t="s">
        <v>795</v>
      </c>
      <c r="C1257" s="245" t="s">
        <v>1198</v>
      </c>
      <c r="D1257" s="245" t="s">
        <v>337</v>
      </c>
      <c r="E1257" s="246">
        <v>14357000</v>
      </c>
    </row>
    <row r="1258" spans="1:5">
      <c r="A1258" s="244" t="s">
        <v>1320</v>
      </c>
      <c r="B1258" s="245" t="s">
        <v>795</v>
      </c>
      <c r="C1258" s="245" t="s">
        <v>1321</v>
      </c>
      <c r="D1258" s="245" t="s">
        <v>1174</v>
      </c>
      <c r="E1258" s="246">
        <v>8176998</v>
      </c>
    </row>
    <row r="1259" spans="1:5">
      <c r="A1259" s="244" t="s">
        <v>1205</v>
      </c>
      <c r="B1259" s="245" t="s">
        <v>795</v>
      </c>
      <c r="C1259" s="245" t="s">
        <v>1206</v>
      </c>
      <c r="D1259" s="245" t="s">
        <v>1174</v>
      </c>
      <c r="E1259" s="246">
        <v>8176998</v>
      </c>
    </row>
    <row r="1260" spans="1:5">
      <c r="A1260" s="244" t="s">
        <v>141</v>
      </c>
      <c r="B1260" s="245" t="s">
        <v>795</v>
      </c>
      <c r="C1260" s="245" t="s">
        <v>1206</v>
      </c>
      <c r="D1260" s="245" t="s">
        <v>1143</v>
      </c>
      <c r="E1260" s="246">
        <v>8176998</v>
      </c>
    </row>
    <row r="1261" spans="1:5">
      <c r="A1261" s="244" t="s">
        <v>97</v>
      </c>
      <c r="B1261" s="245" t="s">
        <v>795</v>
      </c>
      <c r="C1261" s="245" t="s">
        <v>1206</v>
      </c>
      <c r="D1261" s="245" t="s">
        <v>375</v>
      </c>
      <c r="E1261" s="246">
        <v>8176998</v>
      </c>
    </row>
    <row r="1262" spans="1:5">
      <c r="A1262" s="244" t="s">
        <v>1318</v>
      </c>
      <c r="B1262" s="245" t="s">
        <v>795</v>
      </c>
      <c r="C1262" s="245" t="s">
        <v>1319</v>
      </c>
      <c r="D1262" s="245" t="s">
        <v>1174</v>
      </c>
      <c r="E1262" s="246">
        <v>95100000</v>
      </c>
    </row>
    <row r="1263" spans="1:5">
      <c r="A1263" s="244" t="s">
        <v>1211</v>
      </c>
      <c r="B1263" s="245" t="s">
        <v>795</v>
      </c>
      <c r="C1263" s="245" t="s">
        <v>201</v>
      </c>
      <c r="D1263" s="245" t="s">
        <v>1174</v>
      </c>
      <c r="E1263" s="246">
        <v>100000</v>
      </c>
    </row>
    <row r="1264" spans="1:5">
      <c r="A1264" s="244" t="s">
        <v>234</v>
      </c>
      <c r="B1264" s="245" t="s">
        <v>795</v>
      </c>
      <c r="C1264" s="245" t="s">
        <v>201</v>
      </c>
      <c r="D1264" s="245" t="s">
        <v>1135</v>
      </c>
      <c r="E1264" s="246">
        <v>100000</v>
      </c>
    </row>
    <row r="1265" spans="1:5">
      <c r="A1265" s="244" t="s">
        <v>217</v>
      </c>
      <c r="B1265" s="245" t="s">
        <v>795</v>
      </c>
      <c r="C1265" s="245" t="s">
        <v>201</v>
      </c>
      <c r="D1265" s="245" t="s">
        <v>337</v>
      </c>
      <c r="E1265" s="246">
        <v>100000</v>
      </c>
    </row>
    <row r="1266" spans="1:5">
      <c r="A1266" s="244" t="s">
        <v>428</v>
      </c>
      <c r="B1266" s="245" t="s">
        <v>795</v>
      </c>
      <c r="C1266" s="245" t="s">
        <v>429</v>
      </c>
      <c r="D1266" s="245" t="s">
        <v>1174</v>
      </c>
      <c r="E1266" s="246">
        <v>95000000</v>
      </c>
    </row>
    <row r="1267" spans="1:5">
      <c r="A1267" s="244" t="s">
        <v>234</v>
      </c>
      <c r="B1267" s="245" t="s">
        <v>795</v>
      </c>
      <c r="C1267" s="245" t="s">
        <v>429</v>
      </c>
      <c r="D1267" s="245" t="s">
        <v>1135</v>
      </c>
      <c r="E1267" s="246">
        <v>95000000</v>
      </c>
    </row>
    <row r="1268" spans="1:5">
      <c r="A1268" s="244" t="s">
        <v>217</v>
      </c>
      <c r="B1268" s="245" t="s">
        <v>795</v>
      </c>
      <c r="C1268" s="245" t="s">
        <v>429</v>
      </c>
      <c r="D1268" s="245" t="s">
        <v>337</v>
      </c>
      <c r="E1268" s="246">
        <v>95000000</v>
      </c>
    </row>
    <row r="1269" spans="1:5" ht="38.25">
      <c r="A1269" s="244" t="s">
        <v>527</v>
      </c>
      <c r="B1269" s="245" t="s">
        <v>734</v>
      </c>
      <c r="C1269" s="245" t="s">
        <v>1174</v>
      </c>
      <c r="D1269" s="245" t="s">
        <v>1174</v>
      </c>
      <c r="E1269" s="246">
        <v>1200000</v>
      </c>
    </row>
    <row r="1270" spans="1:5" ht="25.5">
      <c r="A1270" s="244" t="s">
        <v>1316</v>
      </c>
      <c r="B1270" s="245" t="s">
        <v>734</v>
      </c>
      <c r="C1270" s="245" t="s">
        <v>1317</v>
      </c>
      <c r="D1270" s="245" t="s">
        <v>1174</v>
      </c>
      <c r="E1270" s="246">
        <v>1200000</v>
      </c>
    </row>
    <row r="1271" spans="1:5" ht="25.5">
      <c r="A1271" s="244" t="s">
        <v>1197</v>
      </c>
      <c r="B1271" s="245" t="s">
        <v>734</v>
      </c>
      <c r="C1271" s="245" t="s">
        <v>1198</v>
      </c>
      <c r="D1271" s="245" t="s">
        <v>1174</v>
      </c>
      <c r="E1271" s="246">
        <v>1200000</v>
      </c>
    </row>
    <row r="1272" spans="1:5">
      <c r="A1272" s="244" t="s">
        <v>234</v>
      </c>
      <c r="B1272" s="245" t="s">
        <v>734</v>
      </c>
      <c r="C1272" s="245" t="s">
        <v>1198</v>
      </c>
      <c r="D1272" s="245" t="s">
        <v>1135</v>
      </c>
      <c r="E1272" s="246">
        <v>1200000</v>
      </c>
    </row>
    <row r="1273" spans="1:5">
      <c r="A1273" s="244" t="s">
        <v>217</v>
      </c>
      <c r="B1273" s="245" t="s">
        <v>734</v>
      </c>
      <c r="C1273" s="245" t="s">
        <v>1198</v>
      </c>
      <c r="D1273" s="245" t="s">
        <v>337</v>
      </c>
      <c r="E1273" s="246">
        <v>1200000</v>
      </c>
    </row>
    <row r="1274" spans="1:5" ht="38.25">
      <c r="A1274" s="244" t="s">
        <v>403</v>
      </c>
      <c r="B1274" s="245" t="s">
        <v>735</v>
      </c>
      <c r="C1274" s="245" t="s">
        <v>1174</v>
      </c>
      <c r="D1274" s="245" t="s">
        <v>1174</v>
      </c>
      <c r="E1274" s="246">
        <v>600000</v>
      </c>
    </row>
    <row r="1275" spans="1:5" ht="25.5">
      <c r="A1275" s="244" t="s">
        <v>1316</v>
      </c>
      <c r="B1275" s="245" t="s">
        <v>735</v>
      </c>
      <c r="C1275" s="245" t="s">
        <v>1317</v>
      </c>
      <c r="D1275" s="245" t="s">
        <v>1174</v>
      </c>
      <c r="E1275" s="246">
        <v>600000</v>
      </c>
    </row>
    <row r="1276" spans="1:5" ht="25.5">
      <c r="A1276" s="244" t="s">
        <v>1197</v>
      </c>
      <c r="B1276" s="245" t="s">
        <v>735</v>
      </c>
      <c r="C1276" s="245" t="s">
        <v>1198</v>
      </c>
      <c r="D1276" s="245" t="s">
        <v>1174</v>
      </c>
      <c r="E1276" s="246">
        <v>600000</v>
      </c>
    </row>
    <row r="1277" spans="1:5">
      <c r="A1277" s="244" t="s">
        <v>183</v>
      </c>
      <c r="B1277" s="245" t="s">
        <v>735</v>
      </c>
      <c r="C1277" s="245" t="s">
        <v>1198</v>
      </c>
      <c r="D1277" s="245" t="s">
        <v>1140</v>
      </c>
      <c r="E1277" s="246">
        <v>600000</v>
      </c>
    </row>
    <row r="1278" spans="1:5">
      <c r="A1278" s="244" t="s">
        <v>145</v>
      </c>
      <c r="B1278" s="245" t="s">
        <v>735</v>
      </c>
      <c r="C1278" s="245" t="s">
        <v>1198</v>
      </c>
      <c r="D1278" s="245" t="s">
        <v>360</v>
      </c>
      <c r="E1278" s="246">
        <v>600000</v>
      </c>
    </row>
    <row r="1279" spans="1:5" ht="38.25">
      <c r="A1279" s="244" t="s">
        <v>680</v>
      </c>
      <c r="B1279" s="245" t="s">
        <v>681</v>
      </c>
      <c r="C1279" s="245" t="s">
        <v>1174</v>
      </c>
      <c r="D1279" s="245" t="s">
        <v>1174</v>
      </c>
      <c r="E1279" s="246">
        <v>58687</v>
      </c>
    </row>
    <row r="1280" spans="1:5" ht="25.5">
      <c r="A1280" s="244" t="s">
        <v>1316</v>
      </c>
      <c r="B1280" s="245" t="s">
        <v>681</v>
      </c>
      <c r="C1280" s="245" t="s">
        <v>1317</v>
      </c>
      <c r="D1280" s="245" t="s">
        <v>1174</v>
      </c>
      <c r="E1280" s="246">
        <v>58687</v>
      </c>
    </row>
    <row r="1281" spans="1:5" ht="25.5">
      <c r="A1281" s="244" t="s">
        <v>1197</v>
      </c>
      <c r="B1281" s="245" t="s">
        <v>681</v>
      </c>
      <c r="C1281" s="245" t="s">
        <v>1198</v>
      </c>
      <c r="D1281" s="245" t="s">
        <v>1174</v>
      </c>
      <c r="E1281" s="246">
        <v>58687</v>
      </c>
    </row>
    <row r="1282" spans="1:5">
      <c r="A1282" s="244" t="s">
        <v>239</v>
      </c>
      <c r="B1282" s="245" t="s">
        <v>681</v>
      </c>
      <c r="C1282" s="245" t="s">
        <v>1198</v>
      </c>
      <c r="D1282" s="245" t="s">
        <v>1141</v>
      </c>
      <c r="E1282" s="246">
        <v>58687</v>
      </c>
    </row>
    <row r="1283" spans="1:5">
      <c r="A1283" s="244" t="s">
        <v>146</v>
      </c>
      <c r="B1283" s="245" t="s">
        <v>681</v>
      </c>
      <c r="C1283" s="245" t="s">
        <v>1198</v>
      </c>
      <c r="D1283" s="245" t="s">
        <v>364</v>
      </c>
      <c r="E1283" s="246">
        <v>58687</v>
      </c>
    </row>
  </sheetData>
  <autoFilter ref="A6:E1283">
    <filterColumn colId="1"/>
  </autoFilter>
  <mergeCells count="6">
    <mergeCell ref="A1:E1"/>
    <mergeCell ref="A2:E2"/>
    <mergeCell ref="A3:E3"/>
    <mergeCell ref="A5:A6"/>
    <mergeCell ref="B5:D5"/>
    <mergeCell ref="E5:E6"/>
  </mergeCells>
  <pageMargins left="0.51181102362204722" right="0.11811023622047245" top="0.19685039370078741" bottom="0.19685039370078741" header="0.15748031496062992" footer="0.15748031496062992"/>
  <pageSetup paperSize="9" scale="95" orientation="portrait" r:id="rId1"/>
</worksheet>
</file>

<file path=xl/worksheets/sheet11.xml><?xml version="1.0" encoding="utf-8"?>
<worksheet xmlns="http://schemas.openxmlformats.org/spreadsheetml/2006/main" xmlns:r="http://schemas.openxmlformats.org/officeDocument/2006/relationships">
  <dimension ref="A1:F1253"/>
  <sheetViews>
    <sheetView workbookViewId="0">
      <pane xSplit="1" ySplit="6" topLeftCell="B7" activePane="bottomRight" state="frozen"/>
      <selection pane="topRight" activeCell="B1" sqref="B1"/>
      <selection pane="bottomLeft" activeCell="A7" sqref="A7"/>
      <selection pane="bottomRight" sqref="A1:XFD1"/>
    </sheetView>
  </sheetViews>
  <sheetFormatPr defaultRowHeight="12.75"/>
  <cols>
    <col min="1" max="1" width="38.28515625" style="3" customWidth="1"/>
    <col min="2" max="2" width="11.5703125" style="128" customWidth="1"/>
    <col min="3" max="3" width="5.140625" style="3" customWidth="1"/>
    <col min="4" max="4" width="6.85546875" style="3" customWidth="1"/>
    <col min="5" max="5" width="16.7109375" style="3" customWidth="1"/>
    <col min="6" max="6" width="16.7109375" style="19" customWidth="1"/>
    <col min="7" max="16384" width="9.140625" style="3"/>
  </cols>
  <sheetData>
    <row r="1" spans="1:6" ht="48.75" hidden="1" customHeight="1">
      <c r="A1" s="460" t="str">
        <f>"Приложение №"&amp;Н2цср1&amp;"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60"/>
      <c r="C1" s="460"/>
      <c r="D1" s="460"/>
      <c r="E1" s="460"/>
      <c r="F1" s="460"/>
    </row>
    <row r="2" spans="1:6" ht="47.25" customHeight="1">
      <c r="A2" s="460" t="str">
        <f>"Приложение "&amp;Н1цср1&amp;" к решению
Богучанского районного Совета депутатов
от "&amp;Р1дата&amp;" года №"&amp;Р1номер</f>
        <v>Приложение 8 к решению
Богучанского районного Совета депутатов
от  года №</v>
      </c>
      <c r="B2" s="460"/>
      <c r="C2" s="460"/>
      <c r="D2" s="460"/>
      <c r="E2" s="460"/>
      <c r="F2" s="460"/>
    </row>
    <row r="3" spans="1:6" ht="100.5" customHeight="1">
      <c r="A3" s="459" t="s">
        <v>2124</v>
      </c>
      <c r="B3" s="459"/>
      <c r="C3" s="459"/>
      <c r="D3" s="459"/>
      <c r="E3" s="459"/>
      <c r="F3" s="459"/>
    </row>
    <row r="4" spans="1:6">
      <c r="F4" s="8" t="s">
        <v>69</v>
      </c>
    </row>
    <row r="5" spans="1:6" ht="12.75" customHeight="1">
      <c r="A5" s="488" t="s">
        <v>1332</v>
      </c>
      <c r="B5" s="496" t="s">
        <v>177</v>
      </c>
      <c r="C5" s="499"/>
      <c r="D5" s="497"/>
      <c r="E5" s="495" t="s">
        <v>1828</v>
      </c>
      <c r="F5" s="495" t="s">
        <v>2085</v>
      </c>
    </row>
    <row r="6" spans="1:6" ht="51">
      <c r="A6" s="489"/>
      <c r="B6" s="122" t="s">
        <v>1330</v>
      </c>
      <c r="C6" s="253" t="s">
        <v>1331</v>
      </c>
      <c r="D6" s="253" t="s">
        <v>1334</v>
      </c>
      <c r="E6" s="495"/>
      <c r="F6" s="495"/>
    </row>
    <row r="7" spans="1:6" s="11" customFormat="1">
      <c r="A7" s="321" t="s">
        <v>637</v>
      </c>
      <c r="B7" s="322" t="s">
        <v>1174</v>
      </c>
      <c r="C7" s="322" t="s">
        <v>1174</v>
      </c>
      <c r="D7" s="322" t="s">
        <v>1174</v>
      </c>
      <c r="E7" s="323">
        <f>2620525286+53012000</f>
        <v>2673537286</v>
      </c>
      <c r="F7" s="323">
        <f>2586598019+79907000</f>
        <v>2666505019</v>
      </c>
    </row>
    <row r="8" spans="1:6" ht="25.5">
      <c r="A8" s="321" t="s">
        <v>442</v>
      </c>
      <c r="B8" s="322" t="s">
        <v>971</v>
      </c>
      <c r="C8" s="322" t="s">
        <v>1174</v>
      </c>
      <c r="D8" s="322" t="s">
        <v>1174</v>
      </c>
      <c r="E8" s="323">
        <v>1633916766</v>
      </c>
      <c r="F8" s="323">
        <v>1605685966</v>
      </c>
    </row>
    <row r="9" spans="1:6" ht="38.25">
      <c r="A9" s="321" t="s">
        <v>443</v>
      </c>
      <c r="B9" s="322" t="s">
        <v>972</v>
      </c>
      <c r="C9" s="322" t="s">
        <v>1174</v>
      </c>
      <c r="D9" s="322" t="s">
        <v>1174</v>
      </c>
      <c r="E9" s="323">
        <v>1537589746</v>
      </c>
      <c r="F9" s="323">
        <v>1509358946</v>
      </c>
    </row>
    <row r="10" spans="1:6" ht="153">
      <c r="A10" s="321" t="s">
        <v>410</v>
      </c>
      <c r="B10" s="322" t="s">
        <v>742</v>
      </c>
      <c r="C10" s="322" t="s">
        <v>1174</v>
      </c>
      <c r="D10" s="322" t="s">
        <v>1174</v>
      </c>
      <c r="E10" s="323">
        <v>71987880</v>
      </c>
      <c r="F10" s="323">
        <v>72053880</v>
      </c>
    </row>
    <row r="11" spans="1:6" ht="76.5">
      <c r="A11" s="321" t="s">
        <v>1315</v>
      </c>
      <c r="B11" s="322" t="s">
        <v>742</v>
      </c>
      <c r="C11" s="322" t="s">
        <v>273</v>
      </c>
      <c r="D11" s="322" t="s">
        <v>1174</v>
      </c>
      <c r="E11" s="323">
        <v>39911880</v>
      </c>
      <c r="F11" s="323">
        <v>39911880</v>
      </c>
    </row>
    <row r="12" spans="1:6" ht="25.5">
      <c r="A12" s="321" t="s">
        <v>1191</v>
      </c>
      <c r="B12" s="322" t="s">
        <v>742</v>
      </c>
      <c r="C12" s="322" t="s">
        <v>133</v>
      </c>
      <c r="D12" s="322" t="s">
        <v>1174</v>
      </c>
      <c r="E12" s="323">
        <v>39911880</v>
      </c>
      <c r="F12" s="323">
        <v>39911880</v>
      </c>
    </row>
    <row r="13" spans="1:6">
      <c r="A13" s="321" t="s">
        <v>140</v>
      </c>
      <c r="B13" s="322" t="s">
        <v>742</v>
      </c>
      <c r="C13" s="322" t="s">
        <v>133</v>
      </c>
      <c r="D13" s="322" t="s">
        <v>1142</v>
      </c>
      <c r="E13" s="323">
        <v>39911880</v>
      </c>
      <c r="F13" s="323">
        <v>39911880</v>
      </c>
    </row>
    <row r="14" spans="1:6">
      <c r="A14" s="321" t="s">
        <v>152</v>
      </c>
      <c r="B14" s="322" t="s">
        <v>742</v>
      </c>
      <c r="C14" s="322" t="s">
        <v>133</v>
      </c>
      <c r="D14" s="322" t="s">
        <v>408</v>
      </c>
      <c r="E14" s="323">
        <v>39911880</v>
      </c>
      <c r="F14" s="323">
        <v>39911880</v>
      </c>
    </row>
    <row r="15" spans="1:6" ht="38.25">
      <c r="A15" s="321" t="s">
        <v>1316</v>
      </c>
      <c r="B15" s="322" t="s">
        <v>742</v>
      </c>
      <c r="C15" s="322" t="s">
        <v>1317</v>
      </c>
      <c r="D15" s="322" t="s">
        <v>1174</v>
      </c>
      <c r="E15" s="323">
        <v>32016000</v>
      </c>
      <c r="F15" s="323">
        <v>32082000</v>
      </c>
    </row>
    <row r="16" spans="1:6" ht="38.25">
      <c r="A16" s="321" t="s">
        <v>1197</v>
      </c>
      <c r="B16" s="322" t="s">
        <v>742</v>
      </c>
      <c r="C16" s="322" t="s">
        <v>1198</v>
      </c>
      <c r="D16" s="322" t="s">
        <v>1174</v>
      </c>
      <c r="E16" s="323">
        <v>32016000</v>
      </c>
      <c r="F16" s="323">
        <v>32082000</v>
      </c>
    </row>
    <row r="17" spans="1:6">
      <c r="A17" s="321" t="s">
        <v>140</v>
      </c>
      <c r="B17" s="322" t="s">
        <v>742</v>
      </c>
      <c r="C17" s="322" t="s">
        <v>1198</v>
      </c>
      <c r="D17" s="322" t="s">
        <v>1142</v>
      </c>
      <c r="E17" s="323">
        <v>32016000</v>
      </c>
      <c r="F17" s="323">
        <v>32082000</v>
      </c>
    </row>
    <row r="18" spans="1:6">
      <c r="A18" s="321" t="s">
        <v>152</v>
      </c>
      <c r="B18" s="322" t="s">
        <v>742</v>
      </c>
      <c r="C18" s="322" t="s">
        <v>1198</v>
      </c>
      <c r="D18" s="322" t="s">
        <v>408</v>
      </c>
      <c r="E18" s="323">
        <v>32016000</v>
      </c>
      <c r="F18" s="323">
        <v>32082000</v>
      </c>
    </row>
    <row r="19" spans="1:6">
      <c r="A19" s="321" t="s">
        <v>1318</v>
      </c>
      <c r="B19" s="322" t="s">
        <v>742</v>
      </c>
      <c r="C19" s="322" t="s">
        <v>1319</v>
      </c>
      <c r="D19" s="322" t="s">
        <v>1174</v>
      </c>
      <c r="E19" s="323">
        <v>60000</v>
      </c>
      <c r="F19" s="323">
        <v>60000</v>
      </c>
    </row>
    <row r="20" spans="1:6">
      <c r="A20" s="321" t="s">
        <v>1202</v>
      </c>
      <c r="B20" s="322" t="s">
        <v>742</v>
      </c>
      <c r="C20" s="322" t="s">
        <v>1203</v>
      </c>
      <c r="D20" s="322" t="s">
        <v>1174</v>
      </c>
      <c r="E20" s="323">
        <v>60000</v>
      </c>
      <c r="F20" s="323">
        <v>60000</v>
      </c>
    </row>
    <row r="21" spans="1:6">
      <c r="A21" s="321" t="s">
        <v>140</v>
      </c>
      <c r="B21" s="322" t="s">
        <v>742</v>
      </c>
      <c r="C21" s="322" t="s">
        <v>1203</v>
      </c>
      <c r="D21" s="322" t="s">
        <v>1142</v>
      </c>
      <c r="E21" s="323">
        <v>60000</v>
      </c>
      <c r="F21" s="323">
        <v>60000</v>
      </c>
    </row>
    <row r="22" spans="1:6">
      <c r="A22" s="321" t="s">
        <v>152</v>
      </c>
      <c r="B22" s="322" t="s">
        <v>742</v>
      </c>
      <c r="C22" s="322" t="s">
        <v>1203</v>
      </c>
      <c r="D22" s="322" t="s">
        <v>408</v>
      </c>
      <c r="E22" s="323">
        <v>60000</v>
      </c>
      <c r="F22" s="323">
        <v>60000</v>
      </c>
    </row>
    <row r="23" spans="1:6" ht="165.75">
      <c r="A23" s="321" t="s">
        <v>413</v>
      </c>
      <c r="B23" s="322" t="s">
        <v>750</v>
      </c>
      <c r="C23" s="322" t="s">
        <v>1174</v>
      </c>
      <c r="D23" s="322" t="s">
        <v>1174</v>
      </c>
      <c r="E23" s="323">
        <v>87882364</v>
      </c>
      <c r="F23" s="323">
        <v>87882364</v>
      </c>
    </row>
    <row r="24" spans="1:6" ht="76.5">
      <c r="A24" s="321" t="s">
        <v>1315</v>
      </c>
      <c r="B24" s="322" t="s">
        <v>750</v>
      </c>
      <c r="C24" s="322" t="s">
        <v>273</v>
      </c>
      <c r="D24" s="322" t="s">
        <v>1174</v>
      </c>
      <c r="E24" s="323">
        <v>51854319</v>
      </c>
      <c r="F24" s="323">
        <v>51854319</v>
      </c>
    </row>
    <row r="25" spans="1:6" ht="25.5">
      <c r="A25" s="321" t="s">
        <v>1191</v>
      </c>
      <c r="B25" s="322" t="s">
        <v>750</v>
      </c>
      <c r="C25" s="322" t="s">
        <v>133</v>
      </c>
      <c r="D25" s="322" t="s">
        <v>1174</v>
      </c>
      <c r="E25" s="323">
        <v>51854319</v>
      </c>
      <c r="F25" s="323">
        <v>51854319</v>
      </c>
    </row>
    <row r="26" spans="1:6">
      <c r="A26" s="321" t="s">
        <v>140</v>
      </c>
      <c r="B26" s="322" t="s">
        <v>750</v>
      </c>
      <c r="C26" s="322" t="s">
        <v>133</v>
      </c>
      <c r="D26" s="322" t="s">
        <v>1142</v>
      </c>
      <c r="E26" s="323">
        <v>51854319</v>
      </c>
      <c r="F26" s="323">
        <v>51854319</v>
      </c>
    </row>
    <row r="27" spans="1:6">
      <c r="A27" s="321" t="s">
        <v>153</v>
      </c>
      <c r="B27" s="322" t="s">
        <v>750</v>
      </c>
      <c r="C27" s="322" t="s">
        <v>133</v>
      </c>
      <c r="D27" s="322" t="s">
        <v>395</v>
      </c>
      <c r="E27" s="323">
        <v>51854319</v>
      </c>
      <c r="F27" s="323">
        <v>51854319</v>
      </c>
    </row>
    <row r="28" spans="1:6" ht="38.25">
      <c r="A28" s="321" t="s">
        <v>1316</v>
      </c>
      <c r="B28" s="322" t="s">
        <v>750</v>
      </c>
      <c r="C28" s="322" t="s">
        <v>1317</v>
      </c>
      <c r="D28" s="322" t="s">
        <v>1174</v>
      </c>
      <c r="E28" s="323">
        <v>35982045</v>
      </c>
      <c r="F28" s="323">
        <v>35982045</v>
      </c>
    </row>
    <row r="29" spans="1:6" ht="38.25">
      <c r="A29" s="321" t="s">
        <v>1197</v>
      </c>
      <c r="B29" s="322" t="s">
        <v>750</v>
      </c>
      <c r="C29" s="322" t="s">
        <v>1198</v>
      </c>
      <c r="D29" s="322" t="s">
        <v>1174</v>
      </c>
      <c r="E29" s="323">
        <v>35982045</v>
      </c>
      <c r="F29" s="323">
        <v>35982045</v>
      </c>
    </row>
    <row r="30" spans="1:6">
      <c r="A30" s="321" t="s">
        <v>140</v>
      </c>
      <c r="B30" s="322" t="s">
        <v>750</v>
      </c>
      <c r="C30" s="322" t="s">
        <v>1198</v>
      </c>
      <c r="D30" s="322" t="s">
        <v>1142</v>
      </c>
      <c r="E30" s="323">
        <v>35982045</v>
      </c>
      <c r="F30" s="323">
        <v>35982045</v>
      </c>
    </row>
    <row r="31" spans="1:6">
      <c r="A31" s="321" t="s">
        <v>153</v>
      </c>
      <c r="B31" s="322" t="s">
        <v>750</v>
      </c>
      <c r="C31" s="322" t="s">
        <v>1198</v>
      </c>
      <c r="D31" s="322" t="s">
        <v>395</v>
      </c>
      <c r="E31" s="323">
        <v>35982045</v>
      </c>
      <c r="F31" s="323">
        <v>35982045</v>
      </c>
    </row>
    <row r="32" spans="1:6">
      <c r="A32" s="321" t="s">
        <v>1318</v>
      </c>
      <c r="B32" s="322" t="s">
        <v>750</v>
      </c>
      <c r="C32" s="322" t="s">
        <v>1319</v>
      </c>
      <c r="D32" s="322" t="s">
        <v>1174</v>
      </c>
      <c r="E32" s="323">
        <v>46000</v>
      </c>
      <c r="F32" s="323">
        <v>46000</v>
      </c>
    </row>
    <row r="33" spans="1:6">
      <c r="A33" s="321" t="s">
        <v>1202</v>
      </c>
      <c r="B33" s="322" t="s">
        <v>750</v>
      </c>
      <c r="C33" s="322" t="s">
        <v>1203</v>
      </c>
      <c r="D33" s="322" t="s">
        <v>1174</v>
      </c>
      <c r="E33" s="323">
        <v>46000</v>
      </c>
      <c r="F33" s="323">
        <v>46000</v>
      </c>
    </row>
    <row r="34" spans="1:6">
      <c r="A34" s="321" t="s">
        <v>140</v>
      </c>
      <c r="B34" s="322" t="s">
        <v>750</v>
      </c>
      <c r="C34" s="322" t="s">
        <v>1203</v>
      </c>
      <c r="D34" s="322" t="s">
        <v>1142</v>
      </c>
      <c r="E34" s="323">
        <v>46000</v>
      </c>
      <c r="F34" s="323">
        <v>46000</v>
      </c>
    </row>
    <row r="35" spans="1:6">
      <c r="A35" s="321" t="s">
        <v>153</v>
      </c>
      <c r="B35" s="322" t="s">
        <v>750</v>
      </c>
      <c r="C35" s="322" t="s">
        <v>1203</v>
      </c>
      <c r="D35" s="322" t="s">
        <v>395</v>
      </c>
      <c r="E35" s="323">
        <v>46000</v>
      </c>
      <c r="F35" s="323">
        <v>46000</v>
      </c>
    </row>
    <row r="36" spans="1:6" ht="153">
      <c r="A36" s="321" t="s">
        <v>414</v>
      </c>
      <c r="B36" s="322" t="s">
        <v>754</v>
      </c>
      <c r="C36" s="322" t="s">
        <v>1174</v>
      </c>
      <c r="D36" s="322" t="s">
        <v>1174</v>
      </c>
      <c r="E36" s="323">
        <v>8052431</v>
      </c>
      <c r="F36" s="323">
        <v>8052431</v>
      </c>
    </row>
    <row r="37" spans="1:6" ht="38.25">
      <c r="A37" s="321" t="s">
        <v>1324</v>
      </c>
      <c r="B37" s="322" t="s">
        <v>754</v>
      </c>
      <c r="C37" s="322" t="s">
        <v>1325</v>
      </c>
      <c r="D37" s="322" t="s">
        <v>1174</v>
      </c>
      <c r="E37" s="323">
        <v>8052431</v>
      </c>
      <c r="F37" s="323">
        <v>8052431</v>
      </c>
    </row>
    <row r="38" spans="1:6">
      <c r="A38" s="321" t="s">
        <v>1199</v>
      </c>
      <c r="B38" s="322" t="s">
        <v>754</v>
      </c>
      <c r="C38" s="322" t="s">
        <v>1200</v>
      </c>
      <c r="D38" s="322" t="s">
        <v>1174</v>
      </c>
      <c r="E38" s="323">
        <v>8052431</v>
      </c>
      <c r="F38" s="323">
        <v>8052431</v>
      </c>
    </row>
    <row r="39" spans="1:6">
      <c r="A39" s="321" t="s">
        <v>140</v>
      </c>
      <c r="B39" s="322" t="s">
        <v>754</v>
      </c>
      <c r="C39" s="322" t="s">
        <v>1200</v>
      </c>
      <c r="D39" s="322" t="s">
        <v>1142</v>
      </c>
      <c r="E39" s="323">
        <v>8052431</v>
      </c>
      <c r="F39" s="323">
        <v>8052431</v>
      </c>
    </row>
    <row r="40" spans="1:6">
      <c r="A40" s="321" t="s">
        <v>1077</v>
      </c>
      <c r="B40" s="322" t="s">
        <v>754</v>
      </c>
      <c r="C40" s="322" t="s">
        <v>1200</v>
      </c>
      <c r="D40" s="322" t="s">
        <v>1078</v>
      </c>
      <c r="E40" s="323">
        <v>8052431</v>
      </c>
      <c r="F40" s="323">
        <v>8052431</v>
      </c>
    </row>
    <row r="41" spans="1:6" ht="153">
      <c r="A41" s="321" t="s">
        <v>1773</v>
      </c>
      <c r="B41" s="322" t="s">
        <v>1774</v>
      </c>
      <c r="C41" s="322" t="s">
        <v>1174</v>
      </c>
      <c r="D41" s="322" t="s">
        <v>1174</v>
      </c>
      <c r="E41" s="323">
        <v>15528601</v>
      </c>
      <c r="F41" s="323">
        <v>15528601</v>
      </c>
    </row>
    <row r="42" spans="1:6" ht="38.25">
      <c r="A42" s="321" t="s">
        <v>1324</v>
      </c>
      <c r="B42" s="322" t="s">
        <v>1774</v>
      </c>
      <c r="C42" s="322" t="s">
        <v>1325</v>
      </c>
      <c r="D42" s="322" t="s">
        <v>1174</v>
      </c>
      <c r="E42" s="323">
        <v>15528601</v>
      </c>
      <c r="F42" s="323">
        <v>15528601</v>
      </c>
    </row>
    <row r="43" spans="1:6">
      <c r="A43" s="321" t="s">
        <v>1199</v>
      </c>
      <c r="B43" s="322" t="s">
        <v>1774</v>
      </c>
      <c r="C43" s="322" t="s">
        <v>1200</v>
      </c>
      <c r="D43" s="322" t="s">
        <v>1174</v>
      </c>
      <c r="E43" s="323">
        <v>15528601</v>
      </c>
      <c r="F43" s="323">
        <v>15528601</v>
      </c>
    </row>
    <row r="44" spans="1:6">
      <c r="A44" s="321" t="s">
        <v>140</v>
      </c>
      <c r="B44" s="322" t="s">
        <v>1774</v>
      </c>
      <c r="C44" s="322" t="s">
        <v>1200</v>
      </c>
      <c r="D44" s="322" t="s">
        <v>1142</v>
      </c>
      <c r="E44" s="323">
        <v>14042845</v>
      </c>
      <c r="F44" s="323">
        <v>14042845</v>
      </c>
    </row>
    <row r="45" spans="1:6">
      <c r="A45" s="321" t="s">
        <v>1077</v>
      </c>
      <c r="B45" s="322" t="s">
        <v>1774</v>
      </c>
      <c r="C45" s="322" t="s">
        <v>1200</v>
      </c>
      <c r="D45" s="322" t="s">
        <v>1078</v>
      </c>
      <c r="E45" s="323">
        <v>14042845</v>
      </c>
      <c r="F45" s="323">
        <v>14042845</v>
      </c>
    </row>
    <row r="46" spans="1:6">
      <c r="A46" s="321" t="s">
        <v>248</v>
      </c>
      <c r="B46" s="322" t="s">
        <v>1774</v>
      </c>
      <c r="C46" s="322" t="s">
        <v>1200</v>
      </c>
      <c r="D46" s="322" t="s">
        <v>1144</v>
      </c>
      <c r="E46" s="323">
        <v>1485756</v>
      </c>
      <c r="F46" s="323">
        <v>1485756</v>
      </c>
    </row>
    <row r="47" spans="1:6">
      <c r="A47" s="321" t="s">
        <v>1229</v>
      </c>
      <c r="B47" s="322" t="s">
        <v>1774</v>
      </c>
      <c r="C47" s="322" t="s">
        <v>1200</v>
      </c>
      <c r="D47" s="322" t="s">
        <v>1230</v>
      </c>
      <c r="E47" s="323">
        <v>1485756</v>
      </c>
      <c r="F47" s="323">
        <v>1485756</v>
      </c>
    </row>
    <row r="48" spans="1:6" ht="229.5">
      <c r="A48" s="321" t="s">
        <v>1463</v>
      </c>
      <c r="B48" s="322" t="s">
        <v>1464</v>
      </c>
      <c r="C48" s="322" t="s">
        <v>1174</v>
      </c>
      <c r="D48" s="322" t="s">
        <v>1174</v>
      </c>
      <c r="E48" s="323">
        <v>500000</v>
      </c>
      <c r="F48" s="323">
        <v>500000</v>
      </c>
    </row>
    <row r="49" spans="1:6" ht="38.25">
      <c r="A49" s="321" t="s">
        <v>1324</v>
      </c>
      <c r="B49" s="322" t="s">
        <v>1464</v>
      </c>
      <c r="C49" s="322" t="s">
        <v>1325</v>
      </c>
      <c r="D49" s="322" t="s">
        <v>1174</v>
      </c>
      <c r="E49" s="323">
        <v>500000</v>
      </c>
      <c r="F49" s="323">
        <v>500000</v>
      </c>
    </row>
    <row r="50" spans="1:6">
      <c r="A50" s="321" t="s">
        <v>1199</v>
      </c>
      <c r="B50" s="322" t="s">
        <v>1464</v>
      </c>
      <c r="C50" s="322" t="s">
        <v>1200</v>
      </c>
      <c r="D50" s="322" t="s">
        <v>1174</v>
      </c>
      <c r="E50" s="323">
        <v>500000</v>
      </c>
      <c r="F50" s="323">
        <v>500000</v>
      </c>
    </row>
    <row r="51" spans="1:6">
      <c r="A51" s="321" t="s">
        <v>140</v>
      </c>
      <c r="B51" s="322" t="s">
        <v>1464</v>
      </c>
      <c r="C51" s="322" t="s">
        <v>1200</v>
      </c>
      <c r="D51" s="322" t="s">
        <v>1142</v>
      </c>
      <c r="E51" s="323">
        <v>500000</v>
      </c>
      <c r="F51" s="323">
        <v>500000</v>
      </c>
    </row>
    <row r="52" spans="1:6">
      <c r="A52" s="321" t="s">
        <v>1077</v>
      </c>
      <c r="B52" s="322" t="s">
        <v>1464</v>
      </c>
      <c r="C52" s="322" t="s">
        <v>1200</v>
      </c>
      <c r="D52" s="322" t="s">
        <v>1078</v>
      </c>
      <c r="E52" s="323">
        <v>500000</v>
      </c>
      <c r="F52" s="323">
        <v>500000</v>
      </c>
    </row>
    <row r="53" spans="1:6" ht="153">
      <c r="A53" s="321" t="s">
        <v>417</v>
      </c>
      <c r="B53" s="322" t="s">
        <v>767</v>
      </c>
      <c r="C53" s="322" t="s">
        <v>1174</v>
      </c>
      <c r="D53" s="322" t="s">
        <v>1174</v>
      </c>
      <c r="E53" s="323">
        <v>1600000</v>
      </c>
      <c r="F53" s="323">
        <v>1600000</v>
      </c>
    </row>
    <row r="54" spans="1:6" ht="38.25">
      <c r="A54" s="321" t="s">
        <v>1324</v>
      </c>
      <c r="B54" s="322" t="s">
        <v>767</v>
      </c>
      <c r="C54" s="322" t="s">
        <v>1325</v>
      </c>
      <c r="D54" s="322" t="s">
        <v>1174</v>
      </c>
      <c r="E54" s="323">
        <v>1600000</v>
      </c>
      <c r="F54" s="323">
        <v>1600000</v>
      </c>
    </row>
    <row r="55" spans="1:6">
      <c r="A55" s="321" t="s">
        <v>1199</v>
      </c>
      <c r="B55" s="322" t="s">
        <v>767</v>
      </c>
      <c r="C55" s="322" t="s">
        <v>1200</v>
      </c>
      <c r="D55" s="322" t="s">
        <v>1174</v>
      </c>
      <c r="E55" s="323">
        <v>1600000</v>
      </c>
      <c r="F55" s="323">
        <v>1600000</v>
      </c>
    </row>
    <row r="56" spans="1:6">
      <c r="A56" s="321" t="s">
        <v>140</v>
      </c>
      <c r="B56" s="322" t="s">
        <v>767</v>
      </c>
      <c r="C56" s="322" t="s">
        <v>1200</v>
      </c>
      <c r="D56" s="322" t="s">
        <v>1142</v>
      </c>
      <c r="E56" s="323">
        <v>1600000</v>
      </c>
      <c r="F56" s="323">
        <v>1600000</v>
      </c>
    </row>
    <row r="57" spans="1:6">
      <c r="A57" s="321" t="s">
        <v>1075</v>
      </c>
      <c r="B57" s="322" t="s">
        <v>767</v>
      </c>
      <c r="C57" s="322" t="s">
        <v>1200</v>
      </c>
      <c r="D57" s="322" t="s">
        <v>365</v>
      </c>
      <c r="E57" s="323">
        <v>1600000</v>
      </c>
      <c r="F57" s="323">
        <v>1600000</v>
      </c>
    </row>
    <row r="58" spans="1:6" ht="204">
      <c r="A58" s="321" t="s">
        <v>572</v>
      </c>
      <c r="B58" s="322" t="s">
        <v>743</v>
      </c>
      <c r="C58" s="322" t="s">
        <v>1174</v>
      </c>
      <c r="D58" s="322" t="s">
        <v>1174</v>
      </c>
      <c r="E58" s="323">
        <v>62450800</v>
      </c>
      <c r="F58" s="323">
        <v>62450800</v>
      </c>
    </row>
    <row r="59" spans="1:6" ht="76.5">
      <c r="A59" s="321" t="s">
        <v>1315</v>
      </c>
      <c r="B59" s="322" t="s">
        <v>743</v>
      </c>
      <c r="C59" s="322" t="s">
        <v>273</v>
      </c>
      <c r="D59" s="322" t="s">
        <v>1174</v>
      </c>
      <c r="E59" s="323">
        <v>62450800</v>
      </c>
      <c r="F59" s="323">
        <v>62450800</v>
      </c>
    </row>
    <row r="60" spans="1:6" ht="25.5">
      <c r="A60" s="321" t="s">
        <v>1191</v>
      </c>
      <c r="B60" s="322" t="s">
        <v>743</v>
      </c>
      <c r="C60" s="322" t="s">
        <v>133</v>
      </c>
      <c r="D60" s="322" t="s">
        <v>1174</v>
      </c>
      <c r="E60" s="323">
        <v>62450800</v>
      </c>
      <c r="F60" s="323">
        <v>62450800</v>
      </c>
    </row>
    <row r="61" spans="1:6">
      <c r="A61" s="321" t="s">
        <v>140</v>
      </c>
      <c r="B61" s="322" t="s">
        <v>743</v>
      </c>
      <c r="C61" s="322" t="s">
        <v>133</v>
      </c>
      <c r="D61" s="322" t="s">
        <v>1142</v>
      </c>
      <c r="E61" s="323">
        <v>62450800</v>
      </c>
      <c r="F61" s="323">
        <v>62450800</v>
      </c>
    </row>
    <row r="62" spans="1:6">
      <c r="A62" s="321" t="s">
        <v>152</v>
      </c>
      <c r="B62" s="322" t="s">
        <v>743</v>
      </c>
      <c r="C62" s="322" t="s">
        <v>133</v>
      </c>
      <c r="D62" s="322" t="s">
        <v>408</v>
      </c>
      <c r="E62" s="323">
        <v>62450800</v>
      </c>
      <c r="F62" s="323">
        <v>62450800</v>
      </c>
    </row>
    <row r="63" spans="1:6" ht="216.75">
      <c r="A63" s="321" t="s">
        <v>415</v>
      </c>
      <c r="B63" s="322" t="s">
        <v>751</v>
      </c>
      <c r="C63" s="322" t="s">
        <v>1174</v>
      </c>
      <c r="D63" s="322" t="s">
        <v>1174</v>
      </c>
      <c r="E63" s="323">
        <v>87364200</v>
      </c>
      <c r="F63" s="323">
        <v>87364200</v>
      </c>
    </row>
    <row r="64" spans="1:6" ht="76.5">
      <c r="A64" s="321" t="s">
        <v>1315</v>
      </c>
      <c r="B64" s="322" t="s">
        <v>751</v>
      </c>
      <c r="C64" s="322" t="s">
        <v>273</v>
      </c>
      <c r="D64" s="322" t="s">
        <v>1174</v>
      </c>
      <c r="E64" s="323">
        <v>87364200</v>
      </c>
      <c r="F64" s="323">
        <v>87364200</v>
      </c>
    </row>
    <row r="65" spans="1:6" ht="25.5">
      <c r="A65" s="321" t="s">
        <v>1191</v>
      </c>
      <c r="B65" s="322" t="s">
        <v>751</v>
      </c>
      <c r="C65" s="322" t="s">
        <v>133</v>
      </c>
      <c r="D65" s="322" t="s">
        <v>1174</v>
      </c>
      <c r="E65" s="323">
        <v>87364200</v>
      </c>
      <c r="F65" s="323">
        <v>87364200</v>
      </c>
    </row>
    <row r="66" spans="1:6">
      <c r="A66" s="321" t="s">
        <v>140</v>
      </c>
      <c r="B66" s="322" t="s">
        <v>751</v>
      </c>
      <c r="C66" s="322" t="s">
        <v>133</v>
      </c>
      <c r="D66" s="322" t="s">
        <v>1142</v>
      </c>
      <c r="E66" s="323">
        <v>87364200</v>
      </c>
      <c r="F66" s="323">
        <v>87364200</v>
      </c>
    </row>
    <row r="67" spans="1:6">
      <c r="A67" s="321" t="s">
        <v>153</v>
      </c>
      <c r="B67" s="322" t="s">
        <v>751</v>
      </c>
      <c r="C67" s="322" t="s">
        <v>133</v>
      </c>
      <c r="D67" s="322" t="s">
        <v>395</v>
      </c>
      <c r="E67" s="323">
        <v>87364200</v>
      </c>
      <c r="F67" s="323">
        <v>87364200</v>
      </c>
    </row>
    <row r="68" spans="1:6" ht="204">
      <c r="A68" s="321" t="s">
        <v>576</v>
      </c>
      <c r="B68" s="322" t="s">
        <v>755</v>
      </c>
      <c r="C68" s="322" t="s">
        <v>1174</v>
      </c>
      <c r="D68" s="322" t="s">
        <v>1174</v>
      </c>
      <c r="E68" s="323">
        <v>5500000</v>
      </c>
      <c r="F68" s="323">
        <v>5500000</v>
      </c>
    </row>
    <row r="69" spans="1:6" ht="38.25">
      <c r="A69" s="321" t="s">
        <v>1324</v>
      </c>
      <c r="B69" s="322" t="s">
        <v>755</v>
      </c>
      <c r="C69" s="322" t="s">
        <v>1325</v>
      </c>
      <c r="D69" s="322" t="s">
        <v>1174</v>
      </c>
      <c r="E69" s="323">
        <v>5500000</v>
      </c>
      <c r="F69" s="323">
        <v>5500000</v>
      </c>
    </row>
    <row r="70" spans="1:6">
      <c r="A70" s="321" t="s">
        <v>1199</v>
      </c>
      <c r="B70" s="322" t="s">
        <v>755</v>
      </c>
      <c r="C70" s="322" t="s">
        <v>1200</v>
      </c>
      <c r="D70" s="322" t="s">
        <v>1174</v>
      </c>
      <c r="E70" s="323">
        <v>5500000</v>
      </c>
      <c r="F70" s="323">
        <v>5500000</v>
      </c>
    </row>
    <row r="71" spans="1:6">
      <c r="A71" s="321" t="s">
        <v>140</v>
      </c>
      <c r="B71" s="322" t="s">
        <v>755</v>
      </c>
      <c r="C71" s="322" t="s">
        <v>1200</v>
      </c>
      <c r="D71" s="322" t="s">
        <v>1142</v>
      </c>
      <c r="E71" s="323">
        <v>5500000</v>
      </c>
      <c r="F71" s="323">
        <v>5500000</v>
      </c>
    </row>
    <row r="72" spans="1:6">
      <c r="A72" s="321" t="s">
        <v>1077</v>
      </c>
      <c r="B72" s="322" t="s">
        <v>755</v>
      </c>
      <c r="C72" s="322" t="s">
        <v>1200</v>
      </c>
      <c r="D72" s="322" t="s">
        <v>1078</v>
      </c>
      <c r="E72" s="323">
        <v>5500000</v>
      </c>
      <c r="F72" s="323">
        <v>5500000</v>
      </c>
    </row>
    <row r="73" spans="1:6" ht="204">
      <c r="A73" s="321" t="s">
        <v>418</v>
      </c>
      <c r="B73" s="322" t="s">
        <v>768</v>
      </c>
      <c r="C73" s="322" t="s">
        <v>1174</v>
      </c>
      <c r="D73" s="322" t="s">
        <v>1174</v>
      </c>
      <c r="E73" s="323">
        <v>1100000</v>
      </c>
      <c r="F73" s="323">
        <v>1100000</v>
      </c>
    </row>
    <row r="74" spans="1:6" ht="38.25">
      <c r="A74" s="321" t="s">
        <v>1324</v>
      </c>
      <c r="B74" s="322" t="s">
        <v>768</v>
      </c>
      <c r="C74" s="322" t="s">
        <v>1325</v>
      </c>
      <c r="D74" s="322" t="s">
        <v>1174</v>
      </c>
      <c r="E74" s="323">
        <v>1100000</v>
      </c>
      <c r="F74" s="323">
        <v>1100000</v>
      </c>
    </row>
    <row r="75" spans="1:6">
      <c r="A75" s="321" t="s">
        <v>1199</v>
      </c>
      <c r="B75" s="322" t="s">
        <v>768</v>
      </c>
      <c r="C75" s="322" t="s">
        <v>1200</v>
      </c>
      <c r="D75" s="322" t="s">
        <v>1174</v>
      </c>
      <c r="E75" s="323">
        <v>1100000</v>
      </c>
      <c r="F75" s="323">
        <v>1100000</v>
      </c>
    </row>
    <row r="76" spans="1:6">
      <c r="A76" s="321" t="s">
        <v>140</v>
      </c>
      <c r="B76" s="322" t="s">
        <v>768</v>
      </c>
      <c r="C76" s="322" t="s">
        <v>1200</v>
      </c>
      <c r="D76" s="322" t="s">
        <v>1142</v>
      </c>
      <c r="E76" s="323">
        <v>1100000</v>
      </c>
      <c r="F76" s="323">
        <v>1100000</v>
      </c>
    </row>
    <row r="77" spans="1:6">
      <c r="A77" s="321" t="s">
        <v>1075</v>
      </c>
      <c r="B77" s="322" t="s">
        <v>768</v>
      </c>
      <c r="C77" s="322" t="s">
        <v>1200</v>
      </c>
      <c r="D77" s="322" t="s">
        <v>365</v>
      </c>
      <c r="E77" s="323">
        <v>1100000</v>
      </c>
      <c r="F77" s="323">
        <v>1100000</v>
      </c>
    </row>
    <row r="78" spans="1:6" ht="102">
      <c r="A78" s="321" t="s">
        <v>1775</v>
      </c>
      <c r="B78" s="322" t="s">
        <v>1776</v>
      </c>
      <c r="C78" s="322" t="s">
        <v>1174</v>
      </c>
      <c r="D78" s="322" t="s">
        <v>1174</v>
      </c>
      <c r="E78" s="323">
        <v>17497350</v>
      </c>
      <c r="F78" s="323">
        <v>17497350</v>
      </c>
    </row>
    <row r="79" spans="1:6" ht="38.25">
      <c r="A79" s="321" t="s">
        <v>1324</v>
      </c>
      <c r="B79" s="322" t="s">
        <v>1776</v>
      </c>
      <c r="C79" s="322" t="s">
        <v>1325</v>
      </c>
      <c r="D79" s="322" t="s">
        <v>1174</v>
      </c>
      <c r="E79" s="323">
        <v>17497350</v>
      </c>
      <c r="F79" s="323">
        <v>17497350</v>
      </c>
    </row>
    <row r="80" spans="1:6">
      <c r="A80" s="321" t="s">
        <v>1199</v>
      </c>
      <c r="B80" s="322" t="s">
        <v>1776</v>
      </c>
      <c r="C80" s="322" t="s">
        <v>1200</v>
      </c>
      <c r="D80" s="322" t="s">
        <v>1174</v>
      </c>
      <c r="E80" s="323">
        <v>17497350</v>
      </c>
      <c r="F80" s="323">
        <v>17497350</v>
      </c>
    </row>
    <row r="81" spans="1:6">
      <c r="A81" s="321" t="s">
        <v>140</v>
      </c>
      <c r="B81" s="322" t="s">
        <v>1776</v>
      </c>
      <c r="C81" s="322" t="s">
        <v>1200</v>
      </c>
      <c r="D81" s="322" t="s">
        <v>1142</v>
      </c>
      <c r="E81" s="323">
        <v>17497350</v>
      </c>
      <c r="F81" s="323">
        <v>17497350</v>
      </c>
    </row>
    <row r="82" spans="1:6">
      <c r="A82" s="321" t="s">
        <v>1077</v>
      </c>
      <c r="B82" s="322" t="s">
        <v>1776</v>
      </c>
      <c r="C82" s="322" t="s">
        <v>1200</v>
      </c>
      <c r="D82" s="322" t="s">
        <v>1078</v>
      </c>
      <c r="E82" s="323">
        <v>17497350</v>
      </c>
      <c r="F82" s="323">
        <v>17497350</v>
      </c>
    </row>
    <row r="83" spans="1:6" ht="191.25">
      <c r="A83" s="321" t="s">
        <v>530</v>
      </c>
      <c r="B83" s="322" t="s">
        <v>757</v>
      </c>
      <c r="C83" s="322" t="s">
        <v>1174</v>
      </c>
      <c r="D83" s="322" t="s">
        <v>1174</v>
      </c>
      <c r="E83" s="323">
        <v>2608000</v>
      </c>
      <c r="F83" s="323">
        <v>2608000</v>
      </c>
    </row>
    <row r="84" spans="1:6" ht="76.5">
      <c r="A84" s="321" t="s">
        <v>1315</v>
      </c>
      <c r="B84" s="322" t="s">
        <v>757</v>
      </c>
      <c r="C84" s="322" t="s">
        <v>273</v>
      </c>
      <c r="D84" s="322" t="s">
        <v>1174</v>
      </c>
      <c r="E84" s="323">
        <v>798000</v>
      </c>
      <c r="F84" s="323">
        <v>798000</v>
      </c>
    </row>
    <row r="85" spans="1:6" ht="25.5">
      <c r="A85" s="321" t="s">
        <v>1191</v>
      </c>
      <c r="B85" s="322" t="s">
        <v>757</v>
      </c>
      <c r="C85" s="322" t="s">
        <v>133</v>
      </c>
      <c r="D85" s="322" t="s">
        <v>1174</v>
      </c>
      <c r="E85" s="323">
        <v>798000</v>
      </c>
      <c r="F85" s="323">
        <v>798000</v>
      </c>
    </row>
    <row r="86" spans="1:6">
      <c r="A86" s="321" t="s">
        <v>140</v>
      </c>
      <c r="B86" s="322" t="s">
        <v>757</v>
      </c>
      <c r="C86" s="322" t="s">
        <v>133</v>
      </c>
      <c r="D86" s="322" t="s">
        <v>1142</v>
      </c>
      <c r="E86" s="323">
        <v>798000</v>
      </c>
      <c r="F86" s="323">
        <v>798000</v>
      </c>
    </row>
    <row r="87" spans="1:6">
      <c r="A87" s="321" t="s">
        <v>153</v>
      </c>
      <c r="B87" s="322" t="s">
        <v>757</v>
      </c>
      <c r="C87" s="322" t="s">
        <v>133</v>
      </c>
      <c r="D87" s="322" t="s">
        <v>395</v>
      </c>
      <c r="E87" s="323">
        <v>798000</v>
      </c>
      <c r="F87" s="323">
        <v>798000</v>
      </c>
    </row>
    <row r="88" spans="1:6" ht="38.25">
      <c r="A88" s="321" t="s">
        <v>1316</v>
      </c>
      <c r="B88" s="322" t="s">
        <v>757</v>
      </c>
      <c r="C88" s="322" t="s">
        <v>1317</v>
      </c>
      <c r="D88" s="322" t="s">
        <v>1174</v>
      </c>
      <c r="E88" s="323">
        <v>1810000</v>
      </c>
      <c r="F88" s="323">
        <v>1810000</v>
      </c>
    </row>
    <row r="89" spans="1:6" ht="38.25">
      <c r="A89" s="321" t="s">
        <v>1197</v>
      </c>
      <c r="B89" s="322" t="s">
        <v>757</v>
      </c>
      <c r="C89" s="322" t="s">
        <v>1198</v>
      </c>
      <c r="D89" s="322" t="s">
        <v>1174</v>
      </c>
      <c r="E89" s="323">
        <v>1810000</v>
      </c>
      <c r="F89" s="323">
        <v>1810000</v>
      </c>
    </row>
    <row r="90" spans="1:6">
      <c r="A90" s="321" t="s">
        <v>140</v>
      </c>
      <c r="B90" s="322" t="s">
        <v>757</v>
      </c>
      <c r="C90" s="322" t="s">
        <v>1198</v>
      </c>
      <c r="D90" s="322" t="s">
        <v>1142</v>
      </c>
      <c r="E90" s="323">
        <v>1810000</v>
      </c>
      <c r="F90" s="323">
        <v>1810000</v>
      </c>
    </row>
    <row r="91" spans="1:6">
      <c r="A91" s="321" t="s">
        <v>153</v>
      </c>
      <c r="B91" s="322" t="s">
        <v>757</v>
      </c>
      <c r="C91" s="322" t="s">
        <v>1198</v>
      </c>
      <c r="D91" s="322" t="s">
        <v>395</v>
      </c>
      <c r="E91" s="323">
        <v>1810000</v>
      </c>
      <c r="F91" s="323">
        <v>1810000</v>
      </c>
    </row>
    <row r="92" spans="1:6" ht="178.5">
      <c r="A92" s="321" t="s">
        <v>577</v>
      </c>
      <c r="B92" s="322" t="s">
        <v>756</v>
      </c>
      <c r="C92" s="322" t="s">
        <v>1174</v>
      </c>
      <c r="D92" s="322" t="s">
        <v>1174</v>
      </c>
      <c r="E92" s="323">
        <v>65000</v>
      </c>
      <c r="F92" s="323">
        <v>65000</v>
      </c>
    </row>
    <row r="93" spans="1:6" ht="38.25">
      <c r="A93" s="321" t="s">
        <v>1324</v>
      </c>
      <c r="B93" s="322" t="s">
        <v>756</v>
      </c>
      <c r="C93" s="322" t="s">
        <v>1325</v>
      </c>
      <c r="D93" s="322" t="s">
        <v>1174</v>
      </c>
      <c r="E93" s="323">
        <v>65000</v>
      </c>
      <c r="F93" s="323">
        <v>65000</v>
      </c>
    </row>
    <row r="94" spans="1:6">
      <c r="A94" s="321" t="s">
        <v>1199</v>
      </c>
      <c r="B94" s="322" t="s">
        <v>756</v>
      </c>
      <c r="C94" s="322" t="s">
        <v>1200</v>
      </c>
      <c r="D94" s="322" t="s">
        <v>1174</v>
      </c>
      <c r="E94" s="323">
        <v>65000</v>
      </c>
      <c r="F94" s="323">
        <v>65000</v>
      </c>
    </row>
    <row r="95" spans="1:6">
      <c r="A95" s="321" t="s">
        <v>140</v>
      </c>
      <c r="B95" s="322" t="s">
        <v>756</v>
      </c>
      <c r="C95" s="322" t="s">
        <v>1200</v>
      </c>
      <c r="D95" s="322" t="s">
        <v>1142</v>
      </c>
      <c r="E95" s="323">
        <v>65000</v>
      </c>
      <c r="F95" s="323">
        <v>65000</v>
      </c>
    </row>
    <row r="96" spans="1:6">
      <c r="A96" s="321" t="s">
        <v>1077</v>
      </c>
      <c r="B96" s="322" t="s">
        <v>756</v>
      </c>
      <c r="C96" s="322" t="s">
        <v>1200</v>
      </c>
      <c r="D96" s="322" t="s">
        <v>1078</v>
      </c>
      <c r="E96" s="323">
        <v>65000</v>
      </c>
      <c r="F96" s="323">
        <v>65000</v>
      </c>
    </row>
    <row r="97" spans="1:6" ht="140.25">
      <c r="A97" s="321" t="s">
        <v>573</v>
      </c>
      <c r="B97" s="322" t="s">
        <v>744</v>
      </c>
      <c r="C97" s="322" t="s">
        <v>1174</v>
      </c>
      <c r="D97" s="322" t="s">
        <v>1174</v>
      </c>
      <c r="E97" s="323">
        <v>839000</v>
      </c>
      <c r="F97" s="323">
        <v>839000</v>
      </c>
    </row>
    <row r="98" spans="1:6" ht="76.5">
      <c r="A98" s="321" t="s">
        <v>1315</v>
      </c>
      <c r="B98" s="322" t="s">
        <v>744</v>
      </c>
      <c r="C98" s="322" t="s">
        <v>273</v>
      </c>
      <c r="D98" s="322" t="s">
        <v>1174</v>
      </c>
      <c r="E98" s="323">
        <v>839000</v>
      </c>
      <c r="F98" s="323">
        <v>839000</v>
      </c>
    </row>
    <row r="99" spans="1:6" ht="25.5">
      <c r="A99" s="321" t="s">
        <v>1191</v>
      </c>
      <c r="B99" s="322" t="s">
        <v>744</v>
      </c>
      <c r="C99" s="322" t="s">
        <v>133</v>
      </c>
      <c r="D99" s="322" t="s">
        <v>1174</v>
      </c>
      <c r="E99" s="323">
        <v>839000</v>
      </c>
      <c r="F99" s="323">
        <v>839000</v>
      </c>
    </row>
    <row r="100" spans="1:6">
      <c r="A100" s="321" t="s">
        <v>140</v>
      </c>
      <c r="B100" s="322" t="s">
        <v>744</v>
      </c>
      <c r="C100" s="322" t="s">
        <v>133</v>
      </c>
      <c r="D100" s="322" t="s">
        <v>1142</v>
      </c>
      <c r="E100" s="323">
        <v>839000</v>
      </c>
      <c r="F100" s="323">
        <v>839000</v>
      </c>
    </row>
    <row r="101" spans="1:6">
      <c r="A101" s="321" t="s">
        <v>152</v>
      </c>
      <c r="B101" s="322" t="s">
        <v>744</v>
      </c>
      <c r="C101" s="322" t="s">
        <v>133</v>
      </c>
      <c r="D101" s="322" t="s">
        <v>408</v>
      </c>
      <c r="E101" s="323">
        <v>839000</v>
      </c>
      <c r="F101" s="323">
        <v>839000</v>
      </c>
    </row>
    <row r="102" spans="1:6" ht="165.75">
      <c r="A102" s="321" t="s">
        <v>578</v>
      </c>
      <c r="B102" s="322" t="s">
        <v>752</v>
      </c>
      <c r="C102" s="322" t="s">
        <v>1174</v>
      </c>
      <c r="D102" s="322" t="s">
        <v>1174</v>
      </c>
      <c r="E102" s="323">
        <v>910000</v>
      </c>
      <c r="F102" s="323">
        <v>910000</v>
      </c>
    </row>
    <row r="103" spans="1:6" ht="76.5">
      <c r="A103" s="321" t="s">
        <v>1315</v>
      </c>
      <c r="B103" s="322" t="s">
        <v>752</v>
      </c>
      <c r="C103" s="322" t="s">
        <v>273</v>
      </c>
      <c r="D103" s="322" t="s">
        <v>1174</v>
      </c>
      <c r="E103" s="323">
        <v>910000</v>
      </c>
      <c r="F103" s="323">
        <v>910000</v>
      </c>
    </row>
    <row r="104" spans="1:6" ht="25.5">
      <c r="A104" s="321" t="s">
        <v>1191</v>
      </c>
      <c r="B104" s="322" t="s">
        <v>752</v>
      </c>
      <c r="C104" s="322" t="s">
        <v>133</v>
      </c>
      <c r="D104" s="322" t="s">
        <v>1174</v>
      </c>
      <c r="E104" s="323">
        <v>910000</v>
      </c>
      <c r="F104" s="323">
        <v>910000</v>
      </c>
    </row>
    <row r="105" spans="1:6">
      <c r="A105" s="321" t="s">
        <v>140</v>
      </c>
      <c r="B105" s="322" t="s">
        <v>752</v>
      </c>
      <c r="C105" s="322" t="s">
        <v>133</v>
      </c>
      <c r="D105" s="322" t="s">
        <v>1142</v>
      </c>
      <c r="E105" s="323">
        <v>910000</v>
      </c>
      <c r="F105" s="323">
        <v>910000</v>
      </c>
    </row>
    <row r="106" spans="1:6">
      <c r="A106" s="321" t="s">
        <v>153</v>
      </c>
      <c r="B106" s="322" t="s">
        <v>752</v>
      </c>
      <c r="C106" s="322" t="s">
        <v>133</v>
      </c>
      <c r="D106" s="322" t="s">
        <v>395</v>
      </c>
      <c r="E106" s="323">
        <v>910000</v>
      </c>
      <c r="F106" s="323">
        <v>910000</v>
      </c>
    </row>
    <row r="107" spans="1:6" ht="153">
      <c r="A107" s="321" t="s">
        <v>579</v>
      </c>
      <c r="B107" s="322" t="s">
        <v>759</v>
      </c>
      <c r="C107" s="322" t="s">
        <v>1174</v>
      </c>
      <c r="D107" s="322" t="s">
        <v>1174</v>
      </c>
      <c r="E107" s="323">
        <v>480000</v>
      </c>
      <c r="F107" s="323">
        <v>480000</v>
      </c>
    </row>
    <row r="108" spans="1:6" ht="38.25">
      <c r="A108" s="321" t="s">
        <v>1324</v>
      </c>
      <c r="B108" s="322" t="s">
        <v>759</v>
      </c>
      <c r="C108" s="322" t="s">
        <v>1325</v>
      </c>
      <c r="D108" s="322" t="s">
        <v>1174</v>
      </c>
      <c r="E108" s="323">
        <v>480000</v>
      </c>
      <c r="F108" s="323">
        <v>480000</v>
      </c>
    </row>
    <row r="109" spans="1:6">
      <c r="A109" s="321" t="s">
        <v>1199</v>
      </c>
      <c r="B109" s="322" t="s">
        <v>759</v>
      </c>
      <c r="C109" s="322" t="s">
        <v>1200</v>
      </c>
      <c r="D109" s="322" t="s">
        <v>1174</v>
      </c>
      <c r="E109" s="323">
        <v>480000</v>
      </c>
      <c r="F109" s="323">
        <v>480000</v>
      </c>
    </row>
    <row r="110" spans="1:6">
      <c r="A110" s="321" t="s">
        <v>140</v>
      </c>
      <c r="B110" s="322" t="s">
        <v>759</v>
      </c>
      <c r="C110" s="322" t="s">
        <v>1200</v>
      </c>
      <c r="D110" s="322" t="s">
        <v>1142</v>
      </c>
      <c r="E110" s="323">
        <v>480000</v>
      </c>
      <c r="F110" s="323">
        <v>480000</v>
      </c>
    </row>
    <row r="111" spans="1:6">
      <c r="A111" s="321" t="s">
        <v>1077</v>
      </c>
      <c r="B111" s="322" t="s">
        <v>759</v>
      </c>
      <c r="C111" s="322" t="s">
        <v>1200</v>
      </c>
      <c r="D111" s="322" t="s">
        <v>1078</v>
      </c>
      <c r="E111" s="323">
        <v>480000</v>
      </c>
      <c r="F111" s="323">
        <v>480000</v>
      </c>
    </row>
    <row r="112" spans="1:6" ht="153">
      <c r="A112" s="321" t="s">
        <v>769</v>
      </c>
      <c r="B112" s="322" t="s">
        <v>770</v>
      </c>
      <c r="C112" s="322" t="s">
        <v>1174</v>
      </c>
      <c r="D112" s="322" t="s">
        <v>1174</v>
      </c>
      <c r="E112" s="323">
        <v>93000</v>
      </c>
      <c r="F112" s="323">
        <v>93000</v>
      </c>
    </row>
    <row r="113" spans="1:6" ht="38.25">
      <c r="A113" s="321" t="s">
        <v>1324</v>
      </c>
      <c r="B113" s="322" t="s">
        <v>770</v>
      </c>
      <c r="C113" s="322" t="s">
        <v>1325</v>
      </c>
      <c r="D113" s="322" t="s">
        <v>1174</v>
      </c>
      <c r="E113" s="323">
        <v>93000</v>
      </c>
      <c r="F113" s="323">
        <v>93000</v>
      </c>
    </row>
    <row r="114" spans="1:6">
      <c r="A114" s="321" t="s">
        <v>1199</v>
      </c>
      <c r="B114" s="322" t="s">
        <v>770</v>
      </c>
      <c r="C114" s="322" t="s">
        <v>1200</v>
      </c>
      <c r="D114" s="322" t="s">
        <v>1174</v>
      </c>
      <c r="E114" s="323">
        <v>93000</v>
      </c>
      <c r="F114" s="323">
        <v>93000</v>
      </c>
    </row>
    <row r="115" spans="1:6">
      <c r="A115" s="321" t="s">
        <v>140</v>
      </c>
      <c r="B115" s="322" t="s">
        <v>770</v>
      </c>
      <c r="C115" s="322" t="s">
        <v>1200</v>
      </c>
      <c r="D115" s="322" t="s">
        <v>1142</v>
      </c>
      <c r="E115" s="323">
        <v>93000</v>
      </c>
      <c r="F115" s="323">
        <v>93000</v>
      </c>
    </row>
    <row r="116" spans="1:6">
      <c r="A116" s="321" t="s">
        <v>1075</v>
      </c>
      <c r="B116" s="322" t="s">
        <v>770</v>
      </c>
      <c r="C116" s="322" t="s">
        <v>1200</v>
      </c>
      <c r="D116" s="322" t="s">
        <v>365</v>
      </c>
      <c r="E116" s="323">
        <v>93000</v>
      </c>
      <c r="F116" s="323">
        <v>93000</v>
      </c>
    </row>
    <row r="117" spans="1:6" ht="153">
      <c r="A117" s="321" t="s">
        <v>574</v>
      </c>
      <c r="B117" s="322" t="s">
        <v>745</v>
      </c>
      <c r="C117" s="322" t="s">
        <v>1174</v>
      </c>
      <c r="D117" s="322" t="s">
        <v>1174</v>
      </c>
      <c r="E117" s="323">
        <v>55171671</v>
      </c>
      <c r="F117" s="323">
        <v>55171671</v>
      </c>
    </row>
    <row r="118" spans="1:6" ht="38.25">
      <c r="A118" s="321" t="s">
        <v>1316</v>
      </c>
      <c r="B118" s="322" t="s">
        <v>745</v>
      </c>
      <c r="C118" s="322" t="s">
        <v>1317</v>
      </c>
      <c r="D118" s="322" t="s">
        <v>1174</v>
      </c>
      <c r="E118" s="323">
        <v>55171671</v>
      </c>
      <c r="F118" s="323">
        <v>55171671</v>
      </c>
    </row>
    <row r="119" spans="1:6" ht="38.25">
      <c r="A119" s="321" t="s">
        <v>1197</v>
      </c>
      <c r="B119" s="322" t="s">
        <v>745</v>
      </c>
      <c r="C119" s="322" t="s">
        <v>1198</v>
      </c>
      <c r="D119" s="322" t="s">
        <v>1174</v>
      </c>
      <c r="E119" s="323">
        <v>55171671</v>
      </c>
      <c r="F119" s="323">
        <v>55171671</v>
      </c>
    </row>
    <row r="120" spans="1:6">
      <c r="A120" s="321" t="s">
        <v>140</v>
      </c>
      <c r="B120" s="322" t="s">
        <v>745</v>
      </c>
      <c r="C120" s="322" t="s">
        <v>1198</v>
      </c>
      <c r="D120" s="322" t="s">
        <v>1142</v>
      </c>
      <c r="E120" s="323">
        <v>55171671</v>
      </c>
      <c r="F120" s="323">
        <v>55171671</v>
      </c>
    </row>
    <row r="121" spans="1:6">
      <c r="A121" s="321" t="s">
        <v>152</v>
      </c>
      <c r="B121" s="322" t="s">
        <v>745</v>
      </c>
      <c r="C121" s="322" t="s">
        <v>1198</v>
      </c>
      <c r="D121" s="322" t="s">
        <v>408</v>
      </c>
      <c r="E121" s="323">
        <v>55171671</v>
      </c>
      <c r="F121" s="323">
        <v>55171671</v>
      </c>
    </row>
    <row r="122" spans="1:6" ht="178.5">
      <c r="A122" s="321" t="s">
        <v>580</v>
      </c>
      <c r="B122" s="322" t="s">
        <v>753</v>
      </c>
      <c r="C122" s="322" t="s">
        <v>1174</v>
      </c>
      <c r="D122" s="322" t="s">
        <v>1174</v>
      </c>
      <c r="E122" s="323">
        <v>111983152</v>
      </c>
      <c r="F122" s="323">
        <v>111983152</v>
      </c>
    </row>
    <row r="123" spans="1:6" ht="38.25">
      <c r="A123" s="321" t="s">
        <v>1316</v>
      </c>
      <c r="B123" s="322" t="s">
        <v>753</v>
      </c>
      <c r="C123" s="322" t="s">
        <v>1317</v>
      </c>
      <c r="D123" s="322" t="s">
        <v>1174</v>
      </c>
      <c r="E123" s="323">
        <v>111983152</v>
      </c>
      <c r="F123" s="323">
        <v>111983152</v>
      </c>
    </row>
    <row r="124" spans="1:6" ht="38.25">
      <c r="A124" s="321" t="s">
        <v>1197</v>
      </c>
      <c r="B124" s="322" t="s">
        <v>753</v>
      </c>
      <c r="C124" s="322" t="s">
        <v>1198</v>
      </c>
      <c r="D124" s="322" t="s">
        <v>1174</v>
      </c>
      <c r="E124" s="323">
        <v>111983152</v>
      </c>
      <c r="F124" s="323">
        <v>111983152</v>
      </c>
    </row>
    <row r="125" spans="1:6">
      <c r="A125" s="321" t="s">
        <v>140</v>
      </c>
      <c r="B125" s="322" t="s">
        <v>753</v>
      </c>
      <c r="C125" s="322" t="s">
        <v>1198</v>
      </c>
      <c r="D125" s="322" t="s">
        <v>1142</v>
      </c>
      <c r="E125" s="323">
        <v>111983152</v>
      </c>
      <c r="F125" s="323">
        <v>111983152</v>
      </c>
    </row>
    <row r="126" spans="1:6">
      <c r="A126" s="321" t="s">
        <v>153</v>
      </c>
      <c r="B126" s="322" t="s">
        <v>753</v>
      </c>
      <c r="C126" s="322" t="s">
        <v>1198</v>
      </c>
      <c r="D126" s="322" t="s">
        <v>395</v>
      </c>
      <c r="E126" s="323">
        <v>111983152</v>
      </c>
      <c r="F126" s="323">
        <v>111983152</v>
      </c>
    </row>
    <row r="127" spans="1:6" ht="165.75">
      <c r="A127" s="321" t="s">
        <v>581</v>
      </c>
      <c r="B127" s="322" t="s">
        <v>760</v>
      </c>
      <c r="C127" s="322" t="s">
        <v>1174</v>
      </c>
      <c r="D127" s="322" t="s">
        <v>1174</v>
      </c>
      <c r="E127" s="323">
        <v>3525789</v>
      </c>
      <c r="F127" s="323">
        <v>3525789</v>
      </c>
    </row>
    <row r="128" spans="1:6" ht="38.25">
      <c r="A128" s="321" t="s">
        <v>1324</v>
      </c>
      <c r="B128" s="322" t="s">
        <v>760</v>
      </c>
      <c r="C128" s="322" t="s">
        <v>1325</v>
      </c>
      <c r="D128" s="322" t="s">
        <v>1174</v>
      </c>
      <c r="E128" s="323">
        <v>3525789</v>
      </c>
      <c r="F128" s="323">
        <v>3525789</v>
      </c>
    </row>
    <row r="129" spans="1:6">
      <c r="A129" s="321" t="s">
        <v>1199</v>
      </c>
      <c r="B129" s="322" t="s">
        <v>760</v>
      </c>
      <c r="C129" s="322" t="s">
        <v>1200</v>
      </c>
      <c r="D129" s="322" t="s">
        <v>1174</v>
      </c>
      <c r="E129" s="323">
        <v>3525789</v>
      </c>
      <c r="F129" s="323">
        <v>3525789</v>
      </c>
    </row>
    <row r="130" spans="1:6">
      <c r="A130" s="321" t="s">
        <v>140</v>
      </c>
      <c r="B130" s="322" t="s">
        <v>760</v>
      </c>
      <c r="C130" s="322" t="s">
        <v>1200</v>
      </c>
      <c r="D130" s="322" t="s">
        <v>1142</v>
      </c>
      <c r="E130" s="323">
        <v>3525789</v>
      </c>
      <c r="F130" s="323">
        <v>3525789</v>
      </c>
    </row>
    <row r="131" spans="1:6">
      <c r="A131" s="321" t="s">
        <v>1077</v>
      </c>
      <c r="B131" s="322" t="s">
        <v>760</v>
      </c>
      <c r="C131" s="322" t="s">
        <v>1200</v>
      </c>
      <c r="D131" s="322" t="s">
        <v>1078</v>
      </c>
      <c r="E131" s="323">
        <v>3525789</v>
      </c>
      <c r="F131" s="323">
        <v>3525789</v>
      </c>
    </row>
    <row r="132" spans="1:6" ht="165.75">
      <c r="A132" s="321" t="s">
        <v>1149</v>
      </c>
      <c r="B132" s="322" t="s">
        <v>1150</v>
      </c>
      <c r="C132" s="322" t="s">
        <v>1174</v>
      </c>
      <c r="D132" s="322" t="s">
        <v>1174</v>
      </c>
      <c r="E132" s="323">
        <v>26542</v>
      </c>
      <c r="F132" s="323">
        <v>26542</v>
      </c>
    </row>
    <row r="133" spans="1:6" ht="38.25">
      <c r="A133" s="321" t="s">
        <v>1324</v>
      </c>
      <c r="B133" s="322" t="s">
        <v>1150</v>
      </c>
      <c r="C133" s="322" t="s">
        <v>1325</v>
      </c>
      <c r="D133" s="322" t="s">
        <v>1174</v>
      </c>
      <c r="E133" s="323">
        <v>26542</v>
      </c>
      <c r="F133" s="323">
        <v>26542</v>
      </c>
    </row>
    <row r="134" spans="1:6">
      <c r="A134" s="321" t="s">
        <v>1199</v>
      </c>
      <c r="B134" s="322" t="s">
        <v>1150</v>
      </c>
      <c r="C134" s="322" t="s">
        <v>1200</v>
      </c>
      <c r="D134" s="322" t="s">
        <v>1174</v>
      </c>
      <c r="E134" s="323">
        <v>26542</v>
      </c>
      <c r="F134" s="323">
        <v>26542</v>
      </c>
    </row>
    <row r="135" spans="1:6">
      <c r="A135" s="321" t="s">
        <v>140</v>
      </c>
      <c r="B135" s="322" t="s">
        <v>1150</v>
      </c>
      <c r="C135" s="322" t="s">
        <v>1200</v>
      </c>
      <c r="D135" s="322" t="s">
        <v>1142</v>
      </c>
      <c r="E135" s="323">
        <v>26542</v>
      </c>
      <c r="F135" s="323">
        <v>26542</v>
      </c>
    </row>
    <row r="136" spans="1:6">
      <c r="A136" s="321" t="s">
        <v>1075</v>
      </c>
      <c r="B136" s="322" t="s">
        <v>1150</v>
      </c>
      <c r="C136" s="322" t="s">
        <v>1200</v>
      </c>
      <c r="D136" s="322" t="s">
        <v>365</v>
      </c>
      <c r="E136" s="323">
        <v>26542</v>
      </c>
      <c r="F136" s="323">
        <v>26542</v>
      </c>
    </row>
    <row r="137" spans="1:6" ht="165.75">
      <c r="A137" s="321" t="s">
        <v>1768</v>
      </c>
      <c r="B137" s="322" t="s">
        <v>1769</v>
      </c>
      <c r="C137" s="322" t="s">
        <v>1174</v>
      </c>
      <c r="D137" s="322" t="s">
        <v>1174</v>
      </c>
      <c r="E137" s="323">
        <v>1277211</v>
      </c>
      <c r="F137" s="323">
        <v>1277211</v>
      </c>
    </row>
    <row r="138" spans="1:6" ht="38.25">
      <c r="A138" s="321" t="s">
        <v>1316</v>
      </c>
      <c r="B138" s="322" t="s">
        <v>1769</v>
      </c>
      <c r="C138" s="322" t="s">
        <v>1317</v>
      </c>
      <c r="D138" s="322" t="s">
        <v>1174</v>
      </c>
      <c r="E138" s="323">
        <v>1277211</v>
      </c>
      <c r="F138" s="323">
        <v>1277211</v>
      </c>
    </row>
    <row r="139" spans="1:6" ht="38.25">
      <c r="A139" s="321" t="s">
        <v>1197</v>
      </c>
      <c r="B139" s="322" t="s">
        <v>1769</v>
      </c>
      <c r="C139" s="322" t="s">
        <v>1198</v>
      </c>
      <c r="D139" s="322" t="s">
        <v>1174</v>
      </c>
      <c r="E139" s="323">
        <v>1277211</v>
      </c>
      <c r="F139" s="323">
        <v>1277211</v>
      </c>
    </row>
    <row r="140" spans="1:6">
      <c r="A140" s="321" t="s">
        <v>140</v>
      </c>
      <c r="B140" s="322" t="s">
        <v>1769</v>
      </c>
      <c r="C140" s="322" t="s">
        <v>1198</v>
      </c>
      <c r="D140" s="322" t="s">
        <v>1142</v>
      </c>
      <c r="E140" s="323">
        <v>1277211</v>
      </c>
      <c r="F140" s="323">
        <v>1277211</v>
      </c>
    </row>
    <row r="141" spans="1:6">
      <c r="A141" s="321" t="s">
        <v>152</v>
      </c>
      <c r="B141" s="322" t="s">
        <v>1769</v>
      </c>
      <c r="C141" s="322" t="s">
        <v>1198</v>
      </c>
      <c r="D141" s="322" t="s">
        <v>408</v>
      </c>
      <c r="E141" s="323">
        <v>1277211</v>
      </c>
      <c r="F141" s="323">
        <v>1277211</v>
      </c>
    </row>
    <row r="142" spans="1:6" ht="178.5">
      <c r="A142" s="321" t="s">
        <v>1771</v>
      </c>
      <c r="B142" s="322" t="s">
        <v>1772</v>
      </c>
      <c r="C142" s="322" t="s">
        <v>1174</v>
      </c>
      <c r="D142" s="322" t="s">
        <v>1174</v>
      </c>
      <c r="E142" s="323">
        <v>1583518</v>
      </c>
      <c r="F142" s="323">
        <v>1583518</v>
      </c>
    </row>
    <row r="143" spans="1:6" ht="38.25">
      <c r="A143" s="321" t="s">
        <v>1316</v>
      </c>
      <c r="B143" s="322" t="s">
        <v>1772</v>
      </c>
      <c r="C143" s="322" t="s">
        <v>1317</v>
      </c>
      <c r="D143" s="322" t="s">
        <v>1174</v>
      </c>
      <c r="E143" s="323">
        <v>1583518</v>
      </c>
      <c r="F143" s="323">
        <v>1583518</v>
      </c>
    </row>
    <row r="144" spans="1:6" ht="38.25">
      <c r="A144" s="321" t="s">
        <v>1197</v>
      </c>
      <c r="B144" s="322" t="s">
        <v>1772</v>
      </c>
      <c r="C144" s="322" t="s">
        <v>1198</v>
      </c>
      <c r="D144" s="322" t="s">
        <v>1174</v>
      </c>
      <c r="E144" s="323">
        <v>1583518</v>
      </c>
      <c r="F144" s="323">
        <v>1583518</v>
      </c>
    </row>
    <row r="145" spans="1:6">
      <c r="A145" s="321" t="s">
        <v>140</v>
      </c>
      <c r="B145" s="322" t="s">
        <v>1772</v>
      </c>
      <c r="C145" s="322" t="s">
        <v>1198</v>
      </c>
      <c r="D145" s="322" t="s">
        <v>1142</v>
      </c>
      <c r="E145" s="323">
        <v>1583518</v>
      </c>
      <c r="F145" s="323">
        <v>1583518</v>
      </c>
    </row>
    <row r="146" spans="1:6">
      <c r="A146" s="321" t="s">
        <v>153</v>
      </c>
      <c r="B146" s="322" t="s">
        <v>1772</v>
      </c>
      <c r="C146" s="322" t="s">
        <v>1198</v>
      </c>
      <c r="D146" s="322" t="s">
        <v>395</v>
      </c>
      <c r="E146" s="323">
        <v>1583518</v>
      </c>
      <c r="F146" s="323">
        <v>1583518</v>
      </c>
    </row>
    <row r="147" spans="1:6" ht="165.75">
      <c r="A147" s="321" t="s">
        <v>1837</v>
      </c>
      <c r="B147" s="322" t="s">
        <v>1838</v>
      </c>
      <c r="C147" s="322" t="s">
        <v>1174</v>
      </c>
      <c r="D147" s="322" t="s">
        <v>1174</v>
      </c>
      <c r="E147" s="323">
        <v>28873</v>
      </c>
      <c r="F147" s="323">
        <v>28873</v>
      </c>
    </row>
    <row r="148" spans="1:6" ht="38.25">
      <c r="A148" s="321" t="s">
        <v>1324</v>
      </c>
      <c r="B148" s="322" t="s">
        <v>1838</v>
      </c>
      <c r="C148" s="322" t="s">
        <v>1325</v>
      </c>
      <c r="D148" s="322" t="s">
        <v>1174</v>
      </c>
      <c r="E148" s="323">
        <v>28873</v>
      </c>
      <c r="F148" s="323">
        <v>28873</v>
      </c>
    </row>
    <row r="149" spans="1:6">
      <c r="A149" s="321" t="s">
        <v>1199</v>
      </c>
      <c r="B149" s="322" t="s">
        <v>1838</v>
      </c>
      <c r="C149" s="322" t="s">
        <v>1200</v>
      </c>
      <c r="D149" s="322" t="s">
        <v>1174</v>
      </c>
      <c r="E149" s="323">
        <v>28873</v>
      </c>
      <c r="F149" s="323">
        <v>28873</v>
      </c>
    </row>
    <row r="150" spans="1:6">
      <c r="A150" s="321" t="s">
        <v>140</v>
      </c>
      <c r="B150" s="322" t="s">
        <v>1838</v>
      </c>
      <c r="C150" s="322" t="s">
        <v>1200</v>
      </c>
      <c r="D150" s="322" t="s">
        <v>1142</v>
      </c>
      <c r="E150" s="323">
        <v>28873</v>
      </c>
      <c r="F150" s="323">
        <v>28873</v>
      </c>
    </row>
    <row r="151" spans="1:6">
      <c r="A151" s="321" t="s">
        <v>1077</v>
      </c>
      <c r="B151" s="322" t="s">
        <v>1838</v>
      </c>
      <c r="C151" s="322" t="s">
        <v>1200</v>
      </c>
      <c r="D151" s="322" t="s">
        <v>1078</v>
      </c>
      <c r="E151" s="323">
        <v>28873</v>
      </c>
      <c r="F151" s="323">
        <v>28873</v>
      </c>
    </row>
    <row r="152" spans="1:6" ht="165.75">
      <c r="A152" s="321" t="s">
        <v>1839</v>
      </c>
      <c r="B152" s="322" t="s">
        <v>1840</v>
      </c>
      <c r="C152" s="322" t="s">
        <v>1174</v>
      </c>
      <c r="D152" s="322" t="s">
        <v>1174</v>
      </c>
      <c r="E152" s="323">
        <v>47750</v>
      </c>
      <c r="F152" s="323">
        <v>47750</v>
      </c>
    </row>
    <row r="153" spans="1:6" ht="38.25">
      <c r="A153" s="321" t="s">
        <v>1324</v>
      </c>
      <c r="B153" s="322" t="s">
        <v>1840</v>
      </c>
      <c r="C153" s="322" t="s">
        <v>1325</v>
      </c>
      <c r="D153" s="322" t="s">
        <v>1174</v>
      </c>
      <c r="E153" s="323">
        <v>47750</v>
      </c>
      <c r="F153" s="323">
        <v>47750</v>
      </c>
    </row>
    <row r="154" spans="1:6">
      <c r="A154" s="321" t="s">
        <v>1199</v>
      </c>
      <c r="B154" s="322" t="s">
        <v>1840</v>
      </c>
      <c r="C154" s="322" t="s">
        <v>1200</v>
      </c>
      <c r="D154" s="322" t="s">
        <v>1174</v>
      </c>
      <c r="E154" s="323">
        <v>47750</v>
      </c>
      <c r="F154" s="323">
        <v>47750</v>
      </c>
    </row>
    <row r="155" spans="1:6">
      <c r="A155" s="321" t="s">
        <v>140</v>
      </c>
      <c r="B155" s="322" t="s">
        <v>1840</v>
      </c>
      <c r="C155" s="322" t="s">
        <v>1200</v>
      </c>
      <c r="D155" s="322" t="s">
        <v>1142</v>
      </c>
      <c r="E155" s="323">
        <v>47750</v>
      </c>
      <c r="F155" s="323">
        <v>47750</v>
      </c>
    </row>
    <row r="156" spans="1:6">
      <c r="A156" s="321" t="s">
        <v>1075</v>
      </c>
      <c r="B156" s="322" t="s">
        <v>1840</v>
      </c>
      <c r="C156" s="322" t="s">
        <v>1200</v>
      </c>
      <c r="D156" s="322" t="s">
        <v>365</v>
      </c>
      <c r="E156" s="323">
        <v>47750</v>
      </c>
      <c r="F156" s="323">
        <v>47750</v>
      </c>
    </row>
    <row r="157" spans="1:6" ht="140.25">
      <c r="A157" s="321" t="s">
        <v>575</v>
      </c>
      <c r="B157" s="322" t="s">
        <v>746</v>
      </c>
      <c r="C157" s="322" t="s">
        <v>1174</v>
      </c>
      <c r="D157" s="322" t="s">
        <v>1174</v>
      </c>
      <c r="E157" s="323">
        <v>47535000</v>
      </c>
      <c r="F157" s="323">
        <v>47535000</v>
      </c>
    </row>
    <row r="158" spans="1:6" ht="38.25">
      <c r="A158" s="321" t="s">
        <v>1316</v>
      </c>
      <c r="B158" s="322" t="s">
        <v>746</v>
      </c>
      <c r="C158" s="322" t="s">
        <v>1317</v>
      </c>
      <c r="D158" s="322" t="s">
        <v>1174</v>
      </c>
      <c r="E158" s="323">
        <v>47535000</v>
      </c>
      <c r="F158" s="323">
        <v>47535000</v>
      </c>
    </row>
    <row r="159" spans="1:6" ht="38.25">
      <c r="A159" s="321" t="s">
        <v>1197</v>
      </c>
      <c r="B159" s="322" t="s">
        <v>746</v>
      </c>
      <c r="C159" s="322" t="s">
        <v>1198</v>
      </c>
      <c r="D159" s="322" t="s">
        <v>1174</v>
      </c>
      <c r="E159" s="323">
        <v>47535000</v>
      </c>
      <c r="F159" s="323">
        <v>47535000</v>
      </c>
    </row>
    <row r="160" spans="1:6">
      <c r="A160" s="321" t="s">
        <v>140</v>
      </c>
      <c r="B160" s="322" t="s">
        <v>746</v>
      </c>
      <c r="C160" s="322" t="s">
        <v>1198</v>
      </c>
      <c r="D160" s="322" t="s">
        <v>1142</v>
      </c>
      <c r="E160" s="323">
        <v>47535000</v>
      </c>
      <c r="F160" s="323">
        <v>47535000</v>
      </c>
    </row>
    <row r="161" spans="1:6">
      <c r="A161" s="321" t="s">
        <v>152</v>
      </c>
      <c r="B161" s="322" t="s">
        <v>746</v>
      </c>
      <c r="C161" s="322" t="s">
        <v>1198</v>
      </c>
      <c r="D161" s="322" t="s">
        <v>408</v>
      </c>
      <c r="E161" s="323">
        <v>47535000</v>
      </c>
      <c r="F161" s="323">
        <v>47535000</v>
      </c>
    </row>
    <row r="162" spans="1:6" ht="153">
      <c r="A162" s="321" t="s">
        <v>582</v>
      </c>
      <c r="B162" s="322" t="s">
        <v>758</v>
      </c>
      <c r="C162" s="322" t="s">
        <v>1174</v>
      </c>
      <c r="D162" s="322" t="s">
        <v>1174</v>
      </c>
      <c r="E162" s="323">
        <v>5454000</v>
      </c>
      <c r="F162" s="323">
        <v>5454000</v>
      </c>
    </row>
    <row r="163" spans="1:6" ht="38.25">
      <c r="A163" s="321" t="s">
        <v>1316</v>
      </c>
      <c r="B163" s="322" t="s">
        <v>758</v>
      </c>
      <c r="C163" s="322" t="s">
        <v>1317</v>
      </c>
      <c r="D163" s="322" t="s">
        <v>1174</v>
      </c>
      <c r="E163" s="323">
        <v>5454000</v>
      </c>
      <c r="F163" s="323">
        <v>5454000</v>
      </c>
    </row>
    <row r="164" spans="1:6" ht="38.25">
      <c r="A164" s="321" t="s">
        <v>1197</v>
      </c>
      <c r="B164" s="322" t="s">
        <v>758</v>
      </c>
      <c r="C164" s="322" t="s">
        <v>1198</v>
      </c>
      <c r="D164" s="322" t="s">
        <v>1174</v>
      </c>
      <c r="E164" s="323">
        <v>5454000</v>
      </c>
      <c r="F164" s="323">
        <v>5454000</v>
      </c>
    </row>
    <row r="165" spans="1:6">
      <c r="A165" s="321" t="s">
        <v>140</v>
      </c>
      <c r="B165" s="322" t="s">
        <v>758</v>
      </c>
      <c r="C165" s="322" t="s">
        <v>1198</v>
      </c>
      <c r="D165" s="322" t="s">
        <v>1142</v>
      </c>
      <c r="E165" s="323">
        <v>5454000</v>
      </c>
      <c r="F165" s="323">
        <v>5454000</v>
      </c>
    </row>
    <row r="166" spans="1:6">
      <c r="A166" s="321" t="s">
        <v>153</v>
      </c>
      <c r="B166" s="322" t="s">
        <v>758</v>
      </c>
      <c r="C166" s="322" t="s">
        <v>1198</v>
      </c>
      <c r="D166" s="322" t="s">
        <v>395</v>
      </c>
      <c r="E166" s="323">
        <v>5454000</v>
      </c>
      <c r="F166" s="323">
        <v>5454000</v>
      </c>
    </row>
    <row r="167" spans="1:6" ht="140.25">
      <c r="A167" s="321" t="s">
        <v>962</v>
      </c>
      <c r="B167" s="322" t="s">
        <v>963</v>
      </c>
      <c r="C167" s="322" t="s">
        <v>1174</v>
      </c>
      <c r="D167" s="322" t="s">
        <v>1174</v>
      </c>
      <c r="E167" s="323">
        <v>12712377</v>
      </c>
      <c r="F167" s="323">
        <v>12712377</v>
      </c>
    </row>
    <row r="168" spans="1:6" ht="38.25">
      <c r="A168" s="321" t="s">
        <v>1316</v>
      </c>
      <c r="B168" s="322" t="s">
        <v>963</v>
      </c>
      <c r="C168" s="322" t="s">
        <v>1317</v>
      </c>
      <c r="D168" s="322" t="s">
        <v>1174</v>
      </c>
      <c r="E168" s="323">
        <v>12712377</v>
      </c>
      <c r="F168" s="323">
        <v>12712377</v>
      </c>
    </row>
    <row r="169" spans="1:6" ht="38.25">
      <c r="A169" s="321" t="s">
        <v>1197</v>
      </c>
      <c r="B169" s="322" t="s">
        <v>963</v>
      </c>
      <c r="C169" s="322" t="s">
        <v>1198</v>
      </c>
      <c r="D169" s="322" t="s">
        <v>1174</v>
      </c>
      <c r="E169" s="323">
        <v>12712377</v>
      </c>
      <c r="F169" s="323">
        <v>12712377</v>
      </c>
    </row>
    <row r="170" spans="1:6">
      <c r="A170" s="321" t="s">
        <v>140</v>
      </c>
      <c r="B170" s="322" t="s">
        <v>963</v>
      </c>
      <c r="C170" s="322" t="s">
        <v>1198</v>
      </c>
      <c r="D170" s="322" t="s">
        <v>1142</v>
      </c>
      <c r="E170" s="323">
        <v>12712377</v>
      </c>
      <c r="F170" s="323">
        <v>12712377</v>
      </c>
    </row>
    <row r="171" spans="1:6">
      <c r="A171" s="321" t="s">
        <v>152</v>
      </c>
      <c r="B171" s="322" t="s">
        <v>963</v>
      </c>
      <c r="C171" s="322" t="s">
        <v>1198</v>
      </c>
      <c r="D171" s="322" t="s">
        <v>408</v>
      </c>
      <c r="E171" s="323">
        <v>12712377</v>
      </c>
      <c r="F171" s="323">
        <v>12712377</v>
      </c>
    </row>
    <row r="172" spans="1:6" ht="165.75">
      <c r="A172" s="321" t="s">
        <v>964</v>
      </c>
      <c r="B172" s="322" t="s">
        <v>965</v>
      </c>
      <c r="C172" s="322" t="s">
        <v>1174</v>
      </c>
      <c r="D172" s="322" t="s">
        <v>1174</v>
      </c>
      <c r="E172" s="323">
        <v>11697358</v>
      </c>
      <c r="F172" s="323">
        <v>11697358</v>
      </c>
    </row>
    <row r="173" spans="1:6" ht="38.25">
      <c r="A173" s="321" t="s">
        <v>1316</v>
      </c>
      <c r="B173" s="322" t="s">
        <v>965</v>
      </c>
      <c r="C173" s="322" t="s">
        <v>1317</v>
      </c>
      <c r="D173" s="322" t="s">
        <v>1174</v>
      </c>
      <c r="E173" s="323">
        <v>11697358</v>
      </c>
      <c r="F173" s="323">
        <v>11697358</v>
      </c>
    </row>
    <row r="174" spans="1:6" ht="38.25">
      <c r="A174" s="321" t="s">
        <v>1197</v>
      </c>
      <c r="B174" s="322" t="s">
        <v>965</v>
      </c>
      <c r="C174" s="322" t="s">
        <v>1198</v>
      </c>
      <c r="D174" s="322" t="s">
        <v>1174</v>
      </c>
      <c r="E174" s="323">
        <v>11697358</v>
      </c>
      <c r="F174" s="323">
        <v>11697358</v>
      </c>
    </row>
    <row r="175" spans="1:6">
      <c r="A175" s="321" t="s">
        <v>140</v>
      </c>
      <c r="B175" s="322" t="s">
        <v>965</v>
      </c>
      <c r="C175" s="322" t="s">
        <v>1198</v>
      </c>
      <c r="D175" s="322" t="s">
        <v>1142</v>
      </c>
      <c r="E175" s="323">
        <v>11697358</v>
      </c>
      <c r="F175" s="323">
        <v>11697358</v>
      </c>
    </row>
    <row r="176" spans="1:6">
      <c r="A176" s="321" t="s">
        <v>153</v>
      </c>
      <c r="B176" s="322" t="s">
        <v>965</v>
      </c>
      <c r="C176" s="322" t="s">
        <v>1198</v>
      </c>
      <c r="D176" s="322" t="s">
        <v>395</v>
      </c>
      <c r="E176" s="323">
        <v>11697358</v>
      </c>
      <c r="F176" s="323">
        <v>11697358</v>
      </c>
    </row>
    <row r="177" spans="1:6" ht="153">
      <c r="A177" s="321" t="s">
        <v>966</v>
      </c>
      <c r="B177" s="322" t="s">
        <v>967</v>
      </c>
      <c r="C177" s="322" t="s">
        <v>1174</v>
      </c>
      <c r="D177" s="322" t="s">
        <v>1174</v>
      </c>
      <c r="E177" s="323">
        <v>271157</v>
      </c>
      <c r="F177" s="323">
        <v>271157</v>
      </c>
    </row>
    <row r="178" spans="1:6" ht="38.25">
      <c r="A178" s="321" t="s">
        <v>1324</v>
      </c>
      <c r="B178" s="322" t="s">
        <v>967</v>
      </c>
      <c r="C178" s="322" t="s">
        <v>1325</v>
      </c>
      <c r="D178" s="322" t="s">
        <v>1174</v>
      </c>
      <c r="E178" s="323">
        <v>271157</v>
      </c>
      <c r="F178" s="323">
        <v>271157</v>
      </c>
    </row>
    <row r="179" spans="1:6">
      <c r="A179" s="321" t="s">
        <v>1199</v>
      </c>
      <c r="B179" s="322" t="s">
        <v>967</v>
      </c>
      <c r="C179" s="322" t="s">
        <v>1200</v>
      </c>
      <c r="D179" s="322" t="s">
        <v>1174</v>
      </c>
      <c r="E179" s="323">
        <v>271157</v>
      </c>
      <c r="F179" s="323">
        <v>271157</v>
      </c>
    </row>
    <row r="180" spans="1:6">
      <c r="A180" s="321" t="s">
        <v>140</v>
      </c>
      <c r="B180" s="322" t="s">
        <v>967</v>
      </c>
      <c r="C180" s="322" t="s">
        <v>1200</v>
      </c>
      <c r="D180" s="322" t="s">
        <v>1142</v>
      </c>
      <c r="E180" s="323">
        <v>271157</v>
      </c>
      <c r="F180" s="323">
        <v>271157</v>
      </c>
    </row>
    <row r="181" spans="1:6">
      <c r="A181" s="321" t="s">
        <v>1077</v>
      </c>
      <c r="B181" s="322" t="s">
        <v>967</v>
      </c>
      <c r="C181" s="322" t="s">
        <v>1200</v>
      </c>
      <c r="D181" s="322" t="s">
        <v>1078</v>
      </c>
      <c r="E181" s="323">
        <v>271157</v>
      </c>
      <c r="F181" s="323">
        <v>271157</v>
      </c>
    </row>
    <row r="182" spans="1:6" ht="153">
      <c r="A182" s="321" t="s">
        <v>1151</v>
      </c>
      <c r="B182" s="322" t="s">
        <v>1152</v>
      </c>
      <c r="C182" s="322" t="s">
        <v>1174</v>
      </c>
      <c r="D182" s="322" t="s">
        <v>1174</v>
      </c>
      <c r="E182" s="323">
        <v>175822</v>
      </c>
      <c r="F182" s="323">
        <v>175822</v>
      </c>
    </row>
    <row r="183" spans="1:6" ht="38.25">
      <c r="A183" s="321" t="s">
        <v>1324</v>
      </c>
      <c r="B183" s="322" t="s">
        <v>1152</v>
      </c>
      <c r="C183" s="322" t="s">
        <v>1325</v>
      </c>
      <c r="D183" s="322" t="s">
        <v>1174</v>
      </c>
      <c r="E183" s="323">
        <v>175822</v>
      </c>
      <c r="F183" s="323">
        <v>175822</v>
      </c>
    </row>
    <row r="184" spans="1:6">
      <c r="A184" s="321" t="s">
        <v>1199</v>
      </c>
      <c r="B184" s="322" t="s">
        <v>1152</v>
      </c>
      <c r="C184" s="322" t="s">
        <v>1200</v>
      </c>
      <c r="D184" s="322" t="s">
        <v>1174</v>
      </c>
      <c r="E184" s="323">
        <v>175822</v>
      </c>
      <c r="F184" s="323">
        <v>175822</v>
      </c>
    </row>
    <row r="185" spans="1:6">
      <c r="A185" s="321" t="s">
        <v>140</v>
      </c>
      <c r="B185" s="322" t="s">
        <v>1152</v>
      </c>
      <c r="C185" s="322" t="s">
        <v>1200</v>
      </c>
      <c r="D185" s="322" t="s">
        <v>1142</v>
      </c>
      <c r="E185" s="323">
        <v>175822</v>
      </c>
      <c r="F185" s="323">
        <v>175822</v>
      </c>
    </row>
    <row r="186" spans="1:6">
      <c r="A186" s="321" t="s">
        <v>1075</v>
      </c>
      <c r="B186" s="322" t="s">
        <v>1152</v>
      </c>
      <c r="C186" s="322" t="s">
        <v>1200</v>
      </c>
      <c r="D186" s="322" t="s">
        <v>365</v>
      </c>
      <c r="E186" s="323">
        <v>175822</v>
      </c>
      <c r="F186" s="323">
        <v>175822</v>
      </c>
    </row>
    <row r="187" spans="1:6" ht="344.25">
      <c r="A187" s="321" t="s">
        <v>1347</v>
      </c>
      <c r="B187" s="322" t="s">
        <v>741</v>
      </c>
      <c r="C187" s="322" t="s">
        <v>1174</v>
      </c>
      <c r="D187" s="322" t="s">
        <v>1174</v>
      </c>
      <c r="E187" s="323">
        <v>114568700</v>
      </c>
      <c r="F187" s="323">
        <v>114568700</v>
      </c>
    </row>
    <row r="188" spans="1:6" ht="76.5">
      <c r="A188" s="321" t="s">
        <v>1315</v>
      </c>
      <c r="B188" s="322" t="s">
        <v>741</v>
      </c>
      <c r="C188" s="322" t="s">
        <v>273</v>
      </c>
      <c r="D188" s="322" t="s">
        <v>1174</v>
      </c>
      <c r="E188" s="323">
        <v>113388700</v>
      </c>
      <c r="F188" s="323">
        <v>113388700</v>
      </c>
    </row>
    <row r="189" spans="1:6" ht="25.5">
      <c r="A189" s="321" t="s">
        <v>1191</v>
      </c>
      <c r="B189" s="322" t="s">
        <v>741</v>
      </c>
      <c r="C189" s="322" t="s">
        <v>133</v>
      </c>
      <c r="D189" s="322" t="s">
        <v>1174</v>
      </c>
      <c r="E189" s="323">
        <v>113388700</v>
      </c>
      <c r="F189" s="323">
        <v>113388700</v>
      </c>
    </row>
    <row r="190" spans="1:6">
      <c r="A190" s="321" t="s">
        <v>140</v>
      </c>
      <c r="B190" s="322" t="s">
        <v>741</v>
      </c>
      <c r="C190" s="322" t="s">
        <v>133</v>
      </c>
      <c r="D190" s="322" t="s">
        <v>1142</v>
      </c>
      <c r="E190" s="323">
        <v>113388700</v>
      </c>
      <c r="F190" s="323">
        <v>113388700</v>
      </c>
    </row>
    <row r="191" spans="1:6">
      <c r="A191" s="321" t="s">
        <v>152</v>
      </c>
      <c r="B191" s="322" t="s">
        <v>741</v>
      </c>
      <c r="C191" s="322" t="s">
        <v>133</v>
      </c>
      <c r="D191" s="322" t="s">
        <v>408</v>
      </c>
      <c r="E191" s="323">
        <v>113388700</v>
      </c>
      <c r="F191" s="323">
        <v>113388700</v>
      </c>
    </row>
    <row r="192" spans="1:6" ht="38.25">
      <c r="A192" s="321" t="s">
        <v>1316</v>
      </c>
      <c r="B192" s="322" t="s">
        <v>741</v>
      </c>
      <c r="C192" s="322" t="s">
        <v>1317</v>
      </c>
      <c r="D192" s="322" t="s">
        <v>1174</v>
      </c>
      <c r="E192" s="323">
        <v>1180000</v>
      </c>
      <c r="F192" s="323">
        <v>1180000</v>
      </c>
    </row>
    <row r="193" spans="1:6" ht="38.25">
      <c r="A193" s="321" t="s">
        <v>1197</v>
      </c>
      <c r="B193" s="322" t="s">
        <v>741</v>
      </c>
      <c r="C193" s="322" t="s">
        <v>1198</v>
      </c>
      <c r="D193" s="322" t="s">
        <v>1174</v>
      </c>
      <c r="E193" s="323">
        <v>1180000</v>
      </c>
      <c r="F193" s="323">
        <v>1180000</v>
      </c>
    </row>
    <row r="194" spans="1:6">
      <c r="A194" s="321" t="s">
        <v>140</v>
      </c>
      <c r="B194" s="322" t="s">
        <v>741</v>
      </c>
      <c r="C194" s="322" t="s">
        <v>1198</v>
      </c>
      <c r="D194" s="322" t="s">
        <v>1142</v>
      </c>
      <c r="E194" s="323">
        <v>1180000</v>
      </c>
      <c r="F194" s="323">
        <v>1180000</v>
      </c>
    </row>
    <row r="195" spans="1:6">
      <c r="A195" s="321" t="s">
        <v>152</v>
      </c>
      <c r="B195" s="322" t="s">
        <v>741</v>
      </c>
      <c r="C195" s="322" t="s">
        <v>1198</v>
      </c>
      <c r="D195" s="322" t="s">
        <v>408</v>
      </c>
      <c r="E195" s="323">
        <v>1180000</v>
      </c>
      <c r="F195" s="323">
        <v>1180000</v>
      </c>
    </row>
    <row r="196" spans="1:6" ht="344.25">
      <c r="A196" s="321" t="s">
        <v>1349</v>
      </c>
      <c r="B196" s="322" t="s">
        <v>749</v>
      </c>
      <c r="C196" s="322" t="s">
        <v>1174</v>
      </c>
      <c r="D196" s="322" t="s">
        <v>1174</v>
      </c>
      <c r="E196" s="323">
        <v>110468900</v>
      </c>
      <c r="F196" s="323">
        <v>110468900</v>
      </c>
    </row>
    <row r="197" spans="1:6" ht="76.5">
      <c r="A197" s="321" t="s">
        <v>1315</v>
      </c>
      <c r="B197" s="322" t="s">
        <v>749</v>
      </c>
      <c r="C197" s="322" t="s">
        <v>273</v>
      </c>
      <c r="D197" s="322" t="s">
        <v>1174</v>
      </c>
      <c r="E197" s="323">
        <v>110137600</v>
      </c>
      <c r="F197" s="323">
        <v>110137600</v>
      </c>
    </row>
    <row r="198" spans="1:6" ht="25.5">
      <c r="A198" s="321" t="s">
        <v>1191</v>
      </c>
      <c r="B198" s="322" t="s">
        <v>749</v>
      </c>
      <c r="C198" s="322" t="s">
        <v>133</v>
      </c>
      <c r="D198" s="322" t="s">
        <v>1174</v>
      </c>
      <c r="E198" s="323">
        <v>110137600</v>
      </c>
      <c r="F198" s="323">
        <v>110137600</v>
      </c>
    </row>
    <row r="199" spans="1:6">
      <c r="A199" s="321" t="s">
        <v>140</v>
      </c>
      <c r="B199" s="322" t="s">
        <v>749</v>
      </c>
      <c r="C199" s="322" t="s">
        <v>133</v>
      </c>
      <c r="D199" s="322" t="s">
        <v>1142</v>
      </c>
      <c r="E199" s="323">
        <v>110137600</v>
      </c>
      <c r="F199" s="323">
        <v>110137600</v>
      </c>
    </row>
    <row r="200" spans="1:6">
      <c r="A200" s="321" t="s">
        <v>153</v>
      </c>
      <c r="B200" s="322" t="s">
        <v>749</v>
      </c>
      <c r="C200" s="322" t="s">
        <v>133</v>
      </c>
      <c r="D200" s="322" t="s">
        <v>395</v>
      </c>
      <c r="E200" s="323">
        <v>110137600</v>
      </c>
      <c r="F200" s="323">
        <v>110137600</v>
      </c>
    </row>
    <row r="201" spans="1:6" ht="38.25">
      <c r="A201" s="321" t="s">
        <v>1316</v>
      </c>
      <c r="B201" s="322" t="s">
        <v>749</v>
      </c>
      <c r="C201" s="322" t="s">
        <v>1317</v>
      </c>
      <c r="D201" s="322" t="s">
        <v>1174</v>
      </c>
      <c r="E201" s="323">
        <v>331300</v>
      </c>
      <c r="F201" s="323">
        <v>331300</v>
      </c>
    </row>
    <row r="202" spans="1:6" ht="38.25">
      <c r="A202" s="321" t="s">
        <v>1197</v>
      </c>
      <c r="B202" s="322" t="s">
        <v>749</v>
      </c>
      <c r="C202" s="322" t="s">
        <v>1198</v>
      </c>
      <c r="D202" s="322" t="s">
        <v>1174</v>
      </c>
      <c r="E202" s="323">
        <v>331300</v>
      </c>
      <c r="F202" s="323">
        <v>331300</v>
      </c>
    </row>
    <row r="203" spans="1:6">
      <c r="A203" s="321" t="s">
        <v>140</v>
      </c>
      <c r="B203" s="322" t="s">
        <v>749</v>
      </c>
      <c r="C203" s="322" t="s">
        <v>1198</v>
      </c>
      <c r="D203" s="322" t="s">
        <v>1142</v>
      </c>
      <c r="E203" s="323">
        <v>331300</v>
      </c>
      <c r="F203" s="323">
        <v>331300</v>
      </c>
    </row>
    <row r="204" spans="1:6">
      <c r="A204" s="321" t="s">
        <v>153</v>
      </c>
      <c r="B204" s="322" t="s">
        <v>749</v>
      </c>
      <c r="C204" s="322" t="s">
        <v>1198</v>
      </c>
      <c r="D204" s="322" t="s">
        <v>395</v>
      </c>
      <c r="E204" s="323">
        <v>331300</v>
      </c>
      <c r="F204" s="323">
        <v>331300</v>
      </c>
    </row>
    <row r="205" spans="1:6" ht="216.75">
      <c r="A205" s="321" t="s">
        <v>1353</v>
      </c>
      <c r="B205" s="322" t="s">
        <v>785</v>
      </c>
      <c r="C205" s="322" t="s">
        <v>1174</v>
      </c>
      <c r="D205" s="322" t="s">
        <v>1174</v>
      </c>
      <c r="E205" s="323">
        <v>888000</v>
      </c>
      <c r="F205" s="323">
        <v>888000</v>
      </c>
    </row>
    <row r="206" spans="1:6" ht="38.25">
      <c r="A206" s="321" t="s">
        <v>1316</v>
      </c>
      <c r="B206" s="322" t="s">
        <v>785</v>
      </c>
      <c r="C206" s="322" t="s">
        <v>1317</v>
      </c>
      <c r="D206" s="322" t="s">
        <v>1174</v>
      </c>
      <c r="E206" s="323">
        <v>888000</v>
      </c>
      <c r="F206" s="323">
        <v>888000</v>
      </c>
    </row>
    <row r="207" spans="1:6" ht="38.25">
      <c r="A207" s="321" t="s">
        <v>1197</v>
      </c>
      <c r="B207" s="322" t="s">
        <v>785</v>
      </c>
      <c r="C207" s="322" t="s">
        <v>1198</v>
      </c>
      <c r="D207" s="322" t="s">
        <v>1174</v>
      </c>
      <c r="E207" s="323">
        <v>888000</v>
      </c>
      <c r="F207" s="323">
        <v>888000</v>
      </c>
    </row>
    <row r="208" spans="1:6">
      <c r="A208" s="321" t="s">
        <v>141</v>
      </c>
      <c r="B208" s="322" t="s">
        <v>785</v>
      </c>
      <c r="C208" s="322" t="s">
        <v>1198</v>
      </c>
      <c r="D208" s="322" t="s">
        <v>1143</v>
      </c>
      <c r="E208" s="323">
        <v>888000</v>
      </c>
      <c r="F208" s="323">
        <v>888000</v>
      </c>
    </row>
    <row r="209" spans="1:6">
      <c r="A209" s="321" t="s">
        <v>98</v>
      </c>
      <c r="B209" s="322" t="s">
        <v>785</v>
      </c>
      <c r="C209" s="322" t="s">
        <v>1198</v>
      </c>
      <c r="D209" s="322" t="s">
        <v>378</v>
      </c>
      <c r="E209" s="323">
        <v>888000</v>
      </c>
      <c r="F209" s="323">
        <v>888000</v>
      </c>
    </row>
    <row r="210" spans="1:6" ht="153">
      <c r="A210" s="321" t="s">
        <v>1355</v>
      </c>
      <c r="B210" s="322" t="s">
        <v>787</v>
      </c>
      <c r="C210" s="322" t="s">
        <v>1174</v>
      </c>
      <c r="D210" s="322" t="s">
        <v>1174</v>
      </c>
      <c r="E210" s="323">
        <v>4373600</v>
      </c>
      <c r="F210" s="323">
        <v>4373600</v>
      </c>
    </row>
    <row r="211" spans="1:6" ht="38.25">
      <c r="A211" s="321" t="s">
        <v>1316</v>
      </c>
      <c r="B211" s="322" t="s">
        <v>787</v>
      </c>
      <c r="C211" s="322" t="s">
        <v>1317</v>
      </c>
      <c r="D211" s="322" t="s">
        <v>1174</v>
      </c>
      <c r="E211" s="323">
        <v>10000</v>
      </c>
      <c r="F211" s="323">
        <v>10000</v>
      </c>
    </row>
    <row r="212" spans="1:6" ht="38.25">
      <c r="A212" s="321" t="s">
        <v>1197</v>
      </c>
      <c r="B212" s="322" t="s">
        <v>787</v>
      </c>
      <c r="C212" s="322" t="s">
        <v>1198</v>
      </c>
      <c r="D212" s="322" t="s">
        <v>1174</v>
      </c>
      <c r="E212" s="323">
        <v>10000</v>
      </c>
      <c r="F212" s="323">
        <v>10000</v>
      </c>
    </row>
    <row r="213" spans="1:6">
      <c r="A213" s="321" t="s">
        <v>141</v>
      </c>
      <c r="B213" s="322" t="s">
        <v>787</v>
      </c>
      <c r="C213" s="322" t="s">
        <v>1198</v>
      </c>
      <c r="D213" s="322" t="s">
        <v>1143</v>
      </c>
      <c r="E213" s="323">
        <v>10000</v>
      </c>
      <c r="F213" s="323">
        <v>10000</v>
      </c>
    </row>
    <row r="214" spans="1:6">
      <c r="A214" s="321" t="s">
        <v>18</v>
      </c>
      <c r="B214" s="322" t="s">
        <v>787</v>
      </c>
      <c r="C214" s="322" t="s">
        <v>1198</v>
      </c>
      <c r="D214" s="322" t="s">
        <v>423</v>
      </c>
      <c r="E214" s="323">
        <v>10000</v>
      </c>
      <c r="F214" s="323">
        <v>10000</v>
      </c>
    </row>
    <row r="215" spans="1:6" ht="25.5">
      <c r="A215" s="321" t="s">
        <v>1320</v>
      </c>
      <c r="B215" s="322" t="s">
        <v>787</v>
      </c>
      <c r="C215" s="322" t="s">
        <v>1321</v>
      </c>
      <c r="D215" s="322" t="s">
        <v>1174</v>
      </c>
      <c r="E215" s="323">
        <v>4363600</v>
      </c>
      <c r="F215" s="323">
        <v>4363600</v>
      </c>
    </row>
    <row r="216" spans="1:6" ht="38.25">
      <c r="A216" s="321" t="s">
        <v>1201</v>
      </c>
      <c r="B216" s="322" t="s">
        <v>787</v>
      </c>
      <c r="C216" s="322" t="s">
        <v>557</v>
      </c>
      <c r="D216" s="322" t="s">
        <v>1174</v>
      </c>
      <c r="E216" s="323">
        <v>4363600</v>
      </c>
      <c r="F216" s="323">
        <v>4363600</v>
      </c>
    </row>
    <row r="217" spans="1:6">
      <c r="A217" s="321" t="s">
        <v>141</v>
      </c>
      <c r="B217" s="322" t="s">
        <v>787</v>
      </c>
      <c r="C217" s="322" t="s">
        <v>557</v>
      </c>
      <c r="D217" s="322" t="s">
        <v>1143</v>
      </c>
      <c r="E217" s="323">
        <v>4363600</v>
      </c>
      <c r="F217" s="323">
        <v>4363600</v>
      </c>
    </row>
    <row r="218" spans="1:6">
      <c r="A218" s="321" t="s">
        <v>18</v>
      </c>
      <c r="B218" s="322" t="s">
        <v>787</v>
      </c>
      <c r="C218" s="322" t="s">
        <v>557</v>
      </c>
      <c r="D218" s="322" t="s">
        <v>423</v>
      </c>
      <c r="E218" s="323">
        <v>4363600</v>
      </c>
      <c r="F218" s="323">
        <v>4363600</v>
      </c>
    </row>
    <row r="219" spans="1:6" ht="331.5">
      <c r="A219" s="321" t="s">
        <v>1350</v>
      </c>
      <c r="B219" s="322" t="s">
        <v>747</v>
      </c>
      <c r="C219" s="322" t="s">
        <v>1174</v>
      </c>
      <c r="D219" s="322" t="s">
        <v>1174</v>
      </c>
      <c r="E219" s="323">
        <v>447107400</v>
      </c>
      <c r="F219" s="323">
        <v>447107400</v>
      </c>
    </row>
    <row r="220" spans="1:6" ht="76.5">
      <c r="A220" s="321" t="s">
        <v>1315</v>
      </c>
      <c r="B220" s="322" t="s">
        <v>747</v>
      </c>
      <c r="C220" s="322" t="s">
        <v>273</v>
      </c>
      <c r="D220" s="322" t="s">
        <v>1174</v>
      </c>
      <c r="E220" s="323">
        <v>421316800</v>
      </c>
      <c r="F220" s="323">
        <v>421316800</v>
      </c>
    </row>
    <row r="221" spans="1:6" ht="25.5">
      <c r="A221" s="321" t="s">
        <v>1191</v>
      </c>
      <c r="B221" s="322" t="s">
        <v>747</v>
      </c>
      <c r="C221" s="322" t="s">
        <v>133</v>
      </c>
      <c r="D221" s="322" t="s">
        <v>1174</v>
      </c>
      <c r="E221" s="323">
        <v>421316800</v>
      </c>
      <c r="F221" s="323">
        <v>421316800</v>
      </c>
    </row>
    <row r="222" spans="1:6">
      <c r="A222" s="321" t="s">
        <v>140</v>
      </c>
      <c r="B222" s="322" t="s">
        <v>747</v>
      </c>
      <c r="C222" s="322" t="s">
        <v>133</v>
      </c>
      <c r="D222" s="322" t="s">
        <v>1142</v>
      </c>
      <c r="E222" s="323">
        <v>421316800</v>
      </c>
      <c r="F222" s="323">
        <v>421316800</v>
      </c>
    </row>
    <row r="223" spans="1:6">
      <c r="A223" s="321" t="s">
        <v>153</v>
      </c>
      <c r="B223" s="322" t="s">
        <v>747</v>
      </c>
      <c r="C223" s="322" t="s">
        <v>133</v>
      </c>
      <c r="D223" s="322" t="s">
        <v>395</v>
      </c>
      <c r="E223" s="323">
        <v>401387000</v>
      </c>
      <c r="F223" s="323">
        <v>401387000</v>
      </c>
    </row>
    <row r="224" spans="1:6">
      <c r="A224" s="321" t="s">
        <v>1077</v>
      </c>
      <c r="B224" s="322" t="s">
        <v>747</v>
      </c>
      <c r="C224" s="322" t="s">
        <v>133</v>
      </c>
      <c r="D224" s="322" t="s">
        <v>1078</v>
      </c>
      <c r="E224" s="323">
        <v>19929800</v>
      </c>
      <c r="F224" s="323">
        <v>19929800</v>
      </c>
    </row>
    <row r="225" spans="1:6" ht="38.25">
      <c r="A225" s="321" t="s">
        <v>1316</v>
      </c>
      <c r="B225" s="322" t="s">
        <v>747</v>
      </c>
      <c r="C225" s="322" t="s">
        <v>1317</v>
      </c>
      <c r="D225" s="322" t="s">
        <v>1174</v>
      </c>
      <c r="E225" s="323">
        <v>25790600</v>
      </c>
      <c r="F225" s="323">
        <v>25790600</v>
      </c>
    </row>
    <row r="226" spans="1:6" ht="38.25">
      <c r="A226" s="321" t="s">
        <v>1197</v>
      </c>
      <c r="B226" s="322" t="s">
        <v>747</v>
      </c>
      <c r="C226" s="322" t="s">
        <v>1198</v>
      </c>
      <c r="D226" s="322" t="s">
        <v>1174</v>
      </c>
      <c r="E226" s="323">
        <v>25790600</v>
      </c>
      <c r="F226" s="323">
        <v>25790600</v>
      </c>
    </row>
    <row r="227" spans="1:6">
      <c r="A227" s="321" t="s">
        <v>140</v>
      </c>
      <c r="B227" s="322" t="s">
        <v>747</v>
      </c>
      <c r="C227" s="322" t="s">
        <v>1198</v>
      </c>
      <c r="D227" s="322" t="s">
        <v>1142</v>
      </c>
      <c r="E227" s="323">
        <v>25790600</v>
      </c>
      <c r="F227" s="323">
        <v>25790600</v>
      </c>
    </row>
    <row r="228" spans="1:6">
      <c r="A228" s="321" t="s">
        <v>153</v>
      </c>
      <c r="B228" s="322" t="s">
        <v>747</v>
      </c>
      <c r="C228" s="322" t="s">
        <v>1198</v>
      </c>
      <c r="D228" s="322" t="s">
        <v>395</v>
      </c>
      <c r="E228" s="323">
        <v>25790600</v>
      </c>
      <c r="F228" s="323">
        <v>25790600</v>
      </c>
    </row>
    <row r="229" spans="1:6" ht="165.75">
      <c r="A229" s="321" t="s">
        <v>1354</v>
      </c>
      <c r="B229" s="322" t="s">
        <v>786</v>
      </c>
      <c r="C229" s="322" t="s">
        <v>1174</v>
      </c>
      <c r="D229" s="322" t="s">
        <v>1174</v>
      </c>
      <c r="E229" s="323">
        <v>27884400</v>
      </c>
      <c r="F229" s="323">
        <v>27884400</v>
      </c>
    </row>
    <row r="230" spans="1:6" ht="38.25">
      <c r="A230" s="321" t="s">
        <v>1316</v>
      </c>
      <c r="B230" s="322" t="s">
        <v>786</v>
      </c>
      <c r="C230" s="322" t="s">
        <v>1317</v>
      </c>
      <c r="D230" s="322" t="s">
        <v>1174</v>
      </c>
      <c r="E230" s="323">
        <v>27044400</v>
      </c>
      <c r="F230" s="323">
        <v>27044400</v>
      </c>
    </row>
    <row r="231" spans="1:6" ht="38.25">
      <c r="A231" s="321" t="s">
        <v>1197</v>
      </c>
      <c r="B231" s="322" t="s">
        <v>786</v>
      </c>
      <c r="C231" s="322" t="s">
        <v>1198</v>
      </c>
      <c r="D231" s="322" t="s">
        <v>1174</v>
      </c>
      <c r="E231" s="323">
        <v>27044400</v>
      </c>
      <c r="F231" s="323">
        <v>27044400</v>
      </c>
    </row>
    <row r="232" spans="1:6">
      <c r="A232" s="321" t="s">
        <v>141</v>
      </c>
      <c r="B232" s="322" t="s">
        <v>786</v>
      </c>
      <c r="C232" s="322" t="s">
        <v>1198</v>
      </c>
      <c r="D232" s="322" t="s">
        <v>1143</v>
      </c>
      <c r="E232" s="323">
        <v>27044400</v>
      </c>
      <c r="F232" s="323">
        <v>27044400</v>
      </c>
    </row>
    <row r="233" spans="1:6">
      <c r="A233" s="321" t="s">
        <v>98</v>
      </c>
      <c r="B233" s="322" t="s">
        <v>786</v>
      </c>
      <c r="C233" s="322" t="s">
        <v>1198</v>
      </c>
      <c r="D233" s="322" t="s">
        <v>378</v>
      </c>
      <c r="E233" s="323">
        <v>27044400</v>
      </c>
      <c r="F233" s="323">
        <v>27044400</v>
      </c>
    </row>
    <row r="234" spans="1:6" ht="25.5">
      <c r="A234" s="321" t="s">
        <v>1320</v>
      </c>
      <c r="B234" s="322" t="s">
        <v>786</v>
      </c>
      <c r="C234" s="322" t="s">
        <v>1321</v>
      </c>
      <c r="D234" s="322" t="s">
        <v>1174</v>
      </c>
      <c r="E234" s="323">
        <v>840000</v>
      </c>
      <c r="F234" s="323">
        <v>840000</v>
      </c>
    </row>
    <row r="235" spans="1:6" ht="38.25">
      <c r="A235" s="321" t="s">
        <v>1201</v>
      </c>
      <c r="B235" s="322" t="s">
        <v>786</v>
      </c>
      <c r="C235" s="322" t="s">
        <v>557</v>
      </c>
      <c r="D235" s="322" t="s">
        <v>1174</v>
      </c>
      <c r="E235" s="323">
        <v>840000</v>
      </c>
      <c r="F235" s="323">
        <v>840000</v>
      </c>
    </row>
    <row r="236" spans="1:6">
      <c r="A236" s="321" t="s">
        <v>141</v>
      </c>
      <c r="B236" s="322" t="s">
        <v>786</v>
      </c>
      <c r="C236" s="322" t="s">
        <v>557</v>
      </c>
      <c r="D236" s="322" t="s">
        <v>1143</v>
      </c>
      <c r="E236" s="323">
        <v>840000</v>
      </c>
      <c r="F236" s="323">
        <v>840000</v>
      </c>
    </row>
    <row r="237" spans="1:6">
      <c r="A237" s="321" t="s">
        <v>98</v>
      </c>
      <c r="B237" s="322" t="s">
        <v>786</v>
      </c>
      <c r="C237" s="322" t="s">
        <v>557</v>
      </c>
      <c r="D237" s="322" t="s">
        <v>378</v>
      </c>
      <c r="E237" s="323">
        <v>840000</v>
      </c>
      <c r="F237" s="323">
        <v>840000</v>
      </c>
    </row>
    <row r="238" spans="1:6" ht="344.25">
      <c r="A238" s="321" t="s">
        <v>1348</v>
      </c>
      <c r="B238" s="322" t="s">
        <v>739</v>
      </c>
      <c r="C238" s="322" t="s">
        <v>1174</v>
      </c>
      <c r="D238" s="322" t="s">
        <v>1174</v>
      </c>
      <c r="E238" s="323">
        <v>151339800</v>
      </c>
      <c r="F238" s="323">
        <v>151339800</v>
      </c>
    </row>
    <row r="239" spans="1:6" ht="76.5">
      <c r="A239" s="321" t="s">
        <v>1315</v>
      </c>
      <c r="B239" s="322" t="s">
        <v>739</v>
      </c>
      <c r="C239" s="322" t="s">
        <v>273</v>
      </c>
      <c r="D239" s="322" t="s">
        <v>1174</v>
      </c>
      <c r="E239" s="323">
        <v>148571900</v>
      </c>
      <c r="F239" s="323">
        <v>148571900</v>
      </c>
    </row>
    <row r="240" spans="1:6" ht="25.5">
      <c r="A240" s="321" t="s">
        <v>1191</v>
      </c>
      <c r="B240" s="322" t="s">
        <v>739</v>
      </c>
      <c r="C240" s="322" t="s">
        <v>133</v>
      </c>
      <c r="D240" s="322" t="s">
        <v>1174</v>
      </c>
      <c r="E240" s="323">
        <v>148571900</v>
      </c>
      <c r="F240" s="323">
        <v>148571900</v>
      </c>
    </row>
    <row r="241" spans="1:6">
      <c r="A241" s="321" t="s">
        <v>140</v>
      </c>
      <c r="B241" s="322" t="s">
        <v>739</v>
      </c>
      <c r="C241" s="322" t="s">
        <v>133</v>
      </c>
      <c r="D241" s="322" t="s">
        <v>1142</v>
      </c>
      <c r="E241" s="323">
        <v>148571900</v>
      </c>
      <c r="F241" s="323">
        <v>148571900</v>
      </c>
    </row>
    <row r="242" spans="1:6">
      <c r="A242" s="321" t="s">
        <v>152</v>
      </c>
      <c r="B242" s="322" t="s">
        <v>739</v>
      </c>
      <c r="C242" s="322" t="s">
        <v>133</v>
      </c>
      <c r="D242" s="322" t="s">
        <v>408</v>
      </c>
      <c r="E242" s="323">
        <v>148571900</v>
      </c>
      <c r="F242" s="323">
        <v>148571900</v>
      </c>
    </row>
    <row r="243" spans="1:6" ht="38.25">
      <c r="A243" s="321" t="s">
        <v>1316</v>
      </c>
      <c r="B243" s="322" t="s">
        <v>739</v>
      </c>
      <c r="C243" s="322" t="s">
        <v>1317</v>
      </c>
      <c r="D243" s="322" t="s">
        <v>1174</v>
      </c>
      <c r="E243" s="323">
        <v>2767900</v>
      </c>
      <c r="F243" s="323">
        <v>2767900</v>
      </c>
    </row>
    <row r="244" spans="1:6" ht="38.25">
      <c r="A244" s="321" t="s">
        <v>1197</v>
      </c>
      <c r="B244" s="322" t="s">
        <v>739</v>
      </c>
      <c r="C244" s="322" t="s">
        <v>1198</v>
      </c>
      <c r="D244" s="322" t="s">
        <v>1174</v>
      </c>
      <c r="E244" s="323">
        <v>2767900</v>
      </c>
      <c r="F244" s="323">
        <v>2767900</v>
      </c>
    </row>
    <row r="245" spans="1:6">
      <c r="A245" s="321" t="s">
        <v>140</v>
      </c>
      <c r="B245" s="322" t="s">
        <v>739</v>
      </c>
      <c r="C245" s="322" t="s">
        <v>1198</v>
      </c>
      <c r="D245" s="322" t="s">
        <v>1142</v>
      </c>
      <c r="E245" s="323">
        <v>2767900</v>
      </c>
      <c r="F245" s="323">
        <v>2767900</v>
      </c>
    </row>
    <row r="246" spans="1:6">
      <c r="A246" s="321" t="s">
        <v>152</v>
      </c>
      <c r="B246" s="322" t="s">
        <v>739</v>
      </c>
      <c r="C246" s="322" t="s">
        <v>1198</v>
      </c>
      <c r="D246" s="322" t="s">
        <v>408</v>
      </c>
      <c r="E246" s="323">
        <v>2767900</v>
      </c>
      <c r="F246" s="323">
        <v>2767900</v>
      </c>
    </row>
    <row r="247" spans="1:6" ht="102">
      <c r="A247" s="321" t="s">
        <v>1189</v>
      </c>
      <c r="B247" s="322" t="s">
        <v>1190</v>
      </c>
      <c r="C247" s="322" t="s">
        <v>1174</v>
      </c>
      <c r="D247" s="322" t="s">
        <v>1174</v>
      </c>
      <c r="E247" s="323">
        <v>16813400</v>
      </c>
      <c r="F247" s="323">
        <v>16813400</v>
      </c>
    </row>
    <row r="248" spans="1:6" ht="38.25">
      <c r="A248" s="321" t="s">
        <v>1316</v>
      </c>
      <c r="B248" s="322" t="s">
        <v>1190</v>
      </c>
      <c r="C248" s="322" t="s">
        <v>1317</v>
      </c>
      <c r="D248" s="322" t="s">
        <v>1174</v>
      </c>
      <c r="E248" s="323">
        <v>11858300</v>
      </c>
      <c r="F248" s="323">
        <v>11858300</v>
      </c>
    </row>
    <row r="249" spans="1:6" ht="38.25">
      <c r="A249" s="321" t="s">
        <v>1197</v>
      </c>
      <c r="B249" s="322" t="s">
        <v>1190</v>
      </c>
      <c r="C249" s="322" t="s">
        <v>1198</v>
      </c>
      <c r="D249" s="322" t="s">
        <v>1174</v>
      </c>
      <c r="E249" s="323">
        <v>11858300</v>
      </c>
      <c r="F249" s="323">
        <v>11858300</v>
      </c>
    </row>
    <row r="250" spans="1:6">
      <c r="A250" s="321" t="s">
        <v>140</v>
      </c>
      <c r="B250" s="322" t="s">
        <v>1190</v>
      </c>
      <c r="C250" s="322" t="s">
        <v>1198</v>
      </c>
      <c r="D250" s="322" t="s">
        <v>1142</v>
      </c>
      <c r="E250" s="323">
        <v>11858300</v>
      </c>
      <c r="F250" s="323">
        <v>11858300</v>
      </c>
    </row>
    <row r="251" spans="1:6">
      <c r="A251" s="321" t="s">
        <v>1075</v>
      </c>
      <c r="B251" s="322" t="s">
        <v>1190</v>
      </c>
      <c r="C251" s="322" t="s">
        <v>1198</v>
      </c>
      <c r="D251" s="322" t="s">
        <v>365</v>
      </c>
      <c r="E251" s="323">
        <v>11858300</v>
      </c>
      <c r="F251" s="323">
        <v>11858300</v>
      </c>
    </row>
    <row r="252" spans="1:6" ht="38.25">
      <c r="A252" s="321" t="s">
        <v>1324</v>
      </c>
      <c r="B252" s="322" t="s">
        <v>1190</v>
      </c>
      <c r="C252" s="322" t="s">
        <v>1325</v>
      </c>
      <c r="D252" s="322" t="s">
        <v>1174</v>
      </c>
      <c r="E252" s="323">
        <v>4955100</v>
      </c>
      <c r="F252" s="323">
        <v>4955100</v>
      </c>
    </row>
    <row r="253" spans="1:6">
      <c r="A253" s="321" t="s">
        <v>1199</v>
      </c>
      <c r="B253" s="322" t="s">
        <v>1190</v>
      </c>
      <c r="C253" s="322" t="s">
        <v>1200</v>
      </c>
      <c r="D253" s="322" t="s">
        <v>1174</v>
      </c>
      <c r="E253" s="323">
        <v>4955100</v>
      </c>
      <c r="F253" s="323">
        <v>4955100</v>
      </c>
    </row>
    <row r="254" spans="1:6">
      <c r="A254" s="321" t="s">
        <v>140</v>
      </c>
      <c r="B254" s="322" t="s">
        <v>1190</v>
      </c>
      <c r="C254" s="322" t="s">
        <v>1200</v>
      </c>
      <c r="D254" s="322" t="s">
        <v>1142</v>
      </c>
      <c r="E254" s="323">
        <v>4955100</v>
      </c>
      <c r="F254" s="323">
        <v>4955100</v>
      </c>
    </row>
    <row r="255" spans="1:6">
      <c r="A255" s="321" t="s">
        <v>1075</v>
      </c>
      <c r="B255" s="322" t="s">
        <v>1190</v>
      </c>
      <c r="C255" s="322" t="s">
        <v>1200</v>
      </c>
      <c r="D255" s="322" t="s">
        <v>365</v>
      </c>
      <c r="E255" s="323">
        <v>4955100</v>
      </c>
      <c r="F255" s="323">
        <v>4955100</v>
      </c>
    </row>
    <row r="256" spans="1:6" ht="89.25">
      <c r="A256" s="321" t="s">
        <v>411</v>
      </c>
      <c r="B256" s="322" t="s">
        <v>761</v>
      </c>
      <c r="C256" s="322" t="s">
        <v>1174</v>
      </c>
      <c r="D256" s="322" t="s">
        <v>1174</v>
      </c>
      <c r="E256" s="323">
        <v>1125000</v>
      </c>
      <c r="F256" s="323">
        <v>1125000</v>
      </c>
    </row>
    <row r="257" spans="1:6" ht="38.25">
      <c r="A257" s="321" t="s">
        <v>1316</v>
      </c>
      <c r="B257" s="322" t="s">
        <v>761</v>
      </c>
      <c r="C257" s="322" t="s">
        <v>1317</v>
      </c>
      <c r="D257" s="322" t="s">
        <v>1174</v>
      </c>
      <c r="E257" s="323">
        <v>1020000</v>
      </c>
      <c r="F257" s="323">
        <v>1020000</v>
      </c>
    </row>
    <row r="258" spans="1:6" ht="38.25">
      <c r="A258" s="321" t="s">
        <v>1197</v>
      </c>
      <c r="B258" s="322" t="s">
        <v>761</v>
      </c>
      <c r="C258" s="322" t="s">
        <v>1198</v>
      </c>
      <c r="D258" s="322" t="s">
        <v>1174</v>
      </c>
      <c r="E258" s="323">
        <v>1020000</v>
      </c>
      <c r="F258" s="323">
        <v>1020000</v>
      </c>
    </row>
    <row r="259" spans="1:6">
      <c r="A259" s="321" t="s">
        <v>140</v>
      </c>
      <c r="B259" s="322" t="s">
        <v>761</v>
      </c>
      <c r="C259" s="322" t="s">
        <v>1198</v>
      </c>
      <c r="D259" s="322" t="s">
        <v>1142</v>
      </c>
      <c r="E259" s="323">
        <v>1020000</v>
      </c>
      <c r="F259" s="323">
        <v>1020000</v>
      </c>
    </row>
    <row r="260" spans="1:6">
      <c r="A260" s="321" t="s">
        <v>153</v>
      </c>
      <c r="B260" s="322" t="s">
        <v>761</v>
      </c>
      <c r="C260" s="322" t="s">
        <v>1198</v>
      </c>
      <c r="D260" s="322" t="s">
        <v>395</v>
      </c>
      <c r="E260" s="323">
        <v>800000</v>
      </c>
      <c r="F260" s="323">
        <v>800000</v>
      </c>
    </row>
    <row r="261" spans="1:6">
      <c r="A261" s="321" t="s">
        <v>4</v>
      </c>
      <c r="B261" s="322" t="s">
        <v>761</v>
      </c>
      <c r="C261" s="322" t="s">
        <v>1198</v>
      </c>
      <c r="D261" s="322" t="s">
        <v>420</v>
      </c>
      <c r="E261" s="323">
        <v>220000</v>
      </c>
      <c r="F261" s="323">
        <v>220000</v>
      </c>
    </row>
    <row r="262" spans="1:6" ht="25.5">
      <c r="A262" s="321" t="s">
        <v>1320</v>
      </c>
      <c r="B262" s="322" t="s">
        <v>761</v>
      </c>
      <c r="C262" s="322" t="s">
        <v>1321</v>
      </c>
      <c r="D262" s="322" t="s">
        <v>1174</v>
      </c>
      <c r="E262" s="323">
        <v>105000</v>
      </c>
      <c r="F262" s="323">
        <v>105000</v>
      </c>
    </row>
    <row r="263" spans="1:6">
      <c r="A263" s="321" t="s">
        <v>2108</v>
      </c>
      <c r="B263" s="322" t="s">
        <v>761</v>
      </c>
      <c r="C263" s="322" t="s">
        <v>2109</v>
      </c>
      <c r="D263" s="322" t="s">
        <v>1174</v>
      </c>
      <c r="E263" s="323">
        <v>105000</v>
      </c>
      <c r="F263" s="323">
        <v>105000</v>
      </c>
    </row>
    <row r="264" spans="1:6">
      <c r="A264" s="321" t="s">
        <v>140</v>
      </c>
      <c r="B264" s="322" t="s">
        <v>761</v>
      </c>
      <c r="C264" s="322" t="s">
        <v>2109</v>
      </c>
      <c r="D264" s="322" t="s">
        <v>1142</v>
      </c>
      <c r="E264" s="323">
        <v>105000</v>
      </c>
      <c r="F264" s="323">
        <v>105000</v>
      </c>
    </row>
    <row r="265" spans="1:6">
      <c r="A265" s="321" t="s">
        <v>153</v>
      </c>
      <c r="B265" s="322" t="s">
        <v>761</v>
      </c>
      <c r="C265" s="322" t="s">
        <v>2109</v>
      </c>
      <c r="D265" s="322" t="s">
        <v>395</v>
      </c>
      <c r="E265" s="323">
        <v>105000</v>
      </c>
      <c r="F265" s="323">
        <v>105000</v>
      </c>
    </row>
    <row r="266" spans="1:6" ht="89.25">
      <c r="A266" s="321" t="s">
        <v>393</v>
      </c>
      <c r="B266" s="322" t="s">
        <v>776</v>
      </c>
      <c r="C266" s="322" t="s">
        <v>1174</v>
      </c>
      <c r="D266" s="322" t="s">
        <v>1174</v>
      </c>
      <c r="E266" s="323">
        <v>1265000</v>
      </c>
      <c r="F266" s="323">
        <v>1265000</v>
      </c>
    </row>
    <row r="267" spans="1:6" ht="38.25">
      <c r="A267" s="321" t="s">
        <v>1324</v>
      </c>
      <c r="B267" s="322" t="s">
        <v>776</v>
      </c>
      <c r="C267" s="322" t="s">
        <v>1325</v>
      </c>
      <c r="D267" s="322" t="s">
        <v>1174</v>
      </c>
      <c r="E267" s="323">
        <v>1265000</v>
      </c>
      <c r="F267" s="323">
        <v>1265000</v>
      </c>
    </row>
    <row r="268" spans="1:6">
      <c r="A268" s="321" t="s">
        <v>1199</v>
      </c>
      <c r="B268" s="322" t="s">
        <v>776</v>
      </c>
      <c r="C268" s="322" t="s">
        <v>1200</v>
      </c>
      <c r="D268" s="322" t="s">
        <v>1174</v>
      </c>
      <c r="E268" s="323">
        <v>1265000</v>
      </c>
      <c r="F268" s="323">
        <v>1265000</v>
      </c>
    </row>
    <row r="269" spans="1:6">
      <c r="A269" s="321" t="s">
        <v>140</v>
      </c>
      <c r="B269" s="322" t="s">
        <v>776</v>
      </c>
      <c r="C269" s="322" t="s">
        <v>1200</v>
      </c>
      <c r="D269" s="322" t="s">
        <v>1142</v>
      </c>
      <c r="E269" s="323">
        <v>1265000</v>
      </c>
      <c r="F269" s="323">
        <v>1265000</v>
      </c>
    </row>
    <row r="270" spans="1:6">
      <c r="A270" s="321" t="s">
        <v>1075</v>
      </c>
      <c r="B270" s="322" t="s">
        <v>776</v>
      </c>
      <c r="C270" s="322" t="s">
        <v>1200</v>
      </c>
      <c r="D270" s="322" t="s">
        <v>365</v>
      </c>
      <c r="E270" s="323">
        <v>1265000</v>
      </c>
      <c r="F270" s="323">
        <v>1265000</v>
      </c>
    </row>
    <row r="271" spans="1:6" ht="89.25">
      <c r="A271" s="321" t="s">
        <v>533</v>
      </c>
      <c r="B271" s="322" t="s">
        <v>764</v>
      </c>
      <c r="C271" s="322" t="s">
        <v>1174</v>
      </c>
      <c r="D271" s="322" t="s">
        <v>1174</v>
      </c>
      <c r="E271" s="323">
        <v>187200</v>
      </c>
      <c r="F271" s="323">
        <v>187200</v>
      </c>
    </row>
    <row r="272" spans="1:6" ht="25.5">
      <c r="A272" s="321" t="s">
        <v>1320</v>
      </c>
      <c r="B272" s="322" t="s">
        <v>764</v>
      </c>
      <c r="C272" s="322" t="s">
        <v>1321</v>
      </c>
      <c r="D272" s="322" t="s">
        <v>1174</v>
      </c>
      <c r="E272" s="323">
        <v>187200</v>
      </c>
      <c r="F272" s="323">
        <v>187200</v>
      </c>
    </row>
    <row r="273" spans="1:6">
      <c r="A273" s="321" t="s">
        <v>1801</v>
      </c>
      <c r="B273" s="322" t="s">
        <v>764</v>
      </c>
      <c r="C273" s="322" t="s">
        <v>1802</v>
      </c>
      <c r="D273" s="322" t="s">
        <v>1174</v>
      </c>
      <c r="E273" s="323">
        <v>187200</v>
      </c>
      <c r="F273" s="323">
        <v>187200</v>
      </c>
    </row>
    <row r="274" spans="1:6">
      <c r="A274" s="321" t="s">
        <v>140</v>
      </c>
      <c r="B274" s="322" t="s">
        <v>764</v>
      </c>
      <c r="C274" s="322" t="s">
        <v>1802</v>
      </c>
      <c r="D274" s="322" t="s">
        <v>1142</v>
      </c>
      <c r="E274" s="323">
        <v>187200</v>
      </c>
      <c r="F274" s="323">
        <v>187200</v>
      </c>
    </row>
    <row r="275" spans="1:6">
      <c r="A275" s="321" t="s">
        <v>153</v>
      </c>
      <c r="B275" s="322" t="s">
        <v>764</v>
      </c>
      <c r="C275" s="322" t="s">
        <v>1802</v>
      </c>
      <c r="D275" s="322" t="s">
        <v>395</v>
      </c>
      <c r="E275" s="323">
        <v>187200</v>
      </c>
      <c r="F275" s="323">
        <v>187200</v>
      </c>
    </row>
    <row r="276" spans="1:6" ht="76.5">
      <c r="A276" s="321" t="s">
        <v>584</v>
      </c>
      <c r="B276" s="322" t="s">
        <v>763</v>
      </c>
      <c r="C276" s="322" t="s">
        <v>1174</v>
      </c>
      <c r="D276" s="322" t="s">
        <v>1174</v>
      </c>
      <c r="E276" s="323">
        <v>40000</v>
      </c>
      <c r="F276" s="323">
        <v>40000</v>
      </c>
    </row>
    <row r="277" spans="1:6" ht="38.25">
      <c r="A277" s="321" t="s">
        <v>1316</v>
      </c>
      <c r="B277" s="322" t="s">
        <v>763</v>
      </c>
      <c r="C277" s="322" t="s">
        <v>1317</v>
      </c>
      <c r="D277" s="322" t="s">
        <v>1174</v>
      </c>
      <c r="E277" s="323">
        <v>40000</v>
      </c>
      <c r="F277" s="323">
        <v>40000</v>
      </c>
    </row>
    <row r="278" spans="1:6" ht="38.25">
      <c r="A278" s="321" t="s">
        <v>1197</v>
      </c>
      <c r="B278" s="322" t="s">
        <v>763</v>
      </c>
      <c r="C278" s="322" t="s">
        <v>1198</v>
      </c>
      <c r="D278" s="322" t="s">
        <v>1174</v>
      </c>
      <c r="E278" s="323">
        <v>40000</v>
      </c>
      <c r="F278" s="323">
        <v>40000</v>
      </c>
    </row>
    <row r="279" spans="1:6">
      <c r="A279" s="321" t="s">
        <v>140</v>
      </c>
      <c r="B279" s="322" t="s">
        <v>763</v>
      </c>
      <c r="C279" s="322" t="s">
        <v>1198</v>
      </c>
      <c r="D279" s="322" t="s">
        <v>1142</v>
      </c>
      <c r="E279" s="323">
        <v>40000</v>
      </c>
      <c r="F279" s="323">
        <v>40000</v>
      </c>
    </row>
    <row r="280" spans="1:6">
      <c r="A280" s="321" t="s">
        <v>153</v>
      </c>
      <c r="B280" s="322" t="s">
        <v>763</v>
      </c>
      <c r="C280" s="322" t="s">
        <v>1198</v>
      </c>
      <c r="D280" s="322" t="s">
        <v>395</v>
      </c>
      <c r="E280" s="323">
        <v>40000</v>
      </c>
      <c r="F280" s="323">
        <v>40000</v>
      </c>
    </row>
    <row r="281" spans="1:6" ht="204">
      <c r="A281" s="321" t="s">
        <v>1655</v>
      </c>
      <c r="B281" s="322" t="s">
        <v>1656</v>
      </c>
      <c r="C281" s="322" t="s">
        <v>1174</v>
      </c>
      <c r="D281" s="322" t="s">
        <v>1174</v>
      </c>
      <c r="E281" s="323">
        <v>30899600</v>
      </c>
      <c r="F281" s="323">
        <v>9093600</v>
      </c>
    </row>
    <row r="282" spans="1:6" ht="38.25">
      <c r="A282" s="321" t="s">
        <v>1316</v>
      </c>
      <c r="B282" s="322" t="s">
        <v>1656</v>
      </c>
      <c r="C282" s="322" t="s">
        <v>1317</v>
      </c>
      <c r="D282" s="322" t="s">
        <v>1174</v>
      </c>
      <c r="E282" s="323">
        <v>30899600</v>
      </c>
      <c r="F282" s="323">
        <v>9093600</v>
      </c>
    </row>
    <row r="283" spans="1:6" ht="38.25">
      <c r="A283" s="321" t="s">
        <v>1197</v>
      </c>
      <c r="B283" s="322" t="s">
        <v>1656</v>
      </c>
      <c r="C283" s="322" t="s">
        <v>1198</v>
      </c>
      <c r="D283" s="322" t="s">
        <v>1174</v>
      </c>
      <c r="E283" s="323">
        <v>30899600</v>
      </c>
      <c r="F283" s="323">
        <v>9093600</v>
      </c>
    </row>
    <row r="284" spans="1:6">
      <c r="A284" s="321" t="s">
        <v>141</v>
      </c>
      <c r="B284" s="322" t="s">
        <v>1656</v>
      </c>
      <c r="C284" s="322" t="s">
        <v>1198</v>
      </c>
      <c r="D284" s="322" t="s">
        <v>1143</v>
      </c>
      <c r="E284" s="323">
        <v>30899600</v>
      </c>
      <c r="F284" s="323">
        <v>9093600</v>
      </c>
    </row>
    <row r="285" spans="1:6">
      <c r="A285" s="321" t="s">
        <v>98</v>
      </c>
      <c r="B285" s="322" t="s">
        <v>1656</v>
      </c>
      <c r="C285" s="322" t="s">
        <v>1198</v>
      </c>
      <c r="D285" s="322" t="s">
        <v>378</v>
      </c>
      <c r="E285" s="323">
        <v>30899600</v>
      </c>
      <c r="F285" s="323">
        <v>9093600</v>
      </c>
    </row>
    <row r="286" spans="1:6" ht="229.5">
      <c r="A286" s="321" t="s">
        <v>1465</v>
      </c>
      <c r="B286" s="322" t="s">
        <v>774</v>
      </c>
      <c r="C286" s="322" t="s">
        <v>1174</v>
      </c>
      <c r="D286" s="322" t="s">
        <v>1174</v>
      </c>
      <c r="E286" s="323">
        <v>283100</v>
      </c>
      <c r="F286" s="323">
        <v>283100</v>
      </c>
    </row>
    <row r="287" spans="1:6" ht="38.25">
      <c r="A287" s="321" t="s">
        <v>1324</v>
      </c>
      <c r="B287" s="322" t="s">
        <v>774</v>
      </c>
      <c r="C287" s="322" t="s">
        <v>1325</v>
      </c>
      <c r="D287" s="322" t="s">
        <v>1174</v>
      </c>
      <c r="E287" s="323">
        <v>283100</v>
      </c>
      <c r="F287" s="323">
        <v>283100</v>
      </c>
    </row>
    <row r="288" spans="1:6">
      <c r="A288" s="321" t="s">
        <v>1199</v>
      </c>
      <c r="B288" s="322" t="s">
        <v>774</v>
      </c>
      <c r="C288" s="322" t="s">
        <v>1200</v>
      </c>
      <c r="D288" s="322" t="s">
        <v>1174</v>
      </c>
      <c r="E288" s="323">
        <v>283100</v>
      </c>
      <c r="F288" s="323">
        <v>283100</v>
      </c>
    </row>
    <row r="289" spans="1:6">
      <c r="A289" s="321" t="s">
        <v>140</v>
      </c>
      <c r="B289" s="322" t="s">
        <v>774</v>
      </c>
      <c r="C289" s="322" t="s">
        <v>1200</v>
      </c>
      <c r="D289" s="322" t="s">
        <v>1142</v>
      </c>
      <c r="E289" s="323">
        <v>283100</v>
      </c>
      <c r="F289" s="323">
        <v>283100</v>
      </c>
    </row>
    <row r="290" spans="1:6">
      <c r="A290" s="321" t="s">
        <v>1075</v>
      </c>
      <c r="B290" s="322" t="s">
        <v>774</v>
      </c>
      <c r="C290" s="322" t="s">
        <v>1200</v>
      </c>
      <c r="D290" s="322" t="s">
        <v>365</v>
      </c>
      <c r="E290" s="323">
        <v>283100</v>
      </c>
      <c r="F290" s="323">
        <v>283100</v>
      </c>
    </row>
    <row r="291" spans="1:6" ht="114.75">
      <c r="A291" s="321" t="s">
        <v>1803</v>
      </c>
      <c r="B291" s="322" t="s">
        <v>1351</v>
      </c>
      <c r="C291" s="322" t="s">
        <v>1174</v>
      </c>
      <c r="D291" s="322" t="s">
        <v>1174</v>
      </c>
      <c r="E291" s="323">
        <v>7906000</v>
      </c>
      <c r="F291" s="323">
        <v>7906000</v>
      </c>
    </row>
    <row r="292" spans="1:6" ht="38.25">
      <c r="A292" s="321" t="s">
        <v>1316</v>
      </c>
      <c r="B292" s="322" t="s">
        <v>1351</v>
      </c>
      <c r="C292" s="322" t="s">
        <v>1317</v>
      </c>
      <c r="D292" s="322" t="s">
        <v>1174</v>
      </c>
      <c r="E292" s="323">
        <v>7906000</v>
      </c>
      <c r="F292" s="323">
        <v>7906000</v>
      </c>
    </row>
    <row r="293" spans="1:6" ht="38.25">
      <c r="A293" s="321" t="s">
        <v>1197</v>
      </c>
      <c r="B293" s="322" t="s">
        <v>1351</v>
      </c>
      <c r="C293" s="322" t="s">
        <v>1198</v>
      </c>
      <c r="D293" s="322" t="s">
        <v>1174</v>
      </c>
      <c r="E293" s="323">
        <v>7906000</v>
      </c>
      <c r="F293" s="323">
        <v>7906000</v>
      </c>
    </row>
    <row r="294" spans="1:6">
      <c r="A294" s="321" t="s">
        <v>140</v>
      </c>
      <c r="B294" s="322" t="s">
        <v>1351</v>
      </c>
      <c r="C294" s="322" t="s">
        <v>1198</v>
      </c>
      <c r="D294" s="322" t="s">
        <v>1142</v>
      </c>
      <c r="E294" s="323">
        <v>7906000</v>
      </c>
      <c r="F294" s="323">
        <v>7906000</v>
      </c>
    </row>
    <row r="295" spans="1:6">
      <c r="A295" s="321" t="s">
        <v>153</v>
      </c>
      <c r="B295" s="322" t="s">
        <v>1351</v>
      </c>
      <c r="C295" s="322" t="s">
        <v>1198</v>
      </c>
      <c r="D295" s="322" t="s">
        <v>395</v>
      </c>
      <c r="E295" s="323">
        <v>7906000</v>
      </c>
      <c r="F295" s="323">
        <v>7906000</v>
      </c>
    </row>
    <row r="296" spans="1:6" ht="140.25">
      <c r="A296" s="321" t="s">
        <v>1762</v>
      </c>
      <c r="B296" s="322" t="s">
        <v>1628</v>
      </c>
      <c r="C296" s="322" t="s">
        <v>1174</v>
      </c>
      <c r="D296" s="322" t="s">
        <v>1174</v>
      </c>
      <c r="E296" s="323">
        <v>6490800</v>
      </c>
      <c r="F296" s="323">
        <v>0</v>
      </c>
    </row>
    <row r="297" spans="1:6" ht="38.25">
      <c r="A297" s="321" t="s">
        <v>1316</v>
      </c>
      <c r="B297" s="322" t="s">
        <v>1628</v>
      </c>
      <c r="C297" s="322" t="s">
        <v>1317</v>
      </c>
      <c r="D297" s="322" t="s">
        <v>1174</v>
      </c>
      <c r="E297" s="323">
        <v>6490800</v>
      </c>
      <c r="F297" s="323">
        <v>0</v>
      </c>
    </row>
    <row r="298" spans="1:6" ht="38.25">
      <c r="A298" s="321" t="s">
        <v>1197</v>
      </c>
      <c r="B298" s="322" t="s">
        <v>1628</v>
      </c>
      <c r="C298" s="322" t="s">
        <v>1198</v>
      </c>
      <c r="D298" s="322" t="s">
        <v>1174</v>
      </c>
      <c r="E298" s="323">
        <v>6490800</v>
      </c>
      <c r="F298" s="323">
        <v>0</v>
      </c>
    </row>
    <row r="299" spans="1:6">
      <c r="A299" s="321" t="s">
        <v>140</v>
      </c>
      <c r="B299" s="322" t="s">
        <v>1628</v>
      </c>
      <c r="C299" s="322" t="s">
        <v>1198</v>
      </c>
      <c r="D299" s="322" t="s">
        <v>1142</v>
      </c>
      <c r="E299" s="323">
        <v>6490800</v>
      </c>
      <c r="F299" s="323">
        <v>0</v>
      </c>
    </row>
    <row r="300" spans="1:6">
      <c r="A300" s="321" t="s">
        <v>153</v>
      </c>
      <c r="B300" s="322" t="s">
        <v>1628</v>
      </c>
      <c r="C300" s="322" t="s">
        <v>1198</v>
      </c>
      <c r="D300" s="322" t="s">
        <v>395</v>
      </c>
      <c r="E300" s="323">
        <v>6490800</v>
      </c>
      <c r="F300" s="323">
        <v>0</v>
      </c>
    </row>
    <row r="301" spans="1:6" ht="51">
      <c r="A301" s="321" t="s">
        <v>445</v>
      </c>
      <c r="B301" s="322" t="s">
        <v>1134</v>
      </c>
      <c r="C301" s="322" t="s">
        <v>1174</v>
      </c>
      <c r="D301" s="322" t="s">
        <v>1174</v>
      </c>
      <c r="E301" s="323">
        <v>7084500</v>
      </c>
      <c r="F301" s="323">
        <v>7084500</v>
      </c>
    </row>
    <row r="302" spans="1:6" ht="140.25">
      <c r="A302" s="321" t="s">
        <v>421</v>
      </c>
      <c r="B302" s="322" t="s">
        <v>1126</v>
      </c>
      <c r="C302" s="322" t="s">
        <v>1174</v>
      </c>
      <c r="D302" s="322" t="s">
        <v>1174</v>
      </c>
      <c r="E302" s="323">
        <v>7084500</v>
      </c>
      <c r="F302" s="323">
        <v>7084500</v>
      </c>
    </row>
    <row r="303" spans="1:6" ht="76.5">
      <c r="A303" s="321" t="s">
        <v>1315</v>
      </c>
      <c r="B303" s="322" t="s">
        <v>1126</v>
      </c>
      <c r="C303" s="322" t="s">
        <v>273</v>
      </c>
      <c r="D303" s="322" t="s">
        <v>1174</v>
      </c>
      <c r="E303" s="323">
        <v>5924440</v>
      </c>
      <c r="F303" s="323">
        <v>5924440</v>
      </c>
    </row>
    <row r="304" spans="1:6" ht="38.25">
      <c r="A304" s="321" t="s">
        <v>1204</v>
      </c>
      <c r="B304" s="322" t="s">
        <v>1126</v>
      </c>
      <c r="C304" s="322" t="s">
        <v>28</v>
      </c>
      <c r="D304" s="322" t="s">
        <v>1174</v>
      </c>
      <c r="E304" s="323">
        <v>5924440</v>
      </c>
      <c r="F304" s="323">
        <v>5924440</v>
      </c>
    </row>
    <row r="305" spans="1:6">
      <c r="A305" s="321" t="s">
        <v>140</v>
      </c>
      <c r="B305" s="322" t="s">
        <v>1126</v>
      </c>
      <c r="C305" s="322" t="s">
        <v>28</v>
      </c>
      <c r="D305" s="322" t="s">
        <v>1142</v>
      </c>
      <c r="E305" s="323">
        <v>5924440</v>
      </c>
      <c r="F305" s="323">
        <v>5924440</v>
      </c>
    </row>
    <row r="306" spans="1:6">
      <c r="A306" s="321" t="s">
        <v>4</v>
      </c>
      <c r="B306" s="322" t="s">
        <v>1126</v>
      </c>
      <c r="C306" s="322" t="s">
        <v>28</v>
      </c>
      <c r="D306" s="322" t="s">
        <v>420</v>
      </c>
      <c r="E306" s="323">
        <v>5924440</v>
      </c>
      <c r="F306" s="323">
        <v>5924440</v>
      </c>
    </row>
    <row r="307" spans="1:6" ht="38.25">
      <c r="A307" s="321" t="s">
        <v>1316</v>
      </c>
      <c r="B307" s="322" t="s">
        <v>1126</v>
      </c>
      <c r="C307" s="322" t="s">
        <v>1317</v>
      </c>
      <c r="D307" s="322" t="s">
        <v>1174</v>
      </c>
      <c r="E307" s="323">
        <v>1160060</v>
      </c>
      <c r="F307" s="323">
        <v>1160060</v>
      </c>
    </row>
    <row r="308" spans="1:6" ht="38.25">
      <c r="A308" s="321" t="s">
        <v>1197</v>
      </c>
      <c r="B308" s="322" t="s">
        <v>1126</v>
      </c>
      <c r="C308" s="322" t="s">
        <v>1198</v>
      </c>
      <c r="D308" s="322" t="s">
        <v>1174</v>
      </c>
      <c r="E308" s="323">
        <v>1160060</v>
      </c>
      <c r="F308" s="323">
        <v>1160060</v>
      </c>
    </row>
    <row r="309" spans="1:6">
      <c r="A309" s="321" t="s">
        <v>140</v>
      </c>
      <c r="B309" s="322" t="s">
        <v>1126</v>
      </c>
      <c r="C309" s="322" t="s">
        <v>1198</v>
      </c>
      <c r="D309" s="322" t="s">
        <v>1142</v>
      </c>
      <c r="E309" s="323">
        <v>1160060</v>
      </c>
      <c r="F309" s="323">
        <v>1160060</v>
      </c>
    </row>
    <row r="310" spans="1:6">
      <c r="A310" s="321" t="s">
        <v>4</v>
      </c>
      <c r="B310" s="322" t="s">
        <v>1126</v>
      </c>
      <c r="C310" s="322" t="s">
        <v>1198</v>
      </c>
      <c r="D310" s="322" t="s">
        <v>420</v>
      </c>
      <c r="E310" s="323">
        <v>1160060</v>
      </c>
      <c r="F310" s="323">
        <v>1160060</v>
      </c>
    </row>
    <row r="311" spans="1:6" ht="38.25">
      <c r="A311" s="321" t="s">
        <v>615</v>
      </c>
      <c r="B311" s="322" t="s">
        <v>973</v>
      </c>
      <c r="C311" s="322" t="s">
        <v>1174</v>
      </c>
      <c r="D311" s="322" t="s">
        <v>1174</v>
      </c>
      <c r="E311" s="323">
        <v>89242520</v>
      </c>
      <c r="F311" s="323">
        <v>89242520</v>
      </c>
    </row>
    <row r="312" spans="1:6" ht="102">
      <c r="A312" s="321" t="s">
        <v>609</v>
      </c>
      <c r="B312" s="322" t="s">
        <v>1127</v>
      </c>
      <c r="C312" s="322" t="s">
        <v>1174</v>
      </c>
      <c r="D312" s="322" t="s">
        <v>1174</v>
      </c>
      <c r="E312" s="323">
        <v>54794000</v>
      </c>
      <c r="F312" s="323">
        <v>54794000</v>
      </c>
    </row>
    <row r="313" spans="1:6" ht="76.5">
      <c r="A313" s="321" t="s">
        <v>1315</v>
      </c>
      <c r="B313" s="322" t="s">
        <v>1127</v>
      </c>
      <c r="C313" s="322" t="s">
        <v>273</v>
      </c>
      <c r="D313" s="322" t="s">
        <v>1174</v>
      </c>
      <c r="E313" s="323">
        <v>51942000</v>
      </c>
      <c r="F313" s="323">
        <v>51942000</v>
      </c>
    </row>
    <row r="314" spans="1:6" ht="25.5">
      <c r="A314" s="321" t="s">
        <v>1191</v>
      </c>
      <c r="B314" s="322" t="s">
        <v>1127</v>
      </c>
      <c r="C314" s="322" t="s">
        <v>133</v>
      </c>
      <c r="D314" s="322" t="s">
        <v>1174</v>
      </c>
      <c r="E314" s="323">
        <v>51942000</v>
      </c>
      <c r="F314" s="323">
        <v>51942000</v>
      </c>
    </row>
    <row r="315" spans="1:6">
      <c r="A315" s="321" t="s">
        <v>140</v>
      </c>
      <c r="B315" s="322" t="s">
        <v>1127</v>
      </c>
      <c r="C315" s="322" t="s">
        <v>133</v>
      </c>
      <c r="D315" s="322" t="s">
        <v>1142</v>
      </c>
      <c r="E315" s="323">
        <v>51942000</v>
      </c>
      <c r="F315" s="323">
        <v>51942000</v>
      </c>
    </row>
    <row r="316" spans="1:6">
      <c r="A316" s="321" t="s">
        <v>4</v>
      </c>
      <c r="B316" s="322" t="s">
        <v>1127</v>
      </c>
      <c r="C316" s="322" t="s">
        <v>133</v>
      </c>
      <c r="D316" s="322" t="s">
        <v>420</v>
      </c>
      <c r="E316" s="323">
        <v>51942000</v>
      </c>
      <c r="F316" s="323">
        <v>51942000</v>
      </c>
    </row>
    <row r="317" spans="1:6" ht="38.25">
      <c r="A317" s="321" t="s">
        <v>1316</v>
      </c>
      <c r="B317" s="322" t="s">
        <v>1127</v>
      </c>
      <c r="C317" s="322" t="s">
        <v>1317</v>
      </c>
      <c r="D317" s="322" t="s">
        <v>1174</v>
      </c>
      <c r="E317" s="323">
        <v>2852000</v>
      </c>
      <c r="F317" s="323">
        <v>2852000</v>
      </c>
    </row>
    <row r="318" spans="1:6" ht="38.25">
      <c r="A318" s="321" t="s">
        <v>1197</v>
      </c>
      <c r="B318" s="322" t="s">
        <v>1127</v>
      </c>
      <c r="C318" s="322" t="s">
        <v>1198</v>
      </c>
      <c r="D318" s="322" t="s">
        <v>1174</v>
      </c>
      <c r="E318" s="323">
        <v>2852000</v>
      </c>
      <c r="F318" s="323">
        <v>2852000</v>
      </c>
    </row>
    <row r="319" spans="1:6">
      <c r="A319" s="321" t="s">
        <v>140</v>
      </c>
      <c r="B319" s="322" t="s">
        <v>1127</v>
      </c>
      <c r="C319" s="322" t="s">
        <v>1198</v>
      </c>
      <c r="D319" s="322" t="s">
        <v>1142</v>
      </c>
      <c r="E319" s="323">
        <v>2852000</v>
      </c>
      <c r="F319" s="323">
        <v>2852000</v>
      </c>
    </row>
    <row r="320" spans="1:6">
      <c r="A320" s="321" t="s">
        <v>4</v>
      </c>
      <c r="B320" s="322" t="s">
        <v>1127</v>
      </c>
      <c r="C320" s="322" t="s">
        <v>1198</v>
      </c>
      <c r="D320" s="322" t="s">
        <v>420</v>
      </c>
      <c r="E320" s="323">
        <v>2852000</v>
      </c>
      <c r="F320" s="323">
        <v>2852000</v>
      </c>
    </row>
    <row r="321" spans="1:6" ht="114.75">
      <c r="A321" s="321" t="s">
        <v>610</v>
      </c>
      <c r="B321" s="322" t="s">
        <v>1133</v>
      </c>
      <c r="C321" s="322" t="s">
        <v>1174</v>
      </c>
      <c r="D321" s="322" t="s">
        <v>1174</v>
      </c>
      <c r="E321" s="323">
        <v>1263000</v>
      </c>
      <c r="F321" s="323">
        <v>1263000</v>
      </c>
    </row>
    <row r="322" spans="1:6" ht="76.5">
      <c r="A322" s="321" t="s">
        <v>1315</v>
      </c>
      <c r="B322" s="322" t="s">
        <v>1133</v>
      </c>
      <c r="C322" s="322" t="s">
        <v>273</v>
      </c>
      <c r="D322" s="322" t="s">
        <v>1174</v>
      </c>
      <c r="E322" s="323">
        <v>1263000</v>
      </c>
      <c r="F322" s="323">
        <v>1263000</v>
      </c>
    </row>
    <row r="323" spans="1:6" ht="25.5">
      <c r="A323" s="321" t="s">
        <v>1191</v>
      </c>
      <c r="B323" s="322" t="s">
        <v>1133</v>
      </c>
      <c r="C323" s="322" t="s">
        <v>133</v>
      </c>
      <c r="D323" s="322" t="s">
        <v>1174</v>
      </c>
      <c r="E323" s="323">
        <v>1263000</v>
      </c>
      <c r="F323" s="323">
        <v>1263000</v>
      </c>
    </row>
    <row r="324" spans="1:6">
      <c r="A324" s="321" t="s">
        <v>140</v>
      </c>
      <c r="B324" s="322" t="s">
        <v>1133</v>
      </c>
      <c r="C324" s="322" t="s">
        <v>133</v>
      </c>
      <c r="D324" s="322" t="s">
        <v>1142</v>
      </c>
      <c r="E324" s="323">
        <v>1263000</v>
      </c>
      <c r="F324" s="323">
        <v>1263000</v>
      </c>
    </row>
    <row r="325" spans="1:6">
      <c r="A325" s="321" t="s">
        <v>4</v>
      </c>
      <c r="B325" s="322" t="s">
        <v>1133</v>
      </c>
      <c r="C325" s="322" t="s">
        <v>133</v>
      </c>
      <c r="D325" s="322" t="s">
        <v>420</v>
      </c>
      <c r="E325" s="323">
        <v>1263000</v>
      </c>
      <c r="F325" s="323">
        <v>1263000</v>
      </c>
    </row>
    <row r="326" spans="1:6" ht="140.25">
      <c r="A326" s="321" t="s">
        <v>622</v>
      </c>
      <c r="B326" s="322" t="s">
        <v>1128</v>
      </c>
      <c r="C326" s="322" t="s">
        <v>1174</v>
      </c>
      <c r="D326" s="322" t="s">
        <v>1174</v>
      </c>
      <c r="E326" s="323">
        <v>20832000</v>
      </c>
      <c r="F326" s="323">
        <v>20832000</v>
      </c>
    </row>
    <row r="327" spans="1:6" ht="76.5">
      <c r="A327" s="321" t="s">
        <v>1315</v>
      </c>
      <c r="B327" s="322" t="s">
        <v>1128</v>
      </c>
      <c r="C327" s="322" t="s">
        <v>273</v>
      </c>
      <c r="D327" s="322" t="s">
        <v>1174</v>
      </c>
      <c r="E327" s="323">
        <v>20832000</v>
      </c>
      <c r="F327" s="323">
        <v>20832000</v>
      </c>
    </row>
    <row r="328" spans="1:6" ht="25.5">
      <c r="A328" s="321" t="s">
        <v>1191</v>
      </c>
      <c r="B328" s="322" t="s">
        <v>1128</v>
      </c>
      <c r="C328" s="322" t="s">
        <v>133</v>
      </c>
      <c r="D328" s="322" t="s">
        <v>1174</v>
      </c>
      <c r="E328" s="323">
        <v>20832000</v>
      </c>
      <c r="F328" s="323">
        <v>20832000</v>
      </c>
    </row>
    <row r="329" spans="1:6">
      <c r="A329" s="321" t="s">
        <v>140</v>
      </c>
      <c r="B329" s="322" t="s">
        <v>1128</v>
      </c>
      <c r="C329" s="322" t="s">
        <v>133</v>
      </c>
      <c r="D329" s="322" t="s">
        <v>1142</v>
      </c>
      <c r="E329" s="323">
        <v>20832000</v>
      </c>
      <c r="F329" s="323">
        <v>20832000</v>
      </c>
    </row>
    <row r="330" spans="1:6">
      <c r="A330" s="321" t="s">
        <v>4</v>
      </c>
      <c r="B330" s="322" t="s">
        <v>1128</v>
      </c>
      <c r="C330" s="322" t="s">
        <v>133</v>
      </c>
      <c r="D330" s="322" t="s">
        <v>420</v>
      </c>
      <c r="E330" s="323">
        <v>20832000</v>
      </c>
      <c r="F330" s="323">
        <v>20832000</v>
      </c>
    </row>
    <row r="331" spans="1:6" ht="114.75">
      <c r="A331" s="321" t="s">
        <v>611</v>
      </c>
      <c r="B331" s="322" t="s">
        <v>1129</v>
      </c>
      <c r="C331" s="322" t="s">
        <v>1174</v>
      </c>
      <c r="D331" s="322" t="s">
        <v>1174</v>
      </c>
      <c r="E331" s="323">
        <v>450000</v>
      </c>
      <c r="F331" s="323">
        <v>450000</v>
      </c>
    </row>
    <row r="332" spans="1:6" ht="76.5">
      <c r="A332" s="321" t="s">
        <v>1315</v>
      </c>
      <c r="B332" s="322" t="s">
        <v>1129</v>
      </c>
      <c r="C332" s="322" t="s">
        <v>273</v>
      </c>
      <c r="D332" s="322" t="s">
        <v>1174</v>
      </c>
      <c r="E332" s="323">
        <v>450000</v>
      </c>
      <c r="F332" s="323">
        <v>450000</v>
      </c>
    </row>
    <row r="333" spans="1:6" ht="25.5">
      <c r="A333" s="321" t="s">
        <v>1191</v>
      </c>
      <c r="B333" s="322" t="s">
        <v>1129</v>
      </c>
      <c r="C333" s="322" t="s">
        <v>133</v>
      </c>
      <c r="D333" s="322" t="s">
        <v>1174</v>
      </c>
      <c r="E333" s="323">
        <v>450000</v>
      </c>
      <c r="F333" s="323">
        <v>450000</v>
      </c>
    </row>
    <row r="334" spans="1:6">
      <c r="A334" s="321" t="s">
        <v>140</v>
      </c>
      <c r="B334" s="322" t="s">
        <v>1129</v>
      </c>
      <c r="C334" s="322" t="s">
        <v>133</v>
      </c>
      <c r="D334" s="322" t="s">
        <v>1142</v>
      </c>
      <c r="E334" s="323">
        <v>450000</v>
      </c>
      <c r="F334" s="323">
        <v>450000</v>
      </c>
    </row>
    <row r="335" spans="1:6">
      <c r="A335" s="321" t="s">
        <v>4</v>
      </c>
      <c r="B335" s="322" t="s">
        <v>1129</v>
      </c>
      <c r="C335" s="322" t="s">
        <v>133</v>
      </c>
      <c r="D335" s="322" t="s">
        <v>420</v>
      </c>
      <c r="E335" s="323">
        <v>450000</v>
      </c>
      <c r="F335" s="323">
        <v>450000</v>
      </c>
    </row>
    <row r="336" spans="1:6" ht="89.25">
      <c r="A336" s="321" t="s">
        <v>612</v>
      </c>
      <c r="B336" s="322" t="s">
        <v>1130</v>
      </c>
      <c r="C336" s="322" t="s">
        <v>1174</v>
      </c>
      <c r="D336" s="322" t="s">
        <v>1174</v>
      </c>
      <c r="E336" s="323">
        <v>78353</v>
      </c>
      <c r="F336" s="323">
        <v>78353</v>
      </c>
    </row>
    <row r="337" spans="1:6" ht="38.25">
      <c r="A337" s="321" t="s">
        <v>1316</v>
      </c>
      <c r="B337" s="322" t="s">
        <v>1130</v>
      </c>
      <c r="C337" s="322" t="s">
        <v>1317</v>
      </c>
      <c r="D337" s="322" t="s">
        <v>1174</v>
      </c>
      <c r="E337" s="323">
        <v>78353</v>
      </c>
      <c r="F337" s="323">
        <v>78353</v>
      </c>
    </row>
    <row r="338" spans="1:6" ht="38.25">
      <c r="A338" s="321" t="s">
        <v>1197</v>
      </c>
      <c r="B338" s="322" t="s">
        <v>1130</v>
      </c>
      <c r="C338" s="322" t="s">
        <v>1198</v>
      </c>
      <c r="D338" s="322" t="s">
        <v>1174</v>
      </c>
      <c r="E338" s="323">
        <v>78353</v>
      </c>
      <c r="F338" s="323">
        <v>78353</v>
      </c>
    </row>
    <row r="339" spans="1:6">
      <c r="A339" s="321" t="s">
        <v>140</v>
      </c>
      <c r="B339" s="322" t="s">
        <v>1130</v>
      </c>
      <c r="C339" s="322" t="s">
        <v>1198</v>
      </c>
      <c r="D339" s="322" t="s">
        <v>1142</v>
      </c>
      <c r="E339" s="323">
        <v>78353</v>
      </c>
      <c r="F339" s="323">
        <v>78353</v>
      </c>
    </row>
    <row r="340" spans="1:6">
      <c r="A340" s="321" t="s">
        <v>4</v>
      </c>
      <c r="B340" s="322" t="s">
        <v>1130</v>
      </c>
      <c r="C340" s="322" t="s">
        <v>1198</v>
      </c>
      <c r="D340" s="322" t="s">
        <v>420</v>
      </c>
      <c r="E340" s="323">
        <v>78353</v>
      </c>
      <c r="F340" s="323">
        <v>78353</v>
      </c>
    </row>
    <row r="341" spans="1:6" ht="76.5">
      <c r="A341" s="321" t="s">
        <v>968</v>
      </c>
      <c r="B341" s="322" t="s">
        <v>1153</v>
      </c>
      <c r="C341" s="322" t="s">
        <v>1174</v>
      </c>
      <c r="D341" s="322" t="s">
        <v>1174</v>
      </c>
      <c r="E341" s="323">
        <v>2968177</v>
      </c>
      <c r="F341" s="323">
        <v>2968177</v>
      </c>
    </row>
    <row r="342" spans="1:6" ht="38.25">
      <c r="A342" s="321" t="s">
        <v>1316</v>
      </c>
      <c r="B342" s="322" t="s">
        <v>1153</v>
      </c>
      <c r="C342" s="322" t="s">
        <v>1317</v>
      </c>
      <c r="D342" s="322" t="s">
        <v>1174</v>
      </c>
      <c r="E342" s="323">
        <v>2968177</v>
      </c>
      <c r="F342" s="323">
        <v>2968177</v>
      </c>
    </row>
    <row r="343" spans="1:6" ht="38.25">
      <c r="A343" s="321" t="s">
        <v>1197</v>
      </c>
      <c r="B343" s="322" t="s">
        <v>1153</v>
      </c>
      <c r="C343" s="322" t="s">
        <v>1198</v>
      </c>
      <c r="D343" s="322" t="s">
        <v>1174</v>
      </c>
      <c r="E343" s="323">
        <v>2968177</v>
      </c>
      <c r="F343" s="323">
        <v>2968177</v>
      </c>
    </row>
    <row r="344" spans="1:6">
      <c r="A344" s="321" t="s">
        <v>140</v>
      </c>
      <c r="B344" s="322" t="s">
        <v>1153</v>
      </c>
      <c r="C344" s="322" t="s">
        <v>1198</v>
      </c>
      <c r="D344" s="322" t="s">
        <v>1142</v>
      </c>
      <c r="E344" s="323">
        <v>2968177</v>
      </c>
      <c r="F344" s="323">
        <v>2968177</v>
      </c>
    </row>
    <row r="345" spans="1:6">
      <c r="A345" s="321" t="s">
        <v>4</v>
      </c>
      <c r="B345" s="322" t="s">
        <v>1153</v>
      </c>
      <c r="C345" s="322" t="s">
        <v>1198</v>
      </c>
      <c r="D345" s="322" t="s">
        <v>420</v>
      </c>
      <c r="E345" s="323">
        <v>2968177</v>
      </c>
      <c r="F345" s="323">
        <v>2968177</v>
      </c>
    </row>
    <row r="346" spans="1:6" ht="102">
      <c r="A346" s="321" t="s">
        <v>613</v>
      </c>
      <c r="B346" s="322" t="s">
        <v>1131</v>
      </c>
      <c r="C346" s="322" t="s">
        <v>1174</v>
      </c>
      <c r="D346" s="322" t="s">
        <v>1174</v>
      </c>
      <c r="E346" s="323">
        <v>8333900</v>
      </c>
      <c r="F346" s="323">
        <v>8333900</v>
      </c>
    </row>
    <row r="347" spans="1:6" ht="76.5">
      <c r="A347" s="321" t="s">
        <v>1315</v>
      </c>
      <c r="B347" s="322" t="s">
        <v>1131</v>
      </c>
      <c r="C347" s="322" t="s">
        <v>273</v>
      </c>
      <c r="D347" s="322" t="s">
        <v>1174</v>
      </c>
      <c r="E347" s="323">
        <v>8153900</v>
      </c>
      <c r="F347" s="323">
        <v>8153900</v>
      </c>
    </row>
    <row r="348" spans="1:6" ht="38.25">
      <c r="A348" s="321" t="s">
        <v>1204</v>
      </c>
      <c r="B348" s="322" t="s">
        <v>1131</v>
      </c>
      <c r="C348" s="322" t="s">
        <v>28</v>
      </c>
      <c r="D348" s="322" t="s">
        <v>1174</v>
      </c>
      <c r="E348" s="323">
        <v>8153900</v>
      </c>
      <c r="F348" s="323">
        <v>8153900</v>
      </c>
    </row>
    <row r="349" spans="1:6">
      <c r="A349" s="321" t="s">
        <v>140</v>
      </c>
      <c r="B349" s="322" t="s">
        <v>1131</v>
      </c>
      <c r="C349" s="322" t="s">
        <v>28</v>
      </c>
      <c r="D349" s="322" t="s">
        <v>1142</v>
      </c>
      <c r="E349" s="323">
        <v>8153900</v>
      </c>
      <c r="F349" s="323">
        <v>8153900</v>
      </c>
    </row>
    <row r="350" spans="1:6">
      <c r="A350" s="321" t="s">
        <v>4</v>
      </c>
      <c r="B350" s="322" t="s">
        <v>1131</v>
      </c>
      <c r="C350" s="322" t="s">
        <v>28</v>
      </c>
      <c r="D350" s="322" t="s">
        <v>420</v>
      </c>
      <c r="E350" s="323">
        <v>8153900</v>
      </c>
      <c r="F350" s="323">
        <v>8153900</v>
      </c>
    </row>
    <row r="351" spans="1:6" ht="38.25">
      <c r="A351" s="321" t="s">
        <v>1316</v>
      </c>
      <c r="B351" s="322" t="s">
        <v>1131</v>
      </c>
      <c r="C351" s="322" t="s">
        <v>1317</v>
      </c>
      <c r="D351" s="322" t="s">
        <v>1174</v>
      </c>
      <c r="E351" s="323">
        <v>180000</v>
      </c>
      <c r="F351" s="323">
        <v>180000</v>
      </c>
    </row>
    <row r="352" spans="1:6" ht="38.25">
      <c r="A352" s="321" t="s">
        <v>1197</v>
      </c>
      <c r="B352" s="322" t="s">
        <v>1131</v>
      </c>
      <c r="C352" s="322" t="s">
        <v>1198</v>
      </c>
      <c r="D352" s="322" t="s">
        <v>1174</v>
      </c>
      <c r="E352" s="323">
        <v>180000</v>
      </c>
      <c r="F352" s="323">
        <v>180000</v>
      </c>
    </row>
    <row r="353" spans="1:6">
      <c r="A353" s="321" t="s">
        <v>140</v>
      </c>
      <c r="B353" s="322" t="s">
        <v>1131</v>
      </c>
      <c r="C353" s="322" t="s">
        <v>1198</v>
      </c>
      <c r="D353" s="322" t="s">
        <v>1142</v>
      </c>
      <c r="E353" s="323">
        <v>180000</v>
      </c>
      <c r="F353" s="323">
        <v>180000</v>
      </c>
    </row>
    <row r="354" spans="1:6">
      <c r="A354" s="321" t="s">
        <v>4</v>
      </c>
      <c r="B354" s="322" t="s">
        <v>1131</v>
      </c>
      <c r="C354" s="322" t="s">
        <v>1198</v>
      </c>
      <c r="D354" s="322" t="s">
        <v>420</v>
      </c>
      <c r="E354" s="323">
        <v>180000</v>
      </c>
      <c r="F354" s="323">
        <v>180000</v>
      </c>
    </row>
    <row r="355" spans="1:6" ht="127.5">
      <c r="A355" s="321" t="s">
        <v>614</v>
      </c>
      <c r="B355" s="322" t="s">
        <v>1132</v>
      </c>
      <c r="C355" s="322" t="s">
        <v>1174</v>
      </c>
      <c r="D355" s="322" t="s">
        <v>1174</v>
      </c>
      <c r="E355" s="323">
        <v>250000</v>
      </c>
      <c r="F355" s="323">
        <v>250000</v>
      </c>
    </row>
    <row r="356" spans="1:6" ht="76.5">
      <c r="A356" s="321" t="s">
        <v>1315</v>
      </c>
      <c r="B356" s="322" t="s">
        <v>1132</v>
      </c>
      <c r="C356" s="322" t="s">
        <v>273</v>
      </c>
      <c r="D356" s="322" t="s">
        <v>1174</v>
      </c>
      <c r="E356" s="323">
        <v>250000</v>
      </c>
      <c r="F356" s="323">
        <v>250000</v>
      </c>
    </row>
    <row r="357" spans="1:6" ht="38.25">
      <c r="A357" s="321" t="s">
        <v>1204</v>
      </c>
      <c r="B357" s="322" t="s">
        <v>1132</v>
      </c>
      <c r="C357" s="322" t="s">
        <v>28</v>
      </c>
      <c r="D357" s="322" t="s">
        <v>1174</v>
      </c>
      <c r="E357" s="323">
        <v>250000</v>
      </c>
      <c r="F357" s="323">
        <v>250000</v>
      </c>
    </row>
    <row r="358" spans="1:6">
      <c r="A358" s="321" t="s">
        <v>140</v>
      </c>
      <c r="B358" s="322" t="s">
        <v>1132</v>
      </c>
      <c r="C358" s="322" t="s">
        <v>28</v>
      </c>
      <c r="D358" s="322" t="s">
        <v>1142</v>
      </c>
      <c r="E358" s="323">
        <v>250000</v>
      </c>
      <c r="F358" s="323">
        <v>250000</v>
      </c>
    </row>
    <row r="359" spans="1:6">
      <c r="A359" s="321" t="s">
        <v>4</v>
      </c>
      <c r="B359" s="322" t="s">
        <v>1132</v>
      </c>
      <c r="C359" s="322" t="s">
        <v>28</v>
      </c>
      <c r="D359" s="322" t="s">
        <v>420</v>
      </c>
      <c r="E359" s="323">
        <v>250000</v>
      </c>
      <c r="F359" s="323">
        <v>250000</v>
      </c>
    </row>
    <row r="360" spans="1:6" ht="89.25">
      <c r="A360" s="321" t="s">
        <v>607</v>
      </c>
      <c r="B360" s="322" t="s">
        <v>1722</v>
      </c>
      <c r="C360" s="322" t="s">
        <v>1174</v>
      </c>
      <c r="D360" s="322" t="s">
        <v>1174</v>
      </c>
      <c r="E360" s="323">
        <v>73090</v>
      </c>
      <c r="F360" s="323">
        <v>73090</v>
      </c>
    </row>
    <row r="361" spans="1:6" ht="76.5">
      <c r="A361" s="321" t="s">
        <v>1315</v>
      </c>
      <c r="B361" s="322" t="s">
        <v>1722</v>
      </c>
      <c r="C361" s="322" t="s">
        <v>273</v>
      </c>
      <c r="D361" s="322" t="s">
        <v>1174</v>
      </c>
      <c r="E361" s="323">
        <v>69590</v>
      </c>
      <c r="F361" s="323">
        <v>69590</v>
      </c>
    </row>
    <row r="362" spans="1:6" ht="25.5">
      <c r="A362" s="321" t="s">
        <v>1191</v>
      </c>
      <c r="B362" s="322" t="s">
        <v>1722</v>
      </c>
      <c r="C362" s="322" t="s">
        <v>133</v>
      </c>
      <c r="D362" s="322" t="s">
        <v>1174</v>
      </c>
      <c r="E362" s="323">
        <v>69590</v>
      </c>
      <c r="F362" s="323">
        <v>69590</v>
      </c>
    </row>
    <row r="363" spans="1:6">
      <c r="A363" s="321" t="s">
        <v>140</v>
      </c>
      <c r="B363" s="322" t="s">
        <v>1722</v>
      </c>
      <c r="C363" s="322" t="s">
        <v>133</v>
      </c>
      <c r="D363" s="322" t="s">
        <v>1142</v>
      </c>
      <c r="E363" s="323">
        <v>69590</v>
      </c>
      <c r="F363" s="323">
        <v>69590</v>
      </c>
    </row>
    <row r="364" spans="1:6">
      <c r="A364" s="321" t="s">
        <v>1075</v>
      </c>
      <c r="B364" s="322" t="s">
        <v>1722</v>
      </c>
      <c r="C364" s="322" t="s">
        <v>133</v>
      </c>
      <c r="D364" s="322" t="s">
        <v>365</v>
      </c>
      <c r="E364" s="323">
        <v>69590</v>
      </c>
      <c r="F364" s="323">
        <v>69590</v>
      </c>
    </row>
    <row r="365" spans="1:6" ht="38.25">
      <c r="A365" s="321" t="s">
        <v>1316</v>
      </c>
      <c r="B365" s="322" t="s">
        <v>1722</v>
      </c>
      <c r="C365" s="322" t="s">
        <v>1317</v>
      </c>
      <c r="D365" s="322" t="s">
        <v>1174</v>
      </c>
      <c r="E365" s="323">
        <v>3500</v>
      </c>
      <c r="F365" s="323">
        <v>3500</v>
      </c>
    </row>
    <row r="366" spans="1:6" ht="38.25">
      <c r="A366" s="321" t="s">
        <v>1197</v>
      </c>
      <c r="B366" s="322" t="s">
        <v>1722</v>
      </c>
      <c r="C366" s="322" t="s">
        <v>1198</v>
      </c>
      <c r="D366" s="322" t="s">
        <v>1174</v>
      </c>
      <c r="E366" s="323">
        <v>3500</v>
      </c>
      <c r="F366" s="323">
        <v>3500</v>
      </c>
    </row>
    <row r="367" spans="1:6">
      <c r="A367" s="321" t="s">
        <v>140</v>
      </c>
      <c r="B367" s="322" t="s">
        <v>1722</v>
      </c>
      <c r="C367" s="322" t="s">
        <v>1198</v>
      </c>
      <c r="D367" s="322" t="s">
        <v>1142</v>
      </c>
      <c r="E367" s="323">
        <v>3500</v>
      </c>
      <c r="F367" s="323">
        <v>3500</v>
      </c>
    </row>
    <row r="368" spans="1:6">
      <c r="A368" s="321" t="s">
        <v>1075</v>
      </c>
      <c r="B368" s="322" t="s">
        <v>1722</v>
      </c>
      <c r="C368" s="322" t="s">
        <v>1198</v>
      </c>
      <c r="D368" s="322" t="s">
        <v>365</v>
      </c>
      <c r="E368" s="323">
        <v>3500</v>
      </c>
      <c r="F368" s="323">
        <v>3500</v>
      </c>
    </row>
    <row r="369" spans="1:6" ht="114.75">
      <c r="A369" s="321" t="s">
        <v>608</v>
      </c>
      <c r="B369" s="322" t="s">
        <v>1723</v>
      </c>
      <c r="C369" s="322" t="s">
        <v>1174</v>
      </c>
      <c r="D369" s="322" t="s">
        <v>1174</v>
      </c>
      <c r="E369" s="323">
        <v>200000</v>
      </c>
      <c r="F369" s="323">
        <v>200000</v>
      </c>
    </row>
    <row r="370" spans="1:6" ht="38.25">
      <c r="A370" s="321" t="s">
        <v>1316</v>
      </c>
      <c r="B370" s="322" t="s">
        <v>1723</v>
      </c>
      <c r="C370" s="322" t="s">
        <v>1317</v>
      </c>
      <c r="D370" s="322" t="s">
        <v>1174</v>
      </c>
      <c r="E370" s="323">
        <v>200000</v>
      </c>
      <c r="F370" s="323">
        <v>200000</v>
      </c>
    </row>
    <row r="371" spans="1:6" ht="38.25">
      <c r="A371" s="321" t="s">
        <v>1197</v>
      </c>
      <c r="B371" s="322" t="s">
        <v>1723</v>
      </c>
      <c r="C371" s="322" t="s">
        <v>1198</v>
      </c>
      <c r="D371" s="322" t="s">
        <v>1174</v>
      </c>
      <c r="E371" s="323">
        <v>200000</v>
      </c>
      <c r="F371" s="323">
        <v>200000</v>
      </c>
    </row>
    <row r="372" spans="1:6">
      <c r="A372" s="321" t="s">
        <v>140</v>
      </c>
      <c r="B372" s="322" t="s">
        <v>1723</v>
      </c>
      <c r="C372" s="322" t="s">
        <v>1198</v>
      </c>
      <c r="D372" s="322" t="s">
        <v>1142</v>
      </c>
      <c r="E372" s="323">
        <v>200000</v>
      </c>
      <c r="F372" s="323">
        <v>200000</v>
      </c>
    </row>
    <row r="373" spans="1:6">
      <c r="A373" s="321" t="s">
        <v>1075</v>
      </c>
      <c r="B373" s="322" t="s">
        <v>1723</v>
      </c>
      <c r="C373" s="322" t="s">
        <v>1198</v>
      </c>
      <c r="D373" s="322" t="s">
        <v>365</v>
      </c>
      <c r="E373" s="323">
        <v>200000</v>
      </c>
      <c r="F373" s="323">
        <v>200000</v>
      </c>
    </row>
    <row r="374" spans="1:6" ht="25.5">
      <c r="A374" s="321" t="s">
        <v>1695</v>
      </c>
      <c r="B374" s="322" t="s">
        <v>1696</v>
      </c>
      <c r="C374" s="322" t="s">
        <v>1174</v>
      </c>
      <c r="D374" s="322" t="s">
        <v>1174</v>
      </c>
      <c r="E374" s="323">
        <v>4760673</v>
      </c>
      <c r="F374" s="323">
        <v>4760673</v>
      </c>
    </row>
    <row r="375" spans="1:6" ht="25.5">
      <c r="A375" s="321" t="s">
        <v>822</v>
      </c>
      <c r="B375" s="322" t="s">
        <v>1697</v>
      </c>
      <c r="C375" s="322" t="s">
        <v>1174</v>
      </c>
      <c r="D375" s="322" t="s">
        <v>1174</v>
      </c>
      <c r="E375" s="323">
        <v>3924173</v>
      </c>
      <c r="F375" s="323">
        <v>3924173</v>
      </c>
    </row>
    <row r="376" spans="1:6" ht="76.5">
      <c r="A376" s="321" t="s">
        <v>1698</v>
      </c>
      <c r="B376" s="322" t="s">
        <v>1699</v>
      </c>
      <c r="C376" s="322" t="s">
        <v>1174</v>
      </c>
      <c r="D376" s="322" t="s">
        <v>1174</v>
      </c>
      <c r="E376" s="323">
        <v>3299500</v>
      </c>
      <c r="F376" s="323">
        <v>3299500</v>
      </c>
    </row>
    <row r="377" spans="1:6" ht="38.25">
      <c r="A377" s="321" t="s">
        <v>1316</v>
      </c>
      <c r="B377" s="322" t="s">
        <v>1699</v>
      </c>
      <c r="C377" s="322" t="s">
        <v>1317</v>
      </c>
      <c r="D377" s="322" t="s">
        <v>1174</v>
      </c>
      <c r="E377" s="323">
        <v>3299500</v>
      </c>
      <c r="F377" s="323">
        <v>3299500</v>
      </c>
    </row>
    <row r="378" spans="1:6" ht="38.25">
      <c r="A378" s="321" t="s">
        <v>1197</v>
      </c>
      <c r="B378" s="322" t="s">
        <v>1699</v>
      </c>
      <c r="C378" s="322" t="s">
        <v>1198</v>
      </c>
      <c r="D378" s="322" t="s">
        <v>1174</v>
      </c>
      <c r="E378" s="323">
        <v>3299500</v>
      </c>
      <c r="F378" s="323">
        <v>3299500</v>
      </c>
    </row>
    <row r="379" spans="1:6" ht="25.5">
      <c r="A379" s="321" t="s">
        <v>239</v>
      </c>
      <c r="B379" s="322" t="s">
        <v>1699</v>
      </c>
      <c r="C379" s="322" t="s">
        <v>1198</v>
      </c>
      <c r="D379" s="322" t="s">
        <v>1141</v>
      </c>
      <c r="E379" s="323">
        <v>3299500</v>
      </c>
      <c r="F379" s="323">
        <v>3299500</v>
      </c>
    </row>
    <row r="380" spans="1:6">
      <c r="A380" s="321" t="s">
        <v>37</v>
      </c>
      <c r="B380" s="322" t="s">
        <v>1699</v>
      </c>
      <c r="C380" s="322" t="s">
        <v>1198</v>
      </c>
      <c r="D380" s="322" t="s">
        <v>388</v>
      </c>
      <c r="E380" s="323">
        <v>3299500</v>
      </c>
      <c r="F380" s="323">
        <v>3299500</v>
      </c>
    </row>
    <row r="381" spans="1:6" ht="127.5">
      <c r="A381" s="321" t="s">
        <v>1835</v>
      </c>
      <c r="B381" s="322" t="s">
        <v>1836</v>
      </c>
      <c r="C381" s="322" t="s">
        <v>1174</v>
      </c>
      <c r="D381" s="322" t="s">
        <v>1174</v>
      </c>
      <c r="E381" s="323">
        <v>64770</v>
      </c>
      <c r="F381" s="323">
        <v>64770</v>
      </c>
    </row>
    <row r="382" spans="1:6" ht="38.25">
      <c r="A382" s="321" t="s">
        <v>1316</v>
      </c>
      <c r="B382" s="322" t="s">
        <v>1836</v>
      </c>
      <c r="C382" s="322" t="s">
        <v>1317</v>
      </c>
      <c r="D382" s="322" t="s">
        <v>1174</v>
      </c>
      <c r="E382" s="323">
        <v>64770</v>
      </c>
      <c r="F382" s="323">
        <v>64770</v>
      </c>
    </row>
    <row r="383" spans="1:6" ht="38.25">
      <c r="A383" s="321" t="s">
        <v>1197</v>
      </c>
      <c r="B383" s="322" t="s">
        <v>1836</v>
      </c>
      <c r="C383" s="322" t="s">
        <v>1198</v>
      </c>
      <c r="D383" s="322" t="s">
        <v>1174</v>
      </c>
      <c r="E383" s="323">
        <v>64770</v>
      </c>
      <c r="F383" s="323">
        <v>64770</v>
      </c>
    </row>
    <row r="384" spans="1:6">
      <c r="A384" s="321" t="s">
        <v>1635</v>
      </c>
      <c r="B384" s="322" t="s">
        <v>1836</v>
      </c>
      <c r="C384" s="322" t="s">
        <v>1198</v>
      </c>
      <c r="D384" s="322" t="s">
        <v>1636</v>
      </c>
      <c r="E384" s="323">
        <v>64770</v>
      </c>
      <c r="F384" s="323">
        <v>64770</v>
      </c>
    </row>
    <row r="385" spans="1:6" ht="25.5">
      <c r="A385" s="321" t="s">
        <v>1637</v>
      </c>
      <c r="B385" s="322" t="s">
        <v>1836</v>
      </c>
      <c r="C385" s="322" t="s">
        <v>1198</v>
      </c>
      <c r="D385" s="322" t="s">
        <v>1638</v>
      </c>
      <c r="E385" s="323">
        <v>64770</v>
      </c>
      <c r="F385" s="323">
        <v>64770</v>
      </c>
    </row>
    <row r="386" spans="1:6" ht="89.25">
      <c r="A386" s="321" t="s">
        <v>2035</v>
      </c>
      <c r="B386" s="322" t="s">
        <v>2036</v>
      </c>
      <c r="C386" s="322" t="s">
        <v>1174</v>
      </c>
      <c r="D386" s="322" t="s">
        <v>1174</v>
      </c>
      <c r="E386" s="323">
        <v>559903</v>
      </c>
      <c r="F386" s="323">
        <v>559903</v>
      </c>
    </row>
    <row r="387" spans="1:6" ht="38.25">
      <c r="A387" s="321" t="s">
        <v>1316</v>
      </c>
      <c r="B387" s="322" t="s">
        <v>2036</v>
      </c>
      <c r="C387" s="322" t="s">
        <v>1317</v>
      </c>
      <c r="D387" s="322" t="s">
        <v>1174</v>
      </c>
      <c r="E387" s="323">
        <v>559903</v>
      </c>
      <c r="F387" s="323">
        <v>559903</v>
      </c>
    </row>
    <row r="388" spans="1:6" ht="38.25">
      <c r="A388" s="321" t="s">
        <v>1197</v>
      </c>
      <c r="B388" s="322" t="s">
        <v>2036</v>
      </c>
      <c r="C388" s="322" t="s">
        <v>1198</v>
      </c>
      <c r="D388" s="322" t="s">
        <v>1174</v>
      </c>
      <c r="E388" s="323">
        <v>559903</v>
      </c>
      <c r="F388" s="323">
        <v>559903</v>
      </c>
    </row>
    <row r="389" spans="1:6">
      <c r="A389" s="321" t="s">
        <v>1635</v>
      </c>
      <c r="B389" s="322" t="s">
        <v>2036</v>
      </c>
      <c r="C389" s="322" t="s">
        <v>1198</v>
      </c>
      <c r="D389" s="322" t="s">
        <v>1636</v>
      </c>
      <c r="E389" s="323">
        <v>559903</v>
      </c>
      <c r="F389" s="323">
        <v>559903</v>
      </c>
    </row>
    <row r="390" spans="1:6" ht="25.5">
      <c r="A390" s="321" t="s">
        <v>1637</v>
      </c>
      <c r="B390" s="322" t="s">
        <v>2036</v>
      </c>
      <c r="C390" s="322" t="s">
        <v>1198</v>
      </c>
      <c r="D390" s="322" t="s">
        <v>1638</v>
      </c>
      <c r="E390" s="323">
        <v>559903</v>
      </c>
      <c r="F390" s="323">
        <v>559903</v>
      </c>
    </row>
    <row r="391" spans="1:6" ht="25.5">
      <c r="A391" s="321" t="s">
        <v>1702</v>
      </c>
      <c r="B391" s="322" t="s">
        <v>1703</v>
      </c>
      <c r="C391" s="322" t="s">
        <v>1174</v>
      </c>
      <c r="D391" s="322" t="s">
        <v>1174</v>
      </c>
      <c r="E391" s="323">
        <v>836500</v>
      </c>
      <c r="F391" s="323">
        <v>836500</v>
      </c>
    </row>
    <row r="392" spans="1:6" ht="102">
      <c r="A392" s="321" t="s">
        <v>1704</v>
      </c>
      <c r="B392" s="322" t="s">
        <v>1705</v>
      </c>
      <c r="C392" s="322" t="s">
        <v>1174</v>
      </c>
      <c r="D392" s="322" t="s">
        <v>1174</v>
      </c>
      <c r="E392" s="323">
        <v>836500</v>
      </c>
      <c r="F392" s="323">
        <v>836500</v>
      </c>
    </row>
    <row r="393" spans="1:6" ht="76.5">
      <c r="A393" s="321" t="s">
        <v>1315</v>
      </c>
      <c r="B393" s="322" t="s">
        <v>1705</v>
      </c>
      <c r="C393" s="322" t="s">
        <v>273</v>
      </c>
      <c r="D393" s="322" t="s">
        <v>1174</v>
      </c>
      <c r="E393" s="323">
        <v>92835</v>
      </c>
      <c r="F393" s="323">
        <v>92835</v>
      </c>
    </row>
    <row r="394" spans="1:6" ht="38.25">
      <c r="A394" s="321" t="s">
        <v>1204</v>
      </c>
      <c r="B394" s="322" t="s">
        <v>1705</v>
      </c>
      <c r="C394" s="322" t="s">
        <v>28</v>
      </c>
      <c r="D394" s="322" t="s">
        <v>1174</v>
      </c>
      <c r="E394" s="323">
        <v>92835</v>
      </c>
      <c r="F394" s="323">
        <v>92835</v>
      </c>
    </row>
    <row r="395" spans="1:6">
      <c r="A395" s="321" t="s">
        <v>1635</v>
      </c>
      <c r="B395" s="322" t="s">
        <v>1705</v>
      </c>
      <c r="C395" s="322" t="s">
        <v>28</v>
      </c>
      <c r="D395" s="322" t="s">
        <v>1636</v>
      </c>
      <c r="E395" s="323">
        <v>92835</v>
      </c>
      <c r="F395" s="323">
        <v>92835</v>
      </c>
    </row>
    <row r="396" spans="1:6" ht="25.5">
      <c r="A396" s="321" t="s">
        <v>1700</v>
      </c>
      <c r="B396" s="322" t="s">
        <v>1705</v>
      </c>
      <c r="C396" s="322" t="s">
        <v>28</v>
      </c>
      <c r="D396" s="322" t="s">
        <v>1701</v>
      </c>
      <c r="E396" s="323">
        <v>92835</v>
      </c>
      <c r="F396" s="323">
        <v>92835</v>
      </c>
    </row>
    <row r="397" spans="1:6" ht="38.25">
      <c r="A397" s="321" t="s">
        <v>1316</v>
      </c>
      <c r="B397" s="322" t="s">
        <v>1705</v>
      </c>
      <c r="C397" s="322" t="s">
        <v>1317</v>
      </c>
      <c r="D397" s="322" t="s">
        <v>1174</v>
      </c>
      <c r="E397" s="323">
        <v>743665</v>
      </c>
      <c r="F397" s="323">
        <v>743665</v>
      </c>
    </row>
    <row r="398" spans="1:6" ht="38.25">
      <c r="A398" s="321" t="s">
        <v>1197</v>
      </c>
      <c r="B398" s="322" t="s">
        <v>1705</v>
      </c>
      <c r="C398" s="322" t="s">
        <v>1198</v>
      </c>
      <c r="D398" s="322" t="s">
        <v>1174</v>
      </c>
      <c r="E398" s="323">
        <v>743665</v>
      </c>
      <c r="F398" s="323">
        <v>743665</v>
      </c>
    </row>
    <row r="399" spans="1:6">
      <c r="A399" s="321" t="s">
        <v>1635</v>
      </c>
      <c r="B399" s="322" t="s">
        <v>1705</v>
      </c>
      <c r="C399" s="322" t="s">
        <v>1198</v>
      </c>
      <c r="D399" s="322" t="s">
        <v>1636</v>
      </c>
      <c r="E399" s="323">
        <v>743665</v>
      </c>
      <c r="F399" s="323">
        <v>743665</v>
      </c>
    </row>
    <row r="400" spans="1:6" ht="25.5">
      <c r="A400" s="321" t="s">
        <v>1700</v>
      </c>
      <c r="B400" s="322" t="s">
        <v>1705</v>
      </c>
      <c r="C400" s="322" t="s">
        <v>1198</v>
      </c>
      <c r="D400" s="322" t="s">
        <v>1701</v>
      </c>
      <c r="E400" s="323">
        <v>743665</v>
      </c>
      <c r="F400" s="323">
        <v>743665</v>
      </c>
    </row>
    <row r="401" spans="1:6" ht="63.75">
      <c r="A401" s="321" t="s">
        <v>452</v>
      </c>
      <c r="B401" s="322" t="s">
        <v>974</v>
      </c>
      <c r="C401" s="322" t="s">
        <v>1174</v>
      </c>
      <c r="D401" s="322" t="s">
        <v>1174</v>
      </c>
      <c r="E401" s="323">
        <v>244245980</v>
      </c>
      <c r="F401" s="323">
        <v>244245980</v>
      </c>
    </row>
    <row r="402" spans="1:6" ht="51">
      <c r="A402" s="321" t="s">
        <v>591</v>
      </c>
      <c r="B402" s="322" t="s">
        <v>975</v>
      </c>
      <c r="C402" s="322" t="s">
        <v>1174</v>
      </c>
      <c r="D402" s="322" t="s">
        <v>1174</v>
      </c>
      <c r="E402" s="323">
        <v>242717090</v>
      </c>
      <c r="F402" s="323">
        <v>242717090</v>
      </c>
    </row>
    <row r="403" spans="1:6" ht="140.25">
      <c r="A403" s="321" t="s">
        <v>1162</v>
      </c>
      <c r="B403" s="322" t="s">
        <v>679</v>
      </c>
      <c r="C403" s="322" t="s">
        <v>1174</v>
      </c>
      <c r="D403" s="322" t="s">
        <v>1174</v>
      </c>
      <c r="E403" s="323">
        <v>218139700</v>
      </c>
      <c r="F403" s="323">
        <v>218139700</v>
      </c>
    </row>
    <row r="404" spans="1:6">
      <c r="A404" s="321" t="s">
        <v>1318</v>
      </c>
      <c r="B404" s="322" t="s">
        <v>679</v>
      </c>
      <c r="C404" s="322" t="s">
        <v>1319</v>
      </c>
      <c r="D404" s="322" t="s">
        <v>1174</v>
      </c>
      <c r="E404" s="323">
        <v>218139700</v>
      </c>
      <c r="F404" s="323">
        <v>218139700</v>
      </c>
    </row>
    <row r="405" spans="1:6" ht="63.75">
      <c r="A405" s="321" t="s">
        <v>1207</v>
      </c>
      <c r="B405" s="322" t="s">
        <v>679</v>
      </c>
      <c r="C405" s="322" t="s">
        <v>354</v>
      </c>
      <c r="D405" s="322" t="s">
        <v>1174</v>
      </c>
      <c r="E405" s="323">
        <v>218139700</v>
      </c>
      <c r="F405" s="323">
        <v>218139700</v>
      </c>
    </row>
    <row r="406" spans="1:6" ht="25.5">
      <c r="A406" s="321" t="s">
        <v>239</v>
      </c>
      <c r="B406" s="322" t="s">
        <v>679</v>
      </c>
      <c r="C406" s="322" t="s">
        <v>354</v>
      </c>
      <c r="D406" s="322" t="s">
        <v>1141</v>
      </c>
      <c r="E406" s="323">
        <v>218139700</v>
      </c>
      <c r="F406" s="323">
        <v>218139700</v>
      </c>
    </row>
    <row r="407" spans="1:6">
      <c r="A407" s="321" t="s">
        <v>146</v>
      </c>
      <c r="B407" s="322" t="s">
        <v>679</v>
      </c>
      <c r="C407" s="322" t="s">
        <v>354</v>
      </c>
      <c r="D407" s="322" t="s">
        <v>364</v>
      </c>
      <c r="E407" s="323">
        <v>218139700</v>
      </c>
      <c r="F407" s="323">
        <v>218139700</v>
      </c>
    </row>
    <row r="408" spans="1:6" ht="216.75">
      <c r="A408" s="321" t="s">
        <v>1340</v>
      </c>
      <c r="B408" s="322" t="s">
        <v>678</v>
      </c>
      <c r="C408" s="322" t="s">
        <v>1174</v>
      </c>
      <c r="D408" s="322" t="s">
        <v>1174</v>
      </c>
      <c r="E408" s="323">
        <v>17100500</v>
      </c>
      <c r="F408" s="323">
        <v>17100500</v>
      </c>
    </row>
    <row r="409" spans="1:6">
      <c r="A409" s="321" t="s">
        <v>1318</v>
      </c>
      <c r="B409" s="322" t="s">
        <v>678</v>
      </c>
      <c r="C409" s="322" t="s">
        <v>1319</v>
      </c>
      <c r="D409" s="322" t="s">
        <v>1174</v>
      </c>
      <c r="E409" s="323">
        <v>17100500</v>
      </c>
      <c r="F409" s="323">
        <v>17100500</v>
      </c>
    </row>
    <row r="410" spans="1:6" ht="63.75">
      <c r="A410" s="321" t="s">
        <v>1207</v>
      </c>
      <c r="B410" s="322" t="s">
        <v>678</v>
      </c>
      <c r="C410" s="322" t="s">
        <v>354</v>
      </c>
      <c r="D410" s="322" t="s">
        <v>1174</v>
      </c>
      <c r="E410" s="323">
        <v>17100500</v>
      </c>
      <c r="F410" s="323">
        <v>17100500</v>
      </c>
    </row>
    <row r="411" spans="1:6" ht="25.5">
      <c r="A411" s="321" t="s">
        <v>239</v>
      </c>
      <c r="B411" s="322" t="s">
        <v>678</v>
      </c>
      <c r="C411" s="322" t="s">
        <v>354</v>
      </c>
      <c r="D411" s="322" t="s">
        <v>1141</v>
      </c>
      <c r="E411" s="323">
        <v>17100500</v>
      </c>
      <c r="F411" s="323">
        <v>17100500</v>
      </c>
    </row>
    <row r="412" spans="1:6">
      <c r="A412" s="321" t="s">
        <v>146</v>
      </c>
      <c r="B412" s="322" t="s">
        <v>678</v>
      </c>
      <c r="C412" s="322" t="s">
        <v>354</v>
      </c>
      <c r="D412" s="322" t="s">
        <v>364</v>
      </c>
      <c r="E412" s="323">
        <v>17100500</v>
      </c>
      <c r="F412" s="323">
        <v>17100500</v>
      </c>
    </row>
    <row r="413" spans="1:6" ht="178.5">
      <c r="A413" s="321" t="s">
        <v>2068</v>
      </c>
      <c r="B413" s="322" t="s">
        <v>2069</v>
      </c>
      <c r="C413" s="322" t="s">
        <v>1174</v>
      </c>
      <c r="D413" s="322" t="s">
        <v>1174</v>
      </c>
      <c r="E413" s="323">
        <v>4000000</v>
      </c>
      <c r="F413" s="323">
        <v>4000000</v>
      </c>
    </row>
    <row r="414" spans="1:6">
      <c r="A414" s="321" t="s">
        <v>1318</v>
      </c>
      <c r="B414" s="322" t="s">
        <v>2069</v>
      </c>
      <c r="C414" s="322" t="s">
        <v>1319</v>
      </c>
      <c r="D414" s="322" t="s">
        <v>1174</v>
      </c>
      <c r="E414" s="323">
        <v>4000000</v>
      </c>
      <c r="F414" s="323">
        <v>4000000</v>
      </c>
    </row>
    <row r="415" spans="1:6" ht="63.75">
      <c r="A415" s="321" t="s">
        <v>1207</v>
      </c>
      <c r="B415" s="322" t="s">
        <v>2069</v>
      </c>
      <c r="C415" s="322" t="s">
        <v>354</v>
      </c>
      <c r="D415" s="322" t="s">
        <v>1174</v>
      </c>
      <c r="E415" s="323">
        <v>4000000</v>
      </c>
      <c r="F415" s="323">
        <v>4000000</v>
      </c>
    </row>
    <row r="416" spans="1:6" ht="25.5">
      <c r="A416" s="321" t="s">
        <v>239</v>
      </c>
      <c r="B416" s="322" t="s">
        <v>2069</v>
      </c>
      <c r="C416" s="322" t="s">
        <v>354</v>
      </c>
      <c r="D416" s="322" t="s">
        <v>1141</v>
      </c>
      <c r="E416" s="323">
        <v>4000000</v>
      </c>
      <c r="F416" s="323">
        <v>4000000</v>
      </c>
    </row>
    <row r="417" spans="1:6">
      <c r="A417" s="321" t="s">
        <v>146</v>
      </c>
      <c r="B417" s="322" t="s">
        <v>2069</v>
      </c>
      <c r="C417" s="322" t="s">
        <v>354</v>
      </c>
      <c r="D417" s="322" t="s">
        <v>364</v>
      </c>
      <c r="E417" s="323">
        <v>4000000</v>
      </c>
      <c r="F417" s="323">
        <v>4000000</v>
      </c>
    </row>
    <row r="418" spans="1:6" ht="216.75">
      <c r="A418" s="321" t="s">
        <v>2081</v>
      </c>
      <c r="B418" s="322" t="s">
        <v>2082</v>
      </c>
      <c r="C418" s="322" t="s">
        <v>1174</v>
      </c>
      <c r="D418" s="322" t="s">
        <v>1174</v>
      </c>
      <c r="E418" s="323">
        <v>3476890</v>
      </c>
      <c r="F418" s="323">
        <v>3476890</v>
      </c>
    </row>
    <row r="419" spans="1:6">
      <c r="A419" s="321" t="s">
        <v>1318</v>
      </c>
      <c r="B419" s="322" t="s">
        <v>2082</v>
      </c>
      <c r="C419" s="322" t="s">
        <v>1319</v>
      </c>
      <c r="D419" s="322" t="s">
        <v>1174</v>
      </c>
      <c r="E419" s="323">
        <v>3476890</v>
      </c>
      <c r="F419" s="323">
        <v>3476890</v>
      </c>
    </row>
    <row r="420" spans="1:6" ht="63.75">
      <c r="A420" s="321" t="s">
        <v>1207</v>
      </c>
      <c r="B420" s="322" t="s">
        <v>2082</v>
      </c>
      <c r="C420" s="322" t="s">
        <v>354</v>
      </c>
      <c r="D420" s="322" t="s">
        <v>1174</v>
      </c>
      <c r="E420" s="323">
        <v>3476890</v>
      </c>
      <c r="F420" s="323">
        <v>3476890</v>
      </c>
    </row>
    <row r="421" spans="1:6" ht="25.5">
      <c r="A421" s="321" t="s">
        <v>239</v>
      </c>
      <c r="B421" s="322" t="s">
        <v>2082</v>
      </c>
      <c r="C421" s="322" t="s">
        <v>354</v>
      </c>
      <c r="D421" s="322" t="s">
        <v>1141</v>
      </c>
      <c r="E421" s="323">
        <v>3476890</v>
      </c>
      <c r="F421" s="323">
        <v>3476890</v>
      </c>
    </row>
    <row r="422" spans="1:6">
      <c r="A422" s="321" t="s">
        <v>146</v>
      </c>
      <c r="B422" s="322" t="s">
        <v>2082</v>
      </c>
      <c r="C422" s="322" t="s">
        <v>354</v>
      </c>
      <c r="D422" s="322" t="s">
        <v>364</v>
      </c>
      <c r="E422" s="323">
        <v>3476890</v>
      </c>
      <c r="F422" s="323">
        <v>3476890</v>
      </c>
    </row>
    <row r="423" spans="1:6" ht="63.75">
      <c r="A423" s="321" t="s">
        <v>592</v>
      </c>
      <c r="B423" s="322" t="s">
        <v>976</v>
      </c>
      <c r="C423" s="322" t="s">
        <v>1174</v>
      </c>
      <c r="D423" s="322" t="s">
        <v>1174</v>
      </c>
      <c r="E423" s="323">
        <v>328890</v>
      </c>
      <c r="F423" s="323">
        <v>328890</v>
      </c>
    </row>
    <row r="424" spans="1:6" ht="127.5">
      <c r="A424" s="321" t="s">
        <v>529</v>
      </c>
      <c r="B424" s="322" t="s">
        <v>737</v>
      </c>
      <c r="C424" s="322" t="s">
        <v>1174</v>
      </c>
      <c r="D424" s="322" t="s">
        <v>1174</v>
      </c>
      <c r="E424" s="323">
        <v>328890</v>
      </c>
      <c r="F424" s="323">
        <v>328890</v>
      </c>
    </row>
    <row r="425" spans="1:6" ht="38.25">
      <c r="A425" s="321" t="s">
        <v>1316</v>
      </c>
      <c r="B425" s="322" t="s">
        <v>737</v>
      </c>
      <c r="C425" s="322" t="s">
        <v>1317</v>
      </c>
      <c r="D425" s="322" t="s">
        <v>1174</v>
      </c>
      <c r="E425" s="323">
        <v>328890</v>
      </c>
      <c r="F425" s="323">
        <v>328890</v>
      </c>
    </row>
    <row r="426" spans="1:6" ht="38.25">
      <c r="A426" s="321" t="s">
        <v>1197</v>
      </c>
      <c r="B426" s="322" t="s">
        <v>737</v>
      </c>
      <c r="C426" s="322" t="s">
        <v>1198</v>
      </c>
      <c r="D426" s="322" t="s">
        <v>1174</v>
      </c>
      <c r="E426" s="323">
        <v>328890</v>
      </c>
      <c r="F426" s="323">
        <v>328890</v>
      </c>
    </row>
    <row r="427" spans="1:6" ht="25.5">
      <c r="A427" s="321" t="s">
        <v>239</v>
      </c>
      <c r="B427" s="322" t="s">
        <v>737</v>
      </c>
      <c r="C427" s="322" t="s">
        <v>1198</v>
      </c>
      <c r="D427" s="322" t="s">
        <v>1141</v>
      </c>
      <c r="E427" s="323">
        <v>328890</v>
      </c>
      <c r="F427" s="323">
        <v>328890</v>
      </c>
    </row>
    <row r="428" spans="1:6">
      <c r="A428" s="321" t="s">
        <v>3</v>
      </c>
      <c r="B428" s="322" t="s">
        <v>737</v>
      </c>
      <c r="C428" s="322" t="s">
        <v>1198</v>
      </c>
      <c r="D428" s="322" t="s">
        <v>386</v>
      </c>
      <c r="E428" s="323">
        <v>328890</v>
      </c>
      <c r="F428" s="323">
        <v>328890</v>
      </c>
    </row>
    <row r="429" spans="1:6" ht="51">
      <c r="A429" s="321" t="s">
        <v>454</v>
      </c>
      <c r="B429" s="322" t="s">
        <v>1314</v>
      </c>
      <c r="C429" s="322" t="s">
        <v>1174</v>
      </c>
      <c r="D429" s="322" t="s">
        <v>1174</v>
      </c>
      <c r="E429" s="323">
        <v>1200000</v>
      </c>
      <c r="F429" s="323">
        <v>1200000</v>
      </c>
    </row>
    <row r="430" spans="1:6" ht="114.75">
      <c r="A430" s="321" t="s">
        <v>396</v>
      </c>
      <c r="B430" s="322" t="s">
        <v>765</v>
      </c>
      <c r="C430" s="322" t="s">
        <v>1174</v>
      </c>
      <c r="D430" s="322" t="s">
        <v>1174</v>
      </c>
      <c r="E430" s="323">
        <v>1200000</v>
      </c>
      <c r="F430" s="323">
        <v>1200000</v>
      </c>
    </row>
    <row r="431" spans="1:6" ht="38.25">
      <c r="A431" s="321" t="s">
        <v>1316</v>
      </c>
      <c r="B431" s="322" t="s">
        <v>765</v>
      </c>
      <c r="C431" s="322" t="s">
        <v>1317</v>
      </c>
      <c r="D431" s="322" t="s">
        <v>1174</v>
      </c>
      <c r="E431" s="323">
        <v>600000</v>
      </c>
      <c r="F431" s="323">
        <v>600000</v>
      </c>
    </row>
    <row r="432" spans="1:6" ht="38.25">
      <c r="A432" s="321" t="s">
        <v>1197</v>
      </c>
      <c r="B432" s="322" t="s">
        <v>765</v>
      </c>
      <c r="C432" s="322" t="s">
        <v>1198</v>
      </c>
      <c r="D432" s="322" t="s">
        <v>1174</v>
      </c>
      <c r="E432" s="323">
        <v>600000</v>
      </c>
      <c r="F432" s="323">
        <v>600000</v>
      </c>
    </row>
    <row r="433" spans="1:6">
      <c r="A433" s="321" t="s">
        <v>140</v>
      </c>
      <c r="B433" s="322" t="s">
        <v>765</v>
      </c>
      <c r="C433" s="322" t="s">
        <v>1198</v>
      </c>
      <c r="D433" s="322" t="s">
        <v>1142</v>
      </c>
      <c r="E433" s="323">
        <v>600000</v>
      </c>
      <c r="F433" s="323">
        <v>600000</v>
      </c>
    </row>
    <row r="434" spans="1:6">
      <c r="A434" s="321" t="s">
        <v>153</v>
      </c>
      <c r="B434" s="322" t="s">
        <v>765</v>
      </c>
      <c r="C434" s="322" t="s">
        <v>1198</v>
      </c>
      <c r="D434" s="322" t="s">
        <v>395</v>
      </c>
      <c r="E434" s="323">
        <v>600000</v>
      </c>
      <c r="F434" s="323">
        <v>600000</v>
      </c>
    </row>
    <row r="435" spans="1:6" ht="38.25">
      <c r="A435" s="321" t="s">
        <v>1324</v>
      </c>
      <c r="B435" s="322" t="s">
        <v>765</v>
      </c>
      <c r="C435" s="322" t="s">
        <v>1325</v>
      </c>
      <c r="D435" s="322" t="s">
        <v>1174</v>
      </c>
      <c r="E435" s="323">
        <v>600000</v>
      </c>
      <c r="F435" s="323">
        <v>600000</v>
      </c>
    </row>
    <row r="436" spans="1:6">
      <c r="A436" s="321" t="s">
        <v>1199</v>
      </c>
      <c r="B436" s="322" t="s">
        <v>765</v>
      </c>
      <c r="C436" s="322" t="s">
        <v>1200</v>
      </c>
      <c r="D436" s="322" t="s">
        <v>1174</v>
      </c>
      <c r="E436" s="323">
        <v>600000</v>
      </c>
      <c r="F436" s="323">
        <v>600000</v>
      </c>
    </row>
    <row r="437" spans="1:6">
      <c r="A437" s="321" t="s">
        <v>249</v>
      </c>
      <c r="B437" s="322" t="s">
        <v>765</v>
      </c>
      <c r="C437" s="322" t="s">
        <v>1200</v>
      </c>
      <c r="D437" s="322" t="s">
        <v>1148</v>
      </c>
      <c r="E437" s="323">
        <v>600000</v>
      </c>
      <c r="F437" s="323">
        <v>600000</v>
      </c>
    </row>
    <row r="438" spans="1:6">
      <c r="A438" s="321" t="s">
        <v>209</v>
      </c>
      <c r="B438" s="322" t="s">
        <v>765</v>
      </c>
      <c r="C438" s="322" t="s">
        <v>1200</v>
      </c>
      <c r="D438" s="322" t="s">
        <v>392</v>
      </c>
      <c r="E438" s="323">
        <v>600000</v>
      </c>
      <c r="F438" s="323">
        <v>600000</v>
      </c>
    </row>
    <row r="439" spans="1:6" ht="63.75">
      <c r="A439" s="321" t="s">
        <v>1741</v>
      </c>
      <c r="B439" s="322" t="s">
        <v>978</v>
      </c>
      <c r="C439" s="322" t="s">
        <v>1174</v>
      </c>
      <c r="D439" s="322" t="s">
        <v>1174</v>
      </c>
      <c r="E439" s="323">
        <v>38144150</v>
      </c>
      <c r="F439" s="323">
        <v>38044150</v>
      </c>
    </row>
    <row r="440" spans="1:6" ht="89.25">
      <c r="A440" s="321" t="s">
        <v>457</v>
      </c>
      <c r="B440" s="322" t="s">
        <v>979</v>
      </c>
      <c r="C440" s="322" t="s">
        <v>1174</v>
      </c>
      <c r="D440" s="322" t="s">
        <v>1174</v>
      </c>
      <c r="E440" s="323">
        <v>6642570</v>
      </c>
      <c r="F440" s="323">
        <v>6542570</v>
      </c>
    </row>
    <row r="441" spans="1:6" ht="165.75">
      <c r="A441" s="321" t="s">
        <v>341</v>
      </c>
      <c r="B441" s="322" t="s">
        <v>656</v>
      </c>
      <c r="C441" s="322" t="s">
        <v>1174</v>
      </c>
      <c r="D441" s="322" t="s">
        <v>1174</v>
      </c>
      <c r="E441" s="323">
        <v>6380570</v>
      </c>
      <c r="F441" s="323">
        <v>6380570</v>
      </c>
    </row>
    <row r="442" spans="1:6" ht="76.5">
      <c r="A442" s="321" t="s">
        <v>1315</v>
      </c>
      <c r="B442" s="322" t="s">
        <v>656</v>
      </c>
      <c r="C442" s="322" t="s">
        <v>273</v>
      </c>
      <c r="D442" s="322" t="s">
        <v>1174</v>
      </c>
      <c r="E442" s="323">
        <v>6370570</v>
      </c>
      <c r="F442" s="323">
        <v>6370570</v>
      </c>
    </row>
    <row r="443" spans="1:6" ht="25.5">
      <c r="A443" s="321" t="s">
        <v>1191</v>
      </c>
      <c r="B443" s="322" t="s">
        <v>656</v>
      </c>
      <c r="C443" s="322" t="s">
        <v>133</v>
      </c>
      <c r="D443" s="322" t="s">
        <v>1174</v>
      </c>
      <c r="E443" s="323">
        <v>6370570</v>
      </c>
      <c r="F443" s="323">
        <v>6370570</v>
      </c>
    </row>
    <row r="444" spans="1:6" ht="38.25">
      <c r="A444" s="321" t="s">
        <v>238</v>
      </c>
      <c r="B444" s="322" t="s">
        <v>656</v>
      </c>
      <c r="C444" s="322" t="s">
        <v>133</v>
      </c>
      <c r="D444" s="322" t="s">
        <v>1137</v>
      </c>
      <c r="E444" s="323">
        <v>6370570</v>
      </c>
      <c r="F444" s="323">
        <v>6370570</v>
      </c>
    </row>
    <row r="445" spans="1:6" ht="51">
      <c r="A445" s="321" t="s">
        <v>1692</v>
      </c>
      <c r="B445" s="322" t="s">
        <v>656</v>
      </c>
      <c r="C445" s="322" t="s">
        <v>133</v>
      </c>
      <c r="D445" s="322" t="s">
        <v>345</v>
      </c>
      <c r="E445" s="323">
        <v>6370570</v>
      </c>
      <c r="F445" s="323">
        <v>6370570</v>
      </c>
    </row>
    <row r="446" spans="1:6" ht="38.25">
      <c r="A446" s="321" t="s">
        <v>1316</v>
      </c>
      <c r="B446" s="322" t="s">
        <v>656</v>
      </c>
      <c r="C446" s="322" t="s">
        <v>1317</v>
      </c>
      <c r="D446" s="322" t="s">
        <v>1174</v>
      </c>
      <c r="E446" s="323">
        <v>10000</v>
      </c>
      <c r="F446" s="323">
        <v>10000</v>
      </c>
    </row>
    <row r="447" spans="1:6" ht="38.25">
      <c r="A447" s="321" t="s">
        <v>1197</v>
      </c>
      <c r="B447" s="322" t="s">
        <v>656</v>
      </c>
      <c r="C447" s="322" t="s">
        <v>1198</v>
      </c>
      <c r="D447" s="322" t="s">
        <v>1174</v>
      </c>
      <c r="E447" s="323">
        <v>10000</v>
      </c>
      <c r="F447" s="323">
        <v>10000</v>
      </c>
    </row>
    <row r="448" spans="1:6" ht="38.25">
      <c r="A448" s="321" t="s">
        <v>238</v>
      </c>
      <c r="B448" s="322" t="s">
        <v>656</v>
      </c>
      <c r="C448" s="322" t="s">
        <v>1198</v>
      </c>
      <c r="D448" s="322" t="s">
        <v>1137</v>
      </c>
      <c r="E448" s="323">
        <v>10000</v>
      </c>
      <c r="F448" s="323">
        <v>10000</v>
      </c>
    </row>
    <row r="449" spans="1:6" ht="51">
      <c r="A449" s="321" t="s">
        <v>1692</v>
      </c>
      <c r="B449" s="322" t="s">
        <v>656</v>
      </c>
      <c r="C449" s="322" t="s">
        <v>1198</v>
      </c>
      <c r="D449" s="322" t="s">
        <v>345</v>
      </c>
      <c r="E449" s="323">
        <v>10000</v>
      </c>
      <c r="F449" s="323">
        <v>10000</v>
      </c>
    </row>
    <row r="450" spans="1:6" ht="153">
      <c r="A450" s="321" t="s">
        <v>351</v>
      </c>
      <c r="B450" s="322" t="s">
        <v>1691</v>
      </c>
      <c r="C450" s="322" t="s">
        <v>1174</v>
      </c>
      <c r="D450" s="322" t="s">
        <v>1174</v>
      </c>
      <c r="E450" s="323">
        <v>22000</v>
      </c>
      <c r="F450" s="323">
        <v>22000</v>
      </c>
    </row>
    <row r="451" spans="1:6" ht="38.25">
      <c r="A451" s="321" t="s">
        <v>1316</v>
      </c>
      <c r="B451" s="322" t="s">
        <v>1691</v>
      </c>
      <c r="C451" s="322" t="s">
        <v>1317</v>
      </c>
      <c r="D451" s="322" t="s">
        <v>1174</v>
      </c>
      <c r="E451" s="323">
        <v>22000</v>
      </c>
      <c r="F451" s="323">
        <v>22000</v>
      </c>
    </row>
    <row r="452" spans="1:6" ht="38.25">
      <c r="A452" s="321" t="s">
        <v>1197</v>
      </c>
      <c r="B452" s="322" t="s">
        <v>1691</v>
      </c>
      <c r="C452" s="322" t="s">
        <v>1198</v>
      </c>
      <c r="D452" s="322" t="s">
        <v>1174</v>
      </c>
      <c r="E452" s="323">
        <v>22000</v>
      </c>
      <c r="F452" s="323">
        <v>22000</v>
      </c>
    </row>
    <row r="453" spans="1:6" ht="38.25">
      <c r="A453" s="321" t="s">
        <v>238</v>
      </c>
      <c r="B453" s="322" t="s">
        <v>1691</v>
      </c>
      <c r="C453" s="322" t="s">
        <v>1198</v>
      </c>
      <c r="D453" s="322" t="s">
        <v>1137</v>
      </c>
      <c r="E453" s="323">
        <v>22000</v>
      </c>
      <c r="F453" s="323">
        <v>22000</v>
      </c>
    </row>
    <row r="454" spans="1:6" ht="51">
      <c r="A454" s="321" t="s">
        <v>1692</v>
      </c>
      <c r="B454" s="322" t="s">
        <v>1691</v>
      </c>
      <c r="C454" s="322" t="s">
        <v>1198</v>
      </c>
      <c r="D454" s="322" t="s">
        <v>345</v>
      </c>
      <c r="E454" s="323">
        <v>22000</v>
      </c>
      <c r="F454" s="323">
        <v>22000</v>
      </c>
    </row>
    <row r="455" spans="1:6" ht="191.25">
      <c r="A455" s="321" t="s">
        <v>1930</v>
      </c>
      <c r="B455" s="322" t="s">
        <v>1931</v>
      </c>
      <c r="C455" s="322" t="s">
        <v>1174</v>
      </c>
      <c r="D455" s="322" t="s">
        <v>1174</v>
      </c>
      <c r="E455" s="323">
        <v>140000</v>
      </c>
      <c r="F455" s="323">
        <v>140000</v>
      </c>
    </row>
    <row r="456" spans="1:6" ht="38.25">
      <c r="A456" s="321" t="s">
        <v>1316</v>
      </c>
      <c r="B456" s="322" t="s">
        <v>1931</v>
      </c>
      <c r="C456" s="322" t="s">
        <v>1317</v>
      </c>
      <c r="D456" s="322" t="s">
        <v>1174</v>
      </c>
      <c r="E456" s="323">
        <v>140000</v>
      </c>
      <c r="F456" s="323">
        <v>140000</v>
      </c>
    </row>
    <row r="457" spans="1:6" ht="38.25">
      <c r="A457" s="321" t="s">
        <v>1197</v>
      </c>
      <c r="B457" s="322" t="s">
        <v>1931</v>
      </c>
      <c r="C457" s="322" t="s">
        <v>1198</v>
      </c>
      <c r="D457" s="322" t="s">
        <v>1174</v>
      </c>
      <c r="E457" s="323">
        <v>140000</v>
      </c>
      <c r="F457" s="323">
        <v>140000</v>
      </c>
    </row>
    <row r="458" spans="1:6" ht="38.25">
      <c r="A458" s="321" t="s">
        <v>238</v>
      </c>
      <c r="B458" s="322" t="s">
        <v>1931</v>
      </c>
      <c r="C458" s="322" t="s">
        <v>1198</v>
      </c>
      <c r="D458" s="322" t="s">
        <v>1137</v>
      </c>
      <c r="E458" s="323">
        <v>140000</v>
      </c>
      <c r="F458" s="323">
        <v>140000</v>
      </c>
    </row>
    <row r="459" spans="1:6" ht="51">
      <c r="A459" s="321" t="s">
        <v>1692</v>
      </c>
      <c r="B459" s="322" t="s">
        <v>1931</v>
      </c>
      <c r="C459" s="322" t="s">
        <v>1198</v>
      </c>
      <c r="D459" s="322" t="s">
        <v>345</v>
      </c>
      <c r="E459" s="323">
        <v>140000</v>
      </c>
      <c r="F459" s="323">
        <v>140000</v>
      </c>
    </row>
    <row r="460" spans="1:6" ht="204">
      <c r="A460" s="321" t="s">
        <v>1501</v>
      </c>
      <c r="B460" s="322" t="s">
        <v>1338</v>
      </c>
      <c r="C460" s="322" t="s">
        <v>1174</v>
      </c>
      <c r="D460" s="322" t="s">
        <v>1174</v>
      </c>
      <c r="E460" s="323">
        <v>100000</v>
      </c>
      <c r="F460" s="323">
        <v>0</v>
      </c>
    </row>
    <row r="461" spans="1:6" ht="38.25">
      <c r="A461" s="321" t="s">
        <v>1316</v>
      </c>
      <c r="B461" s="322" t="s">
        <v>1338</v>
      </c>
      <c r="C461" s="322" t="s">
        <v>1317</v>
      </c>
      <c r="D461" s="322" t="s">
        <v>1174</v>
      </c>
      <c r="E461" s="323">
        <v>100000</v>
      </c>
      <c r="F461" s="323">
        <v>0</v>
      </c>
    </row>
    <row r="462" spans="1:6" ht="38.25">
      <c r="A462" s="321" t="s">
        <v>1197</v>
      </c>
      <c r="B462" s="322" t="s">
        <v>1338</v>
      </c>
      <c r="C462" s="322" t="s">
        <v>1198</v>
      </c>
      <c r="D462" s="322" t="s">
        <v>1174</v>
      </c>
      <c r="E462" s="323">
        <v>100000</v>
      </c>
      <c r="F462" s="323">
        <v>0</v>
      </c>
    </row>
    <row r="463" spans="1:6" ht="38.25">
      <c r="A463" s="321" t="s">
        <v>238</v>
      </c>
      <c r="B463" s="322" t="s">
        <v>1338</v>
      </c>
      <c r="C463" s="322" t="s">
        <v>1198</v>
      </c>
      <c r="D463" s="322" t="s">
        <v>1137</v>
      </c>
      <c r="E463" s="323">
        <v>100000</v>
      </c>
      <c r="F463" s="323">
        <v>0</v>
      </c>
    </row>
    <row r="464" spans="1:6" ht="51">
      <c r="A464" s="321" t="s">
        <v>1692</v>
      </c>
      <c r="B464" s="322" t="s">
        <v>1338</v>
      </c>
      <c r="C464" s="322" t="s">
        <v>1198</v>
      </c>
      <c r="D464" s="322" t="s">
        <v>345</v>
      </c>
      <c r="E464" s="323">
        <v>100000</v>
      </c>
      <c r="F464" s="323">
        <v>0</v>
      </c>
    </row>
    <row r="465" spans="1:6" ht="38.25">
      <c r="A465" s="321" t="s">
        <v>459</v>
      </c>
      <c r="B465" s="322" t="s">
        <v>980</v>
      </c>
      <c r="C465" s="322" t="s">
        <v>1174</v>
      </c>
      <c r="D465" s="322" t="s">
        <v>1174</v>
      </c>
      <c r="E465" s="323">
        <v>31286580</v>
      </c>
      <c r="F465" s="323">
        <v>31286580</v>
      </c>
    </row>
    <row r="466" spans="1:6" ht="165.75">
      <c r="A466" s="321" t="s">
        <v>346</v>
      </c>
      <c r="B466" s="322" t="s">
        <v>658</v>
      </c>
      <c r="C466" s="322" t="s">
        <v>1174</v>
      </c>
      <c r="D466" s="322" t="s">
        <v>1174</v>
      </c>
      <c r="E466" s="323">
        <v>24993039</v>
      </c>
      <c r="F466" s="323">
        <v>24993039</v>
      </c>
    </row>
    <row r="467" spans="1:6" ht="76.5">
      <c r="A467" s="321" t="s">
        <v>1315</v>
      </c>
      <c r="B467" s="322" t="s">
        <v>658</v>
      </c>
      <c r="C467" s="322" t="s">
        <v>273</v>
      </c>
      <c r="D467" s="322" t="s">
        <v>1174</v>
      </c>
      <c r="E467" s="323">
        <v>23055812</v>
      </c>
      <c r="F467" s="323">
        <v>23055812</v>
      </c>
    </row>
    <row r="468" spans="1:6" ht="25.5">
      <c r="A468" s="321" t="s">
        <v>1191</v>
      </c>
      <c r="B468" s="322" t="s">
        <v>658</v>
      </c>
      <c r="C468" s="322" t="s">
        <v>133</v>
      </c>
      <c r="D468" s="322" t="s">
        <v>1174</v>
      </c>
      <c r="E468" s="323">
        <v>23055812</v>
      </c>
      <c r="F468" s="323">
        <v>23055812</v>
      </c>
    </row>
    <row r="469" spans="1:6" ht="38.25">
      <c r="A469" s="321" t="s">
        <v>238</v>
      </c>
      <c r="B469" s="322" t="s">
        <v>658</v>
      </c>
      <c r="C469" s="322" t="s">
        <v>133</v>
      </c>
      <c r="D469" s="322" t="s">
        <v>1137</v>
      </c>
      <c r="E469" s="323">
        <v>23055812</v>
      </c>
      <c r="F469" s="323">
        <v>23055812</v>
      </c>
    </row>
    <row r="470" spans="1:6" ht="51">
      <c r="A470" s="321" t="s">
        <v>1692</v>
      </c>
      <c r="B470" s="322" t="s">
        <v>658</v>
      </c>
      <c r="C470" s="322" t="s">
        <v>133</v>
      </c>
      <c r="D470" s="322" t="s">
        <v>345</v>
      </c>
      <c r="E470" s="323">
        <v>23055812</v>
      </c>
      <c r="F470" s="323">
        <v>23055812</v>
      </c>
    </row>
    <row r="471" spans="1:6" ht="38.25">
      <c r="A471" s="321" t="s">
        <v>1316</v>
      </c>
      <c r="B471" s="322" t="s">
        <v>658</v>
      </c>
      <c r="C471" s="322" t="s">
        <v>1317</v>
      </c>
      <c r="D471" s="322" t="s">
        <v>1174</v>
      </c>
      <c r="E471" s="323">
        <v>1937227</v>
      </c>
      <c r="F471" s="323">
        <v>1937227</v>
      </c>
    </row>
    <row r="472" spans="1:6" ht="38.25">
      <c r="A472" s="321" t="s">
        <v>1197</v>
      </c>
      <c r="B472" s="322" t="s">
        <v>658</v>
      </c>
      <c r="C472" s="322" t="s">
        <v>1198</v>
      </c>
      <c r="D472" s="322" t="s">
        <v>1174</v>
      </c>
      <c r="E472" s="323">
        <v>1937227</v>
      </c>
      <c r="F472" s="323">
        <v>1937227</v>
      </c>
    </row>
    <row r="473" spans="1:6" ht="38.25">
      <c r="A473" s="321" t="s">
        <v>238</v>
      </c>
      <c r="B473" s="322" t="s">
        <v>658</v>
      </c>
      <c r="C473" s="322" t="s">
        <v>1198</v>
      </c>
      <c r="D473" s="322" t="s">
        <v>1137</v>
      </c>
      <c r="E473" s="323">
        <v>1937227</v>
      </c>
      <c r="F473" s="323">
        <v>1937227</v>
      </c>
    </row>
    <row r="474" spans="1:6" ht="51">
      <c r="A474" s="321" t="s">
        <v>1692</v>
      </c>
      <c r="B474" s="322" t="s">
        <v>658</v>
      </c>
      <c r="C474" s="322" t="s">
        <v>1198</v>
      </c>
      <c r="D474" s="322" t="s">
        <v>345</v>
      </c>
      <c r="E474" s="323">
        <v>1937227</v>
      </c>
      <c r="F474" s="323">
        <v>1937227</v>
      </c>
    </row>
    <row r="475" spans="1:6" ht="165.75">
      <c r="A475" s="321" t="s">
        <v>1356</v>
      </c>
      <c r="B475" s="322" t="s">
        <v>1357</v>
      </c>
      <c r="C475" s="322" t="s">
        <v>1174</v>
      </c>
      <c r="D475" s="322" t="s">
        <v>1174</v>
      </c>
      <c r="E475" s="323">
        <v>2323000</v>
      </c>
      <c r="F475" s="323">
        <v>2323000</v>
      </c>
    </row>
    <row r="476" spans="1:6" ht="76.5">
      <c r="A476" s="321" t="s">
        <v>1315</v>
      </c>
      <c r="B476" s="322" t="s">
        <v>1357</v>
      </c>
      <c r="C476" s="322" t="s">
        <v>273</v>
      </c>
      <c r="D476" s="322" t="s">
        <v>1174</v>
      </c>
      <c r="E476" s="323">
        <v>2323000</v>
      </c>
      <c r="F476" s="323">
        <v>2323000</v>
      </c>
    </row>
    <row r="477" spans="1:6" ht="25.5">
      <c r="A477" s="321" t="s">
        <v>1191</v>
      </c>
      <c r="B477" s="322" t="s">
        <v>1357</v>
      </c>
      <c r="C477" s="322" t="s">
        <v>133</v>
      </c>
      <c r="D477" s="322" t="s">
        <v>1174</v>
      </c>
      <c r="E477" s="323">
        <v>2323000</v>
      </c>
      <c r="F477" s="323">
        <v>2323000</v>
      </c>
    </row>
    <row r="478" spans="1:6" ht="38.25">
      <c r="A478" s="321" t="s">
        <v>238</v>
      </c>
      <c r="B478" s="322" t="s">
        <v>1357</v>
      </c>
      <c r="C478" s="322" t="s">
        <v>133</v>
      </c>
      <c r="D478" s="322" t="s">
        <v>1137</v>
      </c>
      <c r="E478" s="323">
        <v>2323000</v>
      </c>
      <c r="F478" s="323">
        <v>2323000</v>
      </c>
    </row>
    <row r="479" spans="1:6" ht="51">
      <c r="A479" s="321" t="s">
        <v>1692</v>
      </c>
      <c r="B479" s="322" t="s">
        <v>1357</v>
      </c>
      <c r="C479" s="322" t="s">
        <v>133</v>
      </c>
      <c r="D479" s="322" t="s">
        <v>345</v>
      </c>
      <c r="E479" s="323">
        <v>2323000</v>
      </c>
      <c r="F479" s="323">
        <v>2323000</v>
      </c>
    </row>
    <row r="480" spans="1:6" ht="153">
      <c r="A480" s="321" t="s">
        <v>1358</v>
      </c>
      <c r="B480" s="322" t="s">
        <v>1359</v>
      </c>
      <c r="C480" s="322" t="s">
        <v>1174</v>
      </c>
      <c r="D480" s="322" t="s">
        <v>1174</v>
      </c>
      <c r="E480" s="323">
        <v>200000</v>
      </c>
      <c r="F480" s="323">
        <v>200000</v>
      </c>
    </row>
    <row r="481" spans="1:6" ht="76.5">
      <c r="A481" s="321" t="s">
        <v>1315</v>
      </c>
      <c r="B481" s="322" t="s">
        <v>1359</v>
      </c>
      <c r="C481" s="322" t="s">
        <v>273</v>
      </c>
      <c r="D481" s="322" t="s">
        <v>1174</v>
      </c>
      <c r="E481" s="323">
        <v>200000</v>
      </c>
      <c r="F481" s="323">
        <v>200000</v>
      </c>
    </row>
    <row r="482" spans="1:6" ht="25.5">
      <c r="A482" s="321" t="s">
        <v>1191</v>
      </c>
      <c r="B482" s="322" t="s">
        <v>1359</v>
      </c>
      <c r="C482" s="322" t="s">
        <v>133</v>
      </c>
      <c r="D482" s="322" t="s">
        <v>1174</v>
      </c>
      <c r="E482" s="323">
        <v>200000</v>
      </c>
      <c r="F482" s="323">
        <v>200000</v>
      </c>
    </row>
    <row r="483" spans="1:6" ht="38.25">
      <c r="A483" s="321" t="s">
        <v>238</v>
      </c>
      <c r="B483" s="322" t="s">
        <v>1359</v>
      </c>
      <c r="C483" s="322" t="s">
        <v>133</v>
      </c>
      <c r="D483" s="322" t="s">
        <v>1137</v>
      </c>
      <c r="E483" s="323">
        <v>200000</v>
      </c>
      <c r="F483" s="323">
        <v>200000</v>
      </c>
    </row>
    <row r="484" spans="1:6" ht="51">
      <c r="A484" s="321" t="s">
        <v>1692</v>
      </c>
      <c r="B484" s="322" t="s">
        <v>1359</v>
      </c>
      <c r="C484" s="322" t="s">
        <v>133</v>
      </c>
      <c r="D484" s="322" t="s">
        <v>345</v>
      </c>
      <c r="E484" s="323">
        <v>200000</v>
      </c>
      <c r="F484" s="323">
        <v>200000</v>
      </c>
    </row>
    <row r="485" spans="1:6" ht="178.5">
      <c r="A485" s="321" t="s">
        <v>1738</v>
      </c>
      <c r="B485" s="322" t="s">
        <v>660</v>
      </c>
      <c r="C485" s="322" t="s">
        <v>1174</v>
      </c>
      <c r="D485" s="322" t="s">
        <v>1174</v>
      </c>
      <c r="E485" s="323">
        <v>2440393</v>
      </c>
      <c r="F485" s="323">
        <v>2440393</v>
      </c>
    </row>
    <row r="486" spans="1:6" ht="38.25">
      <c r="A486" s="321" t="s">
        <v>1316</v>
      </c>
      <c r="B486" s="322" t="s">
        <v>660</v>
      </c>
      <c r="C486" s="322" t="s">
        <v>1317</v>
      </c>
      <c r="D486" s="322" t="s">
        <v>1174</v>
      </c>
      <c r="E486" s="323">
        <v>2440393</v>
      </c>
      <c r="F486" s="323">
        <v>2440393</v>
      </c>
    </row>
    <row r="487" spans="1:6" ht="38.25">
      <c r="A487" s="321" t="s">
        <v>1197</v>
      </c>
      <c r="B487" s="322" t="s">
        <v>660</v>
      </c>
      <c r="C487" s="322" t="s">
        <v>1198</v>
      </c>
      <c r="D487" s="322" t="s">
        <v>1174</v>
      </c>
      <c r="E487" s="323">
        <v>2440393</v>
      </c>
      <c r="F487" s="323">
        <v>2440393</v>
      </c>
    </row>
    <row r="488" spans="1:6" ht="38.25">
      <c r="A488" s="321" t="s">
        <v>238</v>
      </c>
      <c r="B488" s="322" t="s">
        <v>660</v>
      </c>
      <c r="C488" s="322" t="s">
        <v>1198</v>
      </c>
      <c r="D488" s="322" t="s">
        <v>1137</v>
      </c>
      <c r="E488" s="323">
        <v>2440393</v>
      </c>
      <c r="F488" s="323">
        <v>2440393</v>
      </c>
    </row>
    <row r="489" spans="1:6" ht="51">
      <c r="A489" s="321" t="s">
        <v>1692</v>
      </c>
      <c r="B489" s="322" t="s">
        <v>660</v>
      </c>
      <c r="C489" s="322" t="s">
        <v>1198</v>
      </c>
      <c r="D489" s="322" t="s">
        <v>345</v>
      </c>
      <c r="E489" s="323">
        <v>2440393</v>
      </c>
      <c r="F489" s="323">
        <v>2440393</v>
      </c>
    </row>
    <row r="490" spans="1:6" ht="191.25">
      <c r="A490" s="321" t="s">
        <v>1820</v>
      </c>
      <c r="B490" s="322" t="s">
        <v>1821</v>
      </c>
      <c r="C490" s="322" t="s">
        <v>1174</v>
      </c>
      <c r="D490" s="322" t="s">
        <v>1174</v>
      </c>
      <c r="E490" s="323">
        <v>42160</v>
      </c>
      <c r="F490" s="323">
        <v>42160</v>
      </c>
    </row>
    <row r="491" spans="1:6" ht="38.25">
      <c r="A491" s="321" t="s">
        <v>1316</v>
      </c>
      <c r="B491" s="322" t="s">
        <v>1821</v>
      </c>
      <c r="C491" s="322" t="s">
        <v>1317</v>
      </c>
      <c r="D491" s="322" t="s">
        <v>1174</v>
      </c>
      <c r="E491" s="323">
        <v>42160</v>
      </c>
      <c r="F491" s="323">
        <v>42160</v>
      </c>
    </row>
    <row r="492" spans="1:6" ht="38.25">
      <c r="A492" s="321" t="s">
        <v>1197</v>
      </c>
      <c r="B492" s="322" t="s">
        <v>1821</v>
      </c>
      <c r="C492" s="322" t="s">
        <v>1198</v>
      </c>
      <c r="D492" s="322" t="s">
        <v>1174</v>
      </c>
      <c r="E492" s="323">
        <v>42160</v>
      </c>
      <c r="F492" s="323">
        <v>42160</v>
      </c>
    </row>
    <row r="493" spans="1:6" ht="38.25">
      <c r="A493" s="321" t="s">
        <v>238</v>
      </c>
      <c r="B493" s="322" t="s">
        <v>1821</v>
      </c>
      <c r="C493" s="322" t="s">
        <v>1198</v>
      </c>
      <c r="D493" s="322" t="s">
        <v>1137</v>
      </c>
      <c r="E493" s="323">
        <v>42160</v>
      </c>
      <c r="F493" s="323">
        <v>42160</v>
      </c>
    </row>
    <row r="494" spans="1:6" ht="51">
      <c r="A494" s="321" t="s">
        <v>1692</v>
      </c>
      <c r="B494" s="322" t="s">
        <v>1821</v>
      </c>
      <c r="C494" s="322" t="s">
        <v>1198</v>
      </c>
      <c r="D494" s="322" t="s">
        <v>345</v>
      </c>
      <c r="E494" s="323">
        <v>42160</v>
      </c>
      <c r="F494" s="323">
        <v>42160</v>
      </c>
    </row>
    <row r="495" spans="1:6" ht="114.75">
      <c r="A495" s="321" t="s">
        <v>1822</v>
      </c>
      <c r="B495" s="322" t="s">
        <v>1823</v>
      </c>
      <c r="C495" s="322" t="s">
        <v>1174</v>
      </c>
      <c r="D495" s="322" t="s">
        <v>1174</v>
      </c>
      <c r="E495" s="323">
        <v>46202</v>
      </c>
      <c r="F495" s="323">
        <v>46202</v>
      </c>
    </row>
    <row r="496" spans="1:6" ht="38.25">
      <c r="A496" s="321" t="s">
        <v>1316</v>
      </c>
      <c r="B496" s="322" t="s">
        <v>1823</v>
      </c>
      <c r="C496" s="322" t="s">
        <v>1317</v>
      </c>
      <c r="D496" s="322" t="s">
        <v>1174</v>
      </c>
      <c r="E496" s="323">
        <v>46202</v>
      </c>
      <c r="F496" s="323">
        <v>46202</v>
      </c>
    </row>
    <row r="497" spans="1:6" ht="38.25">
      <c r="A497" s="321" t="s">
        <v>1197</v>
      </c>
      <c r="B497" s="322" t="s">
        <v>1823</v>
      </c>
      <c r="C497" s="322" t="s">
        <v>1198</v>
      </c>
      <c r="D497" s="322" t="s">
        <v>1174</v>
      </c>
      <c r="E497" s="323">
        <v>46202</v>
      </c>
      <c r="F497" s="323">
        <v>46202</v>
      </c>
    </row>
    <row r="498" spans="1:6" ht="38.25">
      <c r="A498" s="321" t="s">
        <v>238</v>
      </c>
      <c r="B498" s="322" t="s">
        <v>1823</v>
      </c>
      <c r="C498" s="322" t="s">
        <v>1198</v>
      </c>
      <c r="D498" s="322" t="s">
        <v>1137</v>
      </c>
      <c r="E498" s="323">
        <v>46202</v>
      </c>
      <c r="F498" s="323">
        <v>46202</v>
      </c>
    </row>
    <row r="499" spans="1:6" ht="51">
      <c r="A499" s="321" t="s">
        <v>1692</v>
      </c>
      <c r="B499" s="322" t="s">
        <v>1823</v>
      </c>
      <c r="C499" s="322" t="s">
        <v>1198</v>
      </c>
      <c r="D499" s="322" t="s">
        <v>345</v>
      </c>
      <c r="E499" s="323">
        <v>46202</v>
      </c>
      <c r="F499" s="323">
        <v>46202</v>
      </c>
    </row>
    <row r="500" spans="1:6" ht="165.75">
      <c r="A500" s="321" t="s">
        <v>1360</v>
      </c>
      <c r="B500" s="322" t="s">
        <v>1361</v>
      </c>
      <c r="C500" s="322" t="s">
        <v>1174</v>
      </c>
      <c r="D500" s="322" t="s">
        <v>1174</v>
      </c>
      <c r="E500" s="323">
        <v>953696</v>
      </c>
      <c r="F500" s="323">
        <v>953696</v>
      </c>
    </row>
    <row r="501" spans="1:6" ht="38.25">
      <c r="A501" s="321" t="s">
        <v>1316</v>
      </c>
      <c r="B501" s="322" t="s">
        <v>1361</v>
      </c>
      <c r="C501" s="322" t="s">
        <v>1317</v>
      </c>
      <c r="D501" s="322" t="s">
        <v>1174</v>
      </c>
      <c r="E501" s="323">
        <v>953696</v>
      </c>
      <c r="F501" s="323">
        <v>953696</v>
      </c>
    </row>
    <row r="502" spans="1:6" ht="38.25">
      <c r="A502" s="321" t="s">
        <v>1197</v>
      </c>
      <c r="B502" s="322" t="s">
        <v>1361</v>
      </c>
      <c r="C502" s="322" t="s">
        <v>1198</v>
      </c>
      <c r="D502" s="322" t="s">
        <v>1174</v>
      </c>
      <c r="E502" s="323">
        <v>953696</v>
      </c>
      <c r="F502" s="323">
        <v>953696</v>
      </c>
    </row>
    <row r="503" spans="1:6" ht="38.25">
      <c r="A503" s="321" t="s">
        <v>238</v>
      </c>
      <c r="B503" s="322" t="s">
        <v>1361</v>
      </c>
      <c r="C503" s="322" t="s">
        <v>1198</v>
      </c>
      <c r="D503" s="322" t="s">
        <v>1137</v>
      </c>
      <c r="E503" s="323">
        <v>953696</v>
      </c>
      <c r="F503" s="323">
        <v>953696</v>
      </c>
    </row>
    <row r="504" spans="1:6" ht="51">
      <c r="A504" s="321" t="s">
        <v>1692</v>
      </c>
      <c r="B504" s="322" t="s">
        <v>1361</v>
      </c>
      <c r="C504" s="322" t="s">
        <v>1198</v>
      </c>
      <c r="D504" s="322" t="s">
        <v>345</v>
      </c>
      <c r="E504" s="323">
        <v>953696</v>
      </c>
      <c r="F504" s="323">
        <v>953696</v>
      </c>
    </row>
    <row r="505" spans="1:6" ht="127.5">
      <c r="A505" s="321" t="s">
        <v>349</v>
      </c>
      <c r="B505" s="322" t="s">
        <v>661</v>
      </c>
      <c r="C505" s="322" t="s">
        <v>1174</v>
      </c>
      <c r="D505" s="322" t="s">
        <v>1174</v>
      </c>
      <c r="E505" s="323">
        <v>158100</v>
      </c>
      <c r="F505" s="323">
        <v>158100</v>
      </c>
    </row>
    <row r="506" spans="1:6" ht="38.25">
      <c r="A506" s="321" t="s">
        <v>1316</v>
      </c>
      <c r="B506" s="322" t="s">
        <v>661</v>
      </c>
      <c r="C506" s="322" t="s">
        <v>1317</v>
      </c>
      <c r="D506" s="322" t="s">
        <v>1174</v>
      </c>
      <c r="E506" s="323">
        <v>158100</v>
      </c>
      <c r="F506" s="323">
        <v>158100</v>
      </c>
    </row>
    <row r="507" spans="1:6" ht="38.25">
      <c r="A507" s="321" t="s">
        <v>1197</v>
      </c>
      <c r="B507" s="322" t="s">
        <v>661</v>
      </c>
      <c r="C507" s="322" t="s">
        <v>1198</v>
      </c>
      <c r="D507" s="322" t="s">
        <v>1174</v>
      </c>
      <c r="E507" s="323">
        <v>158100</v>
      </c>
      <c r="F507" s="323">
        <v>158100</v>
      </c>
    </row>
    <row r="508" spans="1:6" ht="38.25">
      <c r="A508" s="321" t="s">
        <v>238</v>
      </c>
      <c r="B508" s="322" t="s">
        <v>661</v>
      </c>
      <c r="C508" s="322" t="s">
        <v>1198</v>
      </c>
      <c r="D508" s="322" t="s">
        <v>1137</v>
      </c>
      <c r="E508" s="323">
        <v>158100</v>
      </c>
      <c r="F508" s="323">
        <v>158100</v>
      </c>
    </row>
    <row r="509" spans="1:6" ht="51">
      <c r="A509" s="321" t="s">
        <v>1692</v>
      </c>
      <c r="B509" s="322" t="s">
        <v>661</v>
      </c>
      <c r="C509" s="322" t="s">
        <v>1198</v>
      </c>
      <c r="D509" s="322" t="s">
        <v>345</v>
      </c>
      <c r="E509" s="323">
        <v>158100</v>
      </c>
      <c r="F509" s="323">
        <v>158100</v>
      </c>
    </row>
    <row r="510" spans="1:6" ht="127.5">
      <c r="A510" s="321" t="s">
        <v>350</v>
      </c>
      <c r="B510" s="322" t="s">
        <v>662</v>
      </c>
      <c r="C510" s="322" t="s">
        <v>1174</v>
      </c>
      <c r="D510" s="322" t="s">
        <v>1174</v>
      </c>
      <c r="E510" s="323">
        <v>56147</v>
      </c>
      <c r="F510" s="323">
        <v>56147</v>
      </c>
    </row>
    <row r="511" spans="1:6" ht="38.25">
      <c r="A511" s="321" t="s">
        <v>1316</v>
      </c>
      <c r="B511" s="322" t="s">
        <v>662</v>
      </c>
      <c r="C511" s="322" t="s">
        <v>1317</v>
      </c>
      <c r="D511" s="322" t="s">
        <v>1174</v>
      </c>
      <c r="E511" s="323">
        <v>56147</v>
      </c>
      <c r="F511" s="323">
        <v>56147</v>
      </c>
    </row>
    <row r="512" spans="1:6" ht="38.25">
      <c r="A512" s="321" t="s">
        <v>1197</v>
      </c>
      <c r="B512" s="322" t="s">
        <v>662</v>
      </c>
      <c r="C512" s="322" t="s">
        <v>1198</v>
      </c>
      <c r="D512" s="322" t="s">
        <v>1174</v>
      </c>
      <c r="E512" s="323">
        <v>56147</v>
      </c>
      <c r="F512" s="323">
        <v>56147</v>
      </c>
    </row>
    <row r="513" spans="1:6" ht="38.25">
      <c r="A513" s="321" t="s">
        <v>238</v>
      </c>
      <c r="B513" s="322" t="s">
        <v>662</v>
      </c>
      <c r="C513" s="322" t="s">
        <v>1198</v>
      </c>
      <c r="D513" s="322" t="s">
        <v>1137</v>
      </c>
      <c r="E513" s="323">
        <v>56147</v>
      </c>
      <c r="F513" s="323">
        <v>56147</v>
      </c>
    </row>
    <row r="514" spans="1:6" ht="51">
      <c r="A514" s="321" t="s">
        <v>1692</v>
      </c>
      <c r="B514" s="322" t="s">
        <v>662</v>
      </c>
      <c r="C514" s="322" t="s">
        <v>1198</v>
      </c>
      <c r="D514" s="322" t="s">
        <v>345</v>
      </c>
      <c r="E514" s="323">
        <v>56147</v>
      </c>
      <c r="F514" s="323">
        <v>56147</v>
      </c>
    </row>
    <row r="515" spans="1:6" ht="114.75">
      <c r="A515" s="321" t="s">
        <v>334</v>
      </c>
      <c r="B515" s="322" t="s">
        <v>645</v>
      </c>
      <c r="C515" s="322" t="s">
        <v>1174</v>
      </c>
      <c r="D515" s="322" t="s">
        <v>1174</v>
      </c>
      <c r="E515" s="323">
        <v>73395</v>
      </c>
      <c r="F515" s="323">
        <v>73395</v>
      </c>
    </row>
    <row r="516" spans="1:6" ht="38.25">
      <c r="A516" s="321" t="s">
        <v>1316</v>
      </c>
      <c r="B516" s="322" t="s">
        <v>645</v>
      </c>
      <c r="C516" s="322" t="s">
        <v>1317</v>
      </c>
      <c r="D516" s="322" t="s">
        <v>1174</v>
      </c>
      <c r="E516" s="323">
        <v>73395</v>
      </c>
      <c r="F516" s="323">
        <v>73395</v>
      </c>
    </row>
    <row r="517" spans="1:6" ht="38.25">
      <c r="A517" s="321" t="s">
        <v>1197</v>
      </c>
      <c r="B517" s="322" t="s">
        <v>645</v>
      </c>
      <c r="C517" s="322" t="s">
        <v>1198</v>
      </c>
      <c r="D517" s="322" t="s">
        <v>1174</v>
      </c>
      <c r="E517" s="323">
        <v>73395</v>
      </c>
      <c r="F517" s="323">
        <v>73395</v>
      </c>
    </row>
    <row r="518" spans="1:6">
      <c r="A518" s="321" t="s">
        <v>234</v>
      </c>
      <c r="B518" s="322" t="s">
        <v>645</v>
      </c>
      <c r="C518" s="322" t="s">
        <v>1198</v>
      </c>
      <c r="D518" s="322" t="s">
        <v>1135</v>
      </c>
      <c r="E518" s="323">
        <v>73395</v>
      </c>
      <c r="F518" s="323">
        <v>73395</v>
      </c>
    </row>
    <row r="519" spans="1:6" ht="76.5">
      <c r="A519" s="321" t="s">
        <v>236</v>
      </c>
      <c r="B519" s="322" t="s">
        <v>645</v>
      </c>
      <c r="C519" s="322" t="s">
        <v>1198</v>
      </c>
      <c r="D519" s="322" t="s">
        <v>333</v>
      </c>
      <c r="E519" s="323">
        <v>73395</v>
      </c>
      <c r="F519" s="323">
        <v>73395</v>
      </c>
    </row>
    <row r="520" spans="1:6" ht="140.25">
      <c r="A520" s="321" t="s">
        <v>2010</v>
      </c>
      <c r="B520" s="322" t="s">
        <v>1225</v>
      </c>
      <c r="C520" s="322" t="s">
        <v>1174</v>
      </c>
      <c r="D520" s="322" t="s">
        <v>1174</v>
      </c>
      <c r="E520" s="323">
        <v>448</v>
      </c>
      <c r="F520" s="323">
        <v>448</v>
      </c>
    </row>
    <row r="521" spans="1:6" ht="38.25">
      <c r="A521" s="321" t="s">
        <v>1316</v>
      </c>
      <c r="B521" s="322" t="s">
        <v>1225</v>
      </c>
      <c r="C521" s="322" t="s">
        <v>1317</v>
      </c>
      <c r="D521" s="322" t="s">
        <v>1174</v>
      </c>
      <c r="E521" s="323">
        <v>448</v>
      </c>
      <c r="F521" s="323">
        <v>448</v>
      </c>
    </row>
    <row r="522" spans="1:6" ht="38.25">
      <c r="A522" s="321" t="s">
        <v>1197</v>
      </c>
      <c r="B522" s="322" t="s">
        <v>1225</v>
      </c>
      <c r="C522" s="322" t="s">
        <v>1198</v>
      </c>
      <c r="D522" s="322" t="s">
        <v>1174</v>
      </c>
      <c r="E522" s="323">
        <v>448</v>
      </c>
      <c r="F522" s="323">
        <v>448</v>
      </c>
    </row>
    <row r="523" spans="1:6" ht="38.25">
      <c r="A523" s="321" t="s">
        <v>238</v>
      </c>
      <c r="B523" s="322" t="s">
        <v>1225</v>
      </c>
      <c r="C523" s="322" t="s">
        <v>1198</v>
      </c>
      <c r="D523" s="322" t="s">
        <v>1137</v>
      </c>
      <c r="E523" s="323">
        <v>448</v>
      </c>
      <c r="F523" s="323">
        <v>448</v>
      </c>
    </row>
    <row r="524" spans="1:6" ht="51">
      <c r="A524" s="321" t="s">
        <v>1692</v>
      </c>
      <c r="B524" s="322" t="s">
        <v>1225</v>
      </c>
      <c r="C524" s="322" t="s">
        <v>1198</v>
      </c>
      <c r="D524" s="322" t="s">
        <v>345</v>
      </c>
      <c r="E524" s="323">
        <v>448</v>
      </c>
      <c r="F524" s="323">
        <v>448</v>
      </c>
    </row>
    <row r="525" spans="1:6" ht="38.25">
      <c r="A525" s="321" t="s">
        <v>1742</v>
      </c>
      <c r="B525" s="322" t="s">
        <v>1164</v>
      </c>
      <c r="C525" s="322" t="s">
        <v>1174</v>
      </c>
      <c r="D525" s="322" t="s">
        <v>1174</v>
      </c>
      <c r="E525" s="323">
        <v>215000</v>
      </c>
      <c r="F525" s="323">
        <v>215000</v>
      </c>
    </row>
    <row r="526" spans="1:6" ht="102">
      <c r="A526" s="321" t="s">
        <v>1799</v>
      </c>
      <c r="B526" s="322" t="s">
        <v>1800</v>
      </c>
      <c r="C526" s="322" t="s">
        <v>1174</v>
      </c>
      <c r="D526" s="322" t="s">
        <v>1174</v>
      </c>
      <c r="E526" s="323">
        <v>65000</v>
      </c>
      <c r="F526" s="323">
        <v>65000</v>
      </c>
    </row>
    <row r="527" spans="1:6" ht="38.25">
      <c r="A527" s="321" t="s">
        <v>1316</v>
      </c>
      <c r="B527" s="322" t="s">
        <v>1800</v>
      </c>
      <c r="C527" s="322" t="s">
        <v>1317</v>
      </c>
      <c r="D527" s="322" t="s">
        <v>1174</v>
      </c>
      <c r="E527" s="323">
        <v>65000</v>
      </c>
      <c r="F527" s="323">
        <v>65000</v>
      </c>
    </row>
    <row r="528" spans="1:6" ht="38.25">
      <c r="A528" s="321" t="s">
        <v>1197</v>
      </c>
      <c r="B528" s="322" t="s">
        <v>1800</v>
      </c>
      <c r="C528" s="322" t="s">
        <v>1198</v>
      </c>
      <c r="D528" s="322" t="s">
        <v>1174</v>
      </c>
      <c r="E528" s="323">
        <v>65000</v>
      </c>
      <c r="F528" s="323">
        <v>65000</v>
      </c>
    </row>
    <row r="529" spans="1:6">
      <c r="A529" s="321" t="s">
        <v>234</v>
      </c>
      <c r="B529" s="322" t="s">
        <v>1800</v>
      </c>
      <c r="C529" s="322" t="s">
        <v>1198</v>
      </c>
      <c r="D529" s="322" t="s">
        <v>1135</v>
      </c>
      <c r="E529" s="323">
        <v>65000</v>
      </c>
      <c r="F529" s="323">
        <v>65000</v>
      </c>
    </row>
    <row r="530" spans="1:6">
      <c r="A530" s="321" t="s">
        <v>217</v>
      </c>
      <c r="B530" s="322" t="s">
        <v>1800</v>
      </c>
      <c r="C530" s="322" t="s">
        <v>1198</v>
      </c>
      <c r="D530" s="322" t="s">
        <v>337</v>
      </c>
      <c r="E530" s="323">
        <v>65000</v>
      </c>
      <c r="F530" s="323">
        <v>65000</v>
      </c>
    </row>
    <row r="531" spans="1:6" ht="114.75">
      <c r="A531" s="321" t="s">
        <v>1743</v>
      </c>
      <c r="B531" s="322" t="s">
        <v>1690</v>
      </c>
      <c r="C531" s="322" t="s">
        <v>1174</v>
      </c>
      <c r="D531" s="322" t="s">
        <v>1174</v>
      </c>
      <c r="E531" s="323">
        <v>150000</v>
      </c>
      <c r="F531" s="323">
        <v>150000</v>
      </c>
    </row>
    <row r="532" spans="1:6" ht="38.25">
      <c r="A532" s="321" t="s">
        <v>1316</v>
      </c>
      <c r="B532" s="322" t="s">
        <v>1690</v>
      </c>
      <c r="C532" s="322" t="s">
        <v>1317</v>
      </c>
      <c r="D532" s="322" t="s">
        <v>1174</v>
      </c>
      <c r="E532" s="323">
        <v>150000</v>
      </c>
      <c r="F532" s="323">
        <v>150000</v>
      </c>
    </row>
    <row r="533" spans="1:6" ht="38.25">
      <c r="A533" s="321" t="s">
        <v>1197</v>
      </c>
      <c r="B533" s="322" t="s">
        <v>1690</v>
      </c>
      <c r="C533" s="322" t="s">
        <v>1198</v>
      </c>
      <c r="D533" s="322" t="s">
        <v>1174</v>
      </c>
      <c r="E533" s="323">
        <v>150000</v>
      </c>
      <c r="F533" s="323">
        <v>150000</v>
      </c>
    </row>
    <row r="534" spans="1:6">
      <c r="A534" s="321" t="s">
        <v>234</v>
      </c>
      <c r="B534" s="322" t="s">
        <v>1690</v>
      </c>
      <c r="C534" s="322" t="s">
        <v>1198</v>
      </c>
      <c r="D534" s="322" t="s">
        <v>1135</v>
      </c>
      <c r="E534" s="323">
        <v>150000</v>
      </c>
      <c r="F534" s="323">
        <v>150000</v>
      </c>
    </row>
    <row r="535" spans="1:6">
      <c r="A535" s="321" t="s">
        <v>217</v>
      </c>
      <c r="B535" s="322" t="s">
        <v>1690</v>
      </c>
      <c r="C535" s="322" t="s">
        <v>1198</v>
      </c>
      <c r="D535" s="322" t="s">
        <v>337</v>
      </c>
      <c r="E535" s="323">
        <v>150000</v>
      </c>
      <c r="F535" s="323">
        <v>150000</v>
      </c>
    </row>
    <row r="536" spans="1:6" ht="25.5">
      <c r="A536" s="321" t="s">
        <v>461</v>
      </c>
      <c r="B536" s="322" t="s">
        <v>981</v>
      </c>
      <c r="C536" s="322" t="s">
        <v>1174</v>
      </c>
      <c r="D536" s="322" t="s">
        <v>1174</v>
      </c>
      <c r="E536" s="323">
        <v>325111802</v>
      </c>
      <c r="F536" s="323">
        <v>324870702</v>
      </c>
    </row>
    <row r="537" spans="1:6">
      <c r="A537" s="321" t="s">
        <v>462</v>
      </c>
      <c r="B537" s="322" t="s">
        <v>982</v>
      </c>
      <c r="C537" s="322" t="s">
        <v>1174</v>
      </c>
      <c r="D537" s="322" t="s">
        <v>1174</v>
      </c>
      <c r="E537" s="323">
        <v>50484017</v>
      </c>
      <c r="F537" s="323">
        <v>50242917</v>
      </c>
    </row>
    <row r="538" spans="1:6" ht="114.75">
      <c r="A538" s="321" t="s">
        <v>397</v>
      </c>
      <c r="B538" s="322" t="s">
        <v>708</v>
      </c>
      <c r="C538" s="322" t="s">
        <v>1174</v>
      </c>
      <c r="D538" s="322" t="s">
        <v>1174</v>
      </c>
      <c r="E538" s="323">
        <v>43887936</v>
      </c>
      <c r="F538" s="323">
        <v>43887936</v>
      </c>
    </row>
    <row r="539" spans="1:6" ht="38.25">
      <c r="A539" s="321" t="s">
        <v>1324</v>
      </c>
      <c r="B539" s="322" t="s">
        <v>708</v>
      </c>
      <c r="C539" s="322" t="s">
        <v>1325</v>
      </c>
      <c r="D539" s="322" t="s">
        <v>1174</v>
      </c>
      <c r="E539" s="323">
        <v>43887936</v>
      </c>
      <c r="F539" s="323">
        <v>43887936</v>
      </c>
    </row>
    <row r="540" spans="1:6">
      <c r="A540" s="321" t="s">
        <v>1199</v>
      </c>
      <c r="B540" s="322" t="s">
        <v>708</v>
      </c>
      <c r="C540" s="322" t="s">
        <v>1200</v>
      </c>
      <c r="D540" s="322" t="s">
        <v>1174</v>
      </c>
      <c r="E540" s="323">
        <v>43887936</v>
      </c>
      <c r="F540" s="323">
        <v>43887936</v>
      </c>
    </row>
    <row r="541" spans="1:6">
      <c r="A541" s="321" t="s">
        <v>249</v>
      </c>
      <c r="B541" s="322" t="s">
        <v>708</v>
      </c>
      <c r="C541" s="322" t="s">
        <v>1200</v>
      </c>
      <c r="D541" s="322" t="s">
        <v>1148</v>
      </c>
      <c r="E541" s="323">
        <v>43887936</v>
      </c>
      <c r="F541" s="323">
        <v>43887936</v>
      </c>
    </row>
    <row r="542" spans="1:6">
      <c r="A542" s="321" t="s">
        <v>209</v>
      </c>
      <c r="B542" s="322" t="s">
        <v>708</v>
      </c>
      <c r="C542" s="322" t="s">
        <v>1200</v>
      </c>
      <c r="D542" s="322" t="s">
        <v>392</v>
      </c>
      <c r="E542" s="323">
        <v>43887936</v>
      </c>
      <c r="F542" s="323">
        <v>43887936</v>
      </c>
    </row>
    <row r="543" spans="1:6" ht="165.75">
      <c r="A543" s="321" t="s">
        <v>398</v>
      </c>
      <c r="B543" s="322" t="s">
        <v>709</v>
      </c>
      <c r="C543" s="322" t="s">
        <v>1174</v>
      </c>
      <c r="D543" s="322" t="s">
        <v>1174</v>
      </c>
      <c r="E543" s="323">
        <v>109000</v>
      </c>
      <c r="F543" s="323">
        <v>109000</v>
      </c>
    </row>
    <row r="544" spans="1:6" ht="38.25">
      <c r="A544" s="321" t="s">
        <v>1324</v>
      </c>
      <c r="B544" s="322" t="s">
        <v>709</v>
      </c>
      <c r="C544" s="322" t="s">
        <v>1325</v>
      </c>
      <c r="D544" s="322" t="s">
        <v>1174</v>
      </c>
      <c r="E544" s="323">
        <v>109000</v>
      </c>
      <c r="F544" s="323">
        <v>109000</v>
      </c>
    </row>
    <row r="545" spans="1:6">
      <c r="A545" s="321" t="s">
        <v>1199</v>
      </c>
      <c r="B545" s="322" t="s">
        <v>709</v>
      </c>
      <c r="C545" s="322" t="s">
        <v>1200</v>
      </c>
      <c r="D545" s="322" t="s">
        <v>1174</v>
      </c>
      <c r="E545" s="323">
        <v>109000</v>
      </c>
      <c r="F545" s="323">
        <v>109000</v>
      </c>
    </row>
    <row r="546" spans="1:6">
      <c r="A546" s="321" t="s">
        <v>249</v>
      </c>
      <c r="B546" s="322" t="s">
        <v>709</v>
      </c>
      <c r="C546" s="322" t="s">
        <v>1200</v>
      </c>
      <c r="D546" s="322" t="s">
        <v>1148</v>
      </c>
      <c r="E546" s="323">
        <v>109000</v>
      </c>
      <c r="F546" s="323">
        <v>109000</v>
      </c>
    </row>
    <row r="547" spans="1:6">
      <c r="A547" s="321" t="s">
        <v>209</v>
      </c>
      <c r="B547" s="322" t="s">
        <v>709</v>
      </c>
      <c r="C547" s="322" t="s">
        <v>1200</v>
      </c>
      <c r="D547" s="322" t="s">
        <v>392</v>
      </c>
      <c r="E547" s="323">
        <v>109000</v>
      </c>
      <c r="F547" s="323">
        <v>109000</v>
      </c>
    </row>
    <row r="548" spans="1:6" ht="127.5">
      <c r="A548" s="321" t="s">
        <v>1817</v>
      </c>
      <c r="B548" s="322" t="s">
        <v>1818</v>
      </c>
      <c r="C548" s="322" t="s">
        <v>1174</v>
      </c>
      <c r="D548" s="322" t="s">
        <v>1174</v>
      </c>
      <c r="E548" s="323">
        <v>152906</v>
      </c>
      <c r="F548" s="323">
        <v>152906</v>
      </c>
    </row>
    <row r="549" spans="1:6" ht="38.25">
      <c r="A549" s="321" t="s">
        <v>1324</v>
      </c>
      <c r="B549" s="322" t="s">
        <v>1818</v>
      </c>
      <c r="C549" s="322" t="s">
        <v>1325</v>
      </c>
      <c r="D549" s="322" t="s">
        <v>1174</v>
      </c>
      <c r="E549" s="323">
        <v>152906</v>
      </c>
      <c r="F549" s="323">
        <v>152906</v>
      </c>
    </row>
    <row r="550" spans="1:6">
      <c r="A550" s="321" t="s">
        <v>1199</v>
      </c>
      <c r="B550" s="322" t="s">
        <v>1818</v>
      </c>
      <c r="C550" s="322" t="s">
        <v>1200</v>
      </c>
      <c r="D550" s="322" t="s">
        <v>1174</v>
      </c>
      <c r="E550" s="323">
        <v>152906</v>
      </c>
      <c r="F550" s="323">
        <v>152906</v>
      </c>
    </row>
    <row r="551" spans="1:6">
      <c r="A551" s="321" t="s">
        <v>249</v>
      </c>
      <c r="B551" s="322" t="s">
        <v>1818</v>
      </c>
      <c r="C551" s="322" t="s">
        <v>1200</v>
      </c>
      <c r="D551" s="322" t="s">
        <v>1148</v>
      </c>
      <c r="E551" s="323">
        <v>152906</v>
      </c>
      <c r="F551" s="323">
        <v>152906</v>
      </c>
    </row>
    <row r="552" spans="1:6">
      <c r="A552" s="321" t="s">
        <v>209</v>
      </c>
      <c r="B552" s="322" t="s">
        <v>1818</v>
      </c>
      <c r="C552" s="322" t="s">
        <v>1200</v>
      </c>
      <c r="D552" s="322" t="s">
        <v>392</v>
      </c>
      <c r="E552" s="323">
        <v>152906</v>
      </c>
      <c r="F552" s="323">
        <v>152906</v>
      </c>
    </row>
    <row r="553" spans="1:6" ht="114.75">
      <c r="A553" s="321" t="s">
        <v>513</v>
      </c>
      <c r="B553" s="322" t="s">
        <v>710</v>
      </c>
      <c r="C553" s="322" t="s">
        <v>1174</v>
      </c>
      <c r="D553" s="322" t="s">
        <v>1174</v>
      </c>
      <c r="E553" s="323">
        <v>210000</v>
      </c>
      <c r="F553" s="323">
        <v>210000</v>
      </c>
    </row>
    <row r="554" spans="1:6" ht="38.25">
      <c r="A554" s="321" t="s">
        <v>1324</v>
      </c>
      <c r="B554" s="322" t="s">
        <v>710</v>
      </c>
      <c r="C554" s="322" t="s">
        <v>1325</v>
      </c>
      <c r="D554" s="322" t="s">
        <v>1174</v>
      </c>
      <c r="E554" s="323">
        <v>210000</v>
      </c>
      <c r="F554" s="323">
        <v>210000</v>
      </c>
    </row>
    <row r="555" spans="1:6">
      <c r="A555" s="321" t="s">
        <v>1199</v>
      </c>
      <c r="B555" s="322" t="s">
        <v>710</v>
      </c>
      <c r="C555" s="322" t="s">
        <v>1200</v>
      </c>
      <c r="D555" s="322" t="s">
        <v>1174</v>
      </c>
      <c r="E555" s="323">
        <v>210000</v>
      </c>
      <c r="F555" s="323">
        <v>210000</v>
      </c>
    </row>
    <row r="556" spans="1:6">
      <c r="A556" s="321" t="s">
        <v>249</v>
      </c>
      <c r="B556" s="322" t="s">
        <v>710</v>
      </c>
      <c r="C556" s="322" t="s">
        <v>1200</v>
      </c>
      <c r="D556" s="322" t="s">
        <v>1148</v>
      </c>
      <c r="E556" s="323">
        <v>210000</v>
      </c>
      <c r="F556" s="323">
        <v>210000</v>
      </c>
    </row>
    <row r="557" spans="1:6">
      <c r="A557" s="321" t="s">
        <v>209</v>
      </c>
      <c r="B557" s="322" t="s">
        <v>710</v>
      </c>
      <c r="C557" s="322" t="s">
        <v>1200</v>
      </c>
      <c r="D557" s="322" t="s">
        <v>392</v>
      </c>
      <c r="E557" s="323">
        <v>210000</v>
      </c>
      <c r="F557" s="323">
        <v>210000</v>
      </c>
    </row>
    <row r="558" spans="1:6" ht="114.75">
      <c r="A558" s="321" t="s">
        <v>568</v>
      </c>
      <c r="B558" s="322" t="s">
        <v>711</v>
      </c>
      <c r="C558" s="322" t="s">
        <v>1174</v>
      </c>
      <c r="D558" s="322" t="s">
        <v>1174</v>
      </c>
      <c r="E558" s="323">
        <v>3990000</v>
      </c>
      <c r="F558" s="323">
        <v>3990000</v>
      </c>
    </row>
    <row r="559" spans="1:6" ht="38.25">
      <c r="A559" s="321" t="s">
        <v>1324</v>
      </c>
      <c r="B559" s="322" t="s">
        <v>711</v>
      </c>
      <c r="C559" s="322" t="s">
        <v>1325</v>
      </c>
      <c r="D559" s="322" t="s">
        <v>1174</v>
      </c>
      <c r="E559" s="323">
        <v>3990000</v>
      </c>
      <c r="F559" s="323">
        <v>3990000</v>
      </c>
    </row>
    <row r="560" spans="1:6">
      <c r="A560" s="321" t="s">
        <v>1199</v>
      </c>
      <c r="B560" s="322" t="s">
        <v>711</v>
      </c>
      <c r="C560" s="322" t="s">
        <v>1200</v>
      </c>
      <c r="D560" s="322" t="s">
        <v>1174</v>
      </c>
      <c r="E560" s="323">
        <v>3990000</v>
      </c>
      <c r="F560" s="323">
        <v>3990000</v>
      </c>
    </row>
    <row r="561" spans="1:6">
      <c r="A561" s="321" t="s">
        <v>249</v>
      </c>
      <c r="B561" s="322" t="s">
        <v>711</v>
      </c>
      <c r="C561" s="322" t="s">
        <v>1200</v>
      </c>
      <c r="D561" s="322" t="s">
        <v>1148</v>
      </c>
      <c r="E561" s="323">
        <v>3990000</v>
      </c>
      <c r="F561" s="323">
        <v>3990000</v>
      </c>
    </row>
    <row r="562" spans="1:6">
      <c r="A562" s="321" t="s">
        <v>209</v>
      </c>
      <c r="B562" s="322" t="s">
        <v>711</v>
      </c>
      <c r="C562" s="322" t="s">
        <v>1200</v>
      </c>
      <c r="D562" s="322" t="s">
        <v>392</v>
      </c>
      <c r="E562" s="323">
        <v>3990000</v>
      </c>
      <c r="F562" s="323">
        <v>3990000</v>
      </c>
    </row>
    <row r="563" spans="1:6" ht="76.5">
      <c r="A563" s="321" t="s">
        <v>1620</v>
      </c>
      <c r="B563" s="322" t="s">
        <v>1621</v>
      </c>
      <c r="C563" s="322" t="s">
        <v>1174</v>
      </c>
      <c r="D563" s="322" t="s">
        <v>1174</v>
      </c>
      <c r="E563" s="323">
        <v>61500</v>
      </c>
      <c r="F563" s="323">
        <v>61500</v>
      </c>
    </row>
    <row r="564" spans="1:6" ht="38.25">
      <c r="A564" s="321" t="s">
        <v>1324</v>
      </c>
      <c r="B564" s="322" t="s">
        <v>1621</v>
      </c>
      <c r="C564" s="322" t="s">
        <v>1325</v>
      </c>
      <c r="D564" s="322" t="s">
        <v>1174</v>
      </c>
      <c r="E564" s="323">
        <v>61500</v>
      </c>
      <c r="F564" s="323">
        <v>61500</v>
      </c>
    </row>
    <row r="565" spans="1:6">
      <c r="A565" s="321" t="s">
        <v>1199</v>
      </c>
      <c r="B565" s="322" t="s">
        <v>1621</v>
      </c>
      <c r="C565" s="322" t="s">
        <v>1200</v>
      </c>
      <c r="D565" s="322" t="s">
        <v>1174</v>
      </c>
      <c r="E565" s="323">
        <v>61500</v>
      </c>
      <c r="F565" s="323">
        <v>61500</v>
      </c>
    </row>
    <row r="566" spans="1:6">
      <c r="A566" s="321" t="s">
        <v>249</v>
      </c>
      <c r="B566" s="322" t="s">
        <v>1621</v>
      </c>
      <c r="C566" s="322" t="s">
        <v>1200</v>
      </c>
      <c r="D566" s="322" t="s">
        <v>1148</v>
      </c>
      <c r="E566" s="323">
        <v>61500</v>
      </c>
      <c r="F566" s="323">
        <v>61500</v>
      </c>
    </row>
    <row r="567" spans="1:6">
      <c r="A567" s="321" t="s">
        <v>209</v>
      </c>
      <c r="B567" s="322" t="s">
        <v>1621</v>
      </c>
      <c r="C567" s="322" t="s">
        <v>1200</v>
      </c>
      <c r="D567" s="322" t="s">
        <v>392</v>
      </c>
      <c r="E567" s="323">
        <v>61500</v>
      </c>
      <c r="F567" s="323">
        <v>61500</v>
      </c>
    </row>
    <row r="568" spans="1:6" ht="102">
      <c r="A568" s="321" t="s">
        <v>958</v>
      </c>
      <c r="B568" s="322" t="s">
        <v>959</v>
      </c>
      <c r="C568" s="322" t="s">
        <v>1174</v>
      </c>
      <c r="D568" s="322" t="s">
        <v>1174</v>
      </c>
      <c r="E568" s="323">
        <v>1190000</v>
      </c>
      <c r="F568" s="323">
        <v>1190000</v>
      </c>
    </row>
    <row r="569" spans="1:6" ht="38.25">
      <c r="A569" s="321" t="s">
        <v>1324</v>
      </c>
      <c r="B569" s="322" t="s">
        <v>959</v>
      </c>
      <c r="C569" s="322" t="s">
        <v>1325</v>
      </c>
      <c r="D569" s="322" t="s">
        <v>1174</v>
      </c>
      <c r="E569" s="323">
        <v>1190000</v>
      </c>
      <c r="F569" s="323">
        <v>1190000</v>
      </c>
    </row>
    <row r="570" spans="1:6">
      <c r="A570" s="321" t="s">
        <v>1199</v>
      </c>
      <c r="B570" s="322" t="s">
        <v>959</v>
      </c>
      <c r="C570" s="322" t="s">
        <v>1200</v>
      </c>
      <c r="D570" s="322" t="s">
        <v>1174</v>
      </c>
      <c r="E570" s="323">
        <v>1190000</v>
      </c>
      <c r="F570" s="323">
        <v>1190000</v>
      </c>
    </row>
    <row r="571" spans="1:6">
      <c r="A571" s="321" t="s">
        <v>249</v>
      </c>
      <c r="B571" s="322" t="s">
        <v>959</v>
      </c>
      <c r="C571" s="322" t="s">
        <v>1200</v>
      </c>
      <c r="D571" s="322" t="s">
        <v>1148</v>
      </c>
      <c r="E571" s="323">
        <v>1190000</v>
      </c>
      <c r="F571" s="323">
        <v>1190000</v>
      </c>
    </row>
    <row r="572" spans="1:6">
      <c r="A572" s="321" t="s">
        <v>209</v>
      </c>
      <c r="B572" s="322" t="s">
        <v>959</v>
      </c>
      <c r="C572" s="322" t="s">
        <v>1200</v>
      </c>
      <c r="D572" s="322" t="s">
        <v>392</v>
      </c>
      <c r="E572" s="323">
        <v>1190000</v>
      </c>
      <c r="F572" s="323">
        <v>1190000</v>
      </c>
    </row>
    <row r="573" spans="1:6" ht="63.75">
      <c r="A573" s="321" t="s">
        <v>401</v>
      </c>
      <c r="B573" s="322" t="s">
        <v>718</v>
      </c>
      <c r="C573" s="322" t="s">
        <v>1174</v>
      </c>
      <c r="D573" s="322" t="s">
        <v>1174</v>
      </c>
      <c r="E573" s="323">
        <v>100000</v>
      </c>
      <c r="F573" s="323">
        <v>100000</v>
      </c>
    </row>
    <row r="574" spans="1:6" ht="38.25">
      <c r="A574" s="321" t="s">
        <v>1324</v>
      </c>
      <c r="B574" s="322" t="s">
        <v>718</v>
      </c>
      <c r="C574" s="322" t="s">
        <v>1325</v>
      </c>
      <c r="D574" s="322" t="s">
        <v>1174</v>
      </c>
      <c r="E574" s="323">
        <v>100000</v>
      </c>
      <c r="F574" s="323">
        <v>100000</v>
      </c>
    </row>
    <row r="575" spans="1:6">
      <c r="A575" s="321" t="s">
        <v>1199</v>
      </c>
      <c r="B575" s="322" t="s">
        <v>718</v>
      </c>
      <c r="C575" s="322" t="s">
        <v>1200</v>
      </c>
      <c r="D575" s="322" t="s">
        <v>1174</v>
      </c>
      <c r="E575" s="323">
        <v>100000</v>
      </c>
      <c r="F575" s="323">
        <v>100000</v>
      </c>
    </row>
    <row r="576" spans="1:6">
      <c r="A576" s="321" t="s">
        <v>249</v>
      </c>
      <c r="B576" s="322" t="s">
        <v>718</v>
      </c>
      <c r="C576" s="322" t="s">
        <v>1200</v>
      </c>
      <c r="D576" s="322" t="s">
        <v>1148</v>
      </c>
      <c r="E576" s="323">
        <v>100000</v>
      </c>
      <c r="F576" s="323">
        <v>100000</v>
      </c>
    </row>
    <row r="577" spans="1:6">
      <c r="A577" s="321" t="s">
        <v>209</v>
      </c>
      <c r="B577" s="322" t="s">
        <v>718</v>
      </c>
      <c r="C577" s="322" t="s">
        <v>1200</v>
      </c>
      <c r="D577" s="322" t="s">
        <v>392</v>
      </c>
      <c r="E577" s="323">
        <v>100000</v>
      </c>
      <c r="F577" s="323">
        <v>100000</v>
      </c>
    </row>
    <row r="578" spans="1:6" ht="89.25">
      <c r="A578" s="321" t="s">
        <v>2004</v>
      </c>
      <c r="B578" s="322" t="s">
        <v>2005</v>
      </c>
      <c r="C578" s="322" t="s">
        <v>1174</v>
      </c>
      <c r="D578" s="322" t="s">
        <v>1174</v>
      </c>
      <c r="E578" s="323">
        <v>343030</v>
      </c>
      <c r="F578" s="323">
        <v>101930</v>
      </c>
    </row>
    <row r="579" spans="1:6" ht="38.25">
      <c r="A579" s="321" t="s">
        <v>1324</v>
      </c>
      <c r="B579" s="322" t="s">
        <v>2005</v>
      </c>
      <c r="C579" s="322" t="s">
        <v>1325</v>
      </c>
      <c r="D579" s="322" t="s">
        <v>1174</v>
      </c>
      <c r="E579" s="323">
        <v>343030</v>
      </c>
      <c r="F579" s="323">
        <v>101930</v>
      </c>
    </row>
    <row r="580" spans="1:6">
      <c r="A580" s="321" t="s">
        <v>1199</v>
      </c>
      <c r="B580" s="322" t="s">
        <v>2005</v>
      </c>
      <c r="C580" s="322" t="s">
        <v>1200</v>
      </c>
      <c r="D580" s="322" t="s">
        <v>1174</v>
      </c>
      <c r="E580" s="323">
        <v>343030</v>
      </c>
      <c r="F580" s="323">
        <v>101930</v>
      </c>
    </row>
    <row r="581" spans="1:6">
      <c r="A581" s="321" t="s">
        <v>249</v>
      </c>
      <c r="B581" s="322" t="s">
        <v>2005</v>
      </c>
      <c r="C581" s="322" t="s">
        <v>1200</v>
      </c>
      <c r="D581" s="322" t="s">
        <v>1148</v>
      </c>
      <c r="E581" s="323">
        <v>343030</v>
      </c>
      <c r="F581" s="323">
        <v>101930</v>
      </c>
    </row>
    <row r="582" spans="1:6">
      <c r="A582" s="321" t="s">
        <v>209</v>
      </c>
      <c r="B582" s="322" t="s">
        <v>2005</v>
      </c>
      <c r="C582" s="322" t="s">
        <v>1200</v>
      </c>
      <c r="D582" s="322" t="s">
        <v>392</v>
      </c>
      <c r="E582" s="323">
        <v>343030</v>
      </c>
      <c r="F582" s="323">
        <v>101930</v>
      </c>
    </row>
    <row r="583" spans="1:6" ht="63.75">
      <c r="A583" s="321" t="s">
        <v>1488</v>
      </c>
      <c r="B583" s="322" t="s">
        <v>712</v>
      </c>
      <c r="C583" s="322" t="s">
        <v>1174</v>
      </c>
      <c r="D583" s="322" t="s">
        <v>1174</v>
      </c>
      <c r="E583" s="323">
        <v>439645</v>
      </c>
      <c r="F583" s="323">
        <v>439645</v>
      </c>
    </row>
    <row r="584" spans="1:6" ht="38.25">
      <c r="A584" s="321" t="s">
        <v>1324</v>
      </c>
      <c r="B584" s="322" t="s">
        <v>712</v>
      </c>
      <c r="C584" s="322" t="s">
        <v>1325</v>
      </c>
      <c r="D584" s="322" t="s">
        <v>1174</v>
      </c>
      <c r="E584" s="323">
        <v>439645</v>
      </c>
      <c r="F584" s="323">
        <v>439645</v>
      </c>
    </row>
    <row r="585" spans="1:6">
      <c r="A585" s="321" t="s">
        <v>1199</v>
      </c>
      <c r="B585" s="322" t="s">
        <v>712</v>
      </c>
      <c r="C585" s="322" t="s">
        <v>1200</v>
      </c>
      <c r="D585" s="322" t="s">
        <v>1174</v>
      </c>
      <c r="E585" s="323">
        <v>439645</v>
      </c>
      <c r="F585" s="323">
        <v>439645</v>
      </c>
    </row>
    <row r="586" spans="1:6">
      <c r="A586" s="321" t="s">
        <v>249</v>
      </c>
      <c r="B586" s="322" t="s">
        <v>712</v>
      </c>
      <c r="C586" s="322" t="s">
        <v>1200</v>
      </c>
      <c r="D586" s="322" t="s">
        <v>1148</v>
      </c>
      <c r="E586" s="323">
        <v>439645</v>
      </c>
      <c r="F586" s="323">
        <v>439645</v>
      </c>
    </row>
    <row r="587" spans="1:6">
      <c r="A587" s="321" t="s">
        <v>209</v>
      </c>
      <c r="B587" s="322" t="s">
        <v>712</v>
      </c>
      <c r="C587" s="322" t="s">
        <v>1200</v>
      </c>
      <c r="D587" s="322" t="s">
        <v>392</v>
      </c>
      <c r="E587" s="323">
        <v>439645</v>
      </c>
      <c r="F587" s="323">
        <v>439645</v>
      </c>
    </row>
    <row r="588" spans="1:6" ht="25.5">
      <c r="A588" s="321" t="s">
        <v>594</v>
      </c>
      <c r="B588" s="322" t="s">
        <v>983</v>
      </c>
      <c r="C588" s="322" t="s">
        <v>1174</v>
      </c>
      <c r="D588" s="322" t="s">
        <v>1174</v>
      </c>
      <c r="E588" s="323">
        <v>108723979</v>
      </c>
      <c r="F588" s="323">
        <v>108723979</v>
      </c>
    </row>
    <row r="589" spans="1:6" ht="127.5">
      <c r="A589" s="321" t="s">
        <v>516</v>
      </c>
      <c r="B589" s="322" t="s">
        <v>720</v>
      </c>
      <c r="C589" s="322" t="s">
        <v>1174</v>
      </c>
      <c r="D589" s="322" t="s">
        <v>1174</v>
      </c>
      <c r="E589" s="323">
        <v>83149609</v>
      </c>
      <c r="F589" s="323">
        <v>83149609</v>
      </c>
    </row>
    <row r="590" spans="1:6" ht="38.25">
      <c r="A590" s="321" t="s">
        <v>1324</v>
      </c>
      <c r="B590" s="322" t="s">
        <v>720</v>
      </c>
      <c r="C590" s="322" t="s">
        <v>1325</v>
      </c>
      <c r="D590" s="322" t="s">
        <v>1174</v>
      </c>
      <c r="E590" s="323">
        <v>83149609</v>
      </c>
      <c r="F590" s="323">
        <v>83149609</v>
      </c>
    </row>
    <row r="591" spans="1:6">
      <c r="A591" s="321" t="s">
        <v>1199</v>
      </c>
      <c r="B591" s="322" t="s">
        <v>720</v>
      </c>
      <c r="C591" s="322" t="s">
        <v>1200</v>
      </c>
      <c r="D591" s="322" t="s">
        <v>1174</v>
      </c>
      <c r="E591" s="323">
        <v>83149609</v>
      </c>
      <c r="F591" s="323">
        <v>83149609</v>
      </c>
    </row>
    <row r="592" spans="1:6">
      <c r="A592" s="321" t="s">
        <v>249</v>
      </c>
      <c r="B592" s="322" t="s">
        <v>720</v>
      </c>
      <c r="C592" s="322" t="s">
        <v>1200</v>
      </c>
      <c r="D592" s="322" t="s">
        <v>1148</v>
      </c>
      <c r="E592" s="323">
        <v>83149609</v>
      </c>
      <c r="F592" s="323">
        <v>83149609</v>
      </c>
    </row>
    <row r="593" spans="1:6">
      <c r="A593" s="321" t="s">
        <v>209</v>
      </c>
      <c r="B593" s="322" t="s">
        <v>720</v>
      </c>
      <c r="C593" s="322" t="s">
        <v>1200</v>
      </c>
      <c r="D593" s="322" t="s">
        <v>392</v>
      </c>
      <c r="E593" s="323">
        <v>83149609</v>
      </c>
      <c r="F593" s="323">
        <v>83149609</v>
      </c>
    </row>
    <row r="594" spans="1:6" ht="178.5">
      <c r="A594" s="321" t="s">
        <v>517</v>
      </c>
      <c r="B594" s="322" t="s">
        <v>721</v>
      </c>
      <c r="C594" s="322" t="s">
        <v>1174</v>
      </c>
      <c r="D594" s="322" t="s">
        <v>1174</v>
      </c>
      <c r="E594" s="323">
        <v>485000</v>
      </c>
      <c r="F594" s="323">
        <v>485000</v>
      </c>
    </row>
    <row r="595" spans="1:6" ht="38.25">
      <c r="A595" s="321" t="s">
        <v>1324</v>
      </c>
      <c r="B595" s="322" t="s">
        <v>721</v>
      </c>
      <c r="C595" s="322" t="s">
        <v>1325</v>
      </c>
      <c r="D595" s="322" t="s">
        <v>1174</v>
      </c>
      <c r="E595" s="323">
        <v>485000</v>
      </c>
      <c r="F595" s="323">
        <v>485000</v>
      </c>
    </row>
    <row r="596" spans="1:6">
      <c r="A596" s="321" t="s">
        <v>1199</v>
      </c>
      <c r="B596" s="322" t="s">
        <v>721</v>
      </c>
      <c r="C596" s="322" t="s">
        <v>1200</v>
      </c>
      <c r="D596" s="322" t="s">
        <v>1174</v>
      </c>
      <c r="E596" s="323">
        <v>485000</v>
      </c>
      <c r="F596" s="323">
        <v>485000</v>
      </c>
    </row>
    <row r="597" spans="1:6">
      <c r="A597" s="321" t="s">
        <v>249</v>
      </c>
      <c r="B597" s="322" t="s">
        <v>721</v>
      </c>
      <c r="C597" s="322" t="s">
        <v>1200</v>
      </c>
      <c r="D597" s="322" t="s">
        <v>1148</v>
      </c>
      <c r="E597" s="323">
        <v>485000</v>
      </c>
      <c r="F597" s="323">
        <v>485000</v>
      </c>
    </row>
    <row r="598" spans="1:6">
      <c r="A598" s="321" t="s">
        <v>209</v>
      </c>
      <c r="B598" s="322" t="s">
        <v>721</v>
      </c>
      <c r="C598" s="322" t="s">
        <v>1200</v>
      </c>
      <c r="D598" s="322" t="s">
        <v>392</v>
      </c>
      <c r="E598" s="323">
        <v>485000</v>
      </c>
      <c r="F598" s="323">
        <v>485000</v>
      </c>
    </row>
    <row r="599" spans="1:6" ht="140.25">
      <c r="A599" s="321" t="s">
        <v>518</v>
      </c>
      <c r="B599" s="322" t="s">
        <v>722</v>
      </c>
      <c r="C599" s="322" t="s">
        <v>1174</v>
      </c>
      <c r="D599" s="322" t="s">
        <v>1174</v>
      </c>
      <c r="E599" s="323">
        <v>345145</v>
      </c>
      <c r="F599" s="323">
        <v>345145</v>
      </c>
    </row>
    <row r="600" spans="1:6" ht="38.25">
      <c r="A600" s="321" t="s">
        <v>1324</v>
      </c>
      <c r="B600" s="322" t="s">
        <v>722</v>
      </c>
      <c r="C600" s="322" t="s">
        <v>1325</v>
      </c>
      <c r="D600" s="322" t="s">
        <v>1174</v>
      </c>
      <c r="E600" s="323">
        <v>345145</v>
      </c>
      <c r="F600" s="323">
        <v>345145</v>
      </c>
    </row>
    <row r="601" spans="1:6">
      <c r="A601" s="321" t="s">
        <v>1199</v>
      </c>
      <c r="B601" s="322" t="s">
        <v>722</v>
      </c>
      <c r="C601" s="322" t="s">
        <v>1200</v>
      </c>
      <c r="D601" s="322" t="s">
        <v>1174</v>
      </c>
      <c r="E601" s="323">
        <v>345145</v>
      </c>
      <c r="F601" s="323">
        <v>345145</v>
      </c>
    </row>
    <row r="602" spans="1:6">
      <c r="A602" s="321" t="s">
        <v>249</v>
      </c>
      <c r="B602" s="322" t="s">
        <v>722</v>
      </c>
      <c r="C602" s="322" t="s">
        <v>1200</v>
      </c>
      <c r="D602" s="322" t="s">
        <v>1148</v>
      </c>
      <c r="E602" s="323">
        <v>345145</v>
      </c>
      <c r="F602" s="323">
        <v>345145</v>
      </c>
    </row>
    <row r="603" spans="1:6">
      <c r="A603" s="321" t="s">
        <v>209</v>
      </c>
      <c r="B603" s="322" t="s">
        <v>722</v>
      </c>
      <c r="C603" s="322" t="s">
        <v>1200</v>
      </c>
      <c r="D603" s="322" t="s">
        <v>392</v>
      </c>
      <c r="E603" s="323">
        <v>345145</v>
      </c>
      <c r="F603" s="323">
        <v>345145</v>
      </c>
    </row>
    <row r="604" spans="1:6" ht="127.5">
      <c r="A604" s="321" t="s">
        <v>519</v>
      </c>
      <c r="B604" s="322" t="s">
        <v>723</v>
      </c>
      <c r="C604" s="322" t="s">
        <v>1174</v>
      </c>
      <c r="D604" s="322" t="s">
        <v>1174</v>
      </c>
      <c r="E604" s="323">
        <v>350000</v>
      </c>
      <c r="F604" s="323">
        <v>350000</v>
      </c>
    </row>
    <row r="605" spans="1:6" ht="38.25">
      <c r="A605" s="321" t="s">
        <v>1324</v>
      </c>
      <c r="B605" s="322" t="s">
        <v>723</v>
      </c>
      <c r="C605" s="322" t="s">
        <v>1325</v>
      </c>
      <c r="D605" s="322" t="s">
        <v>1174</v>
      </c>
      <c r="E605" s="323">
        <v>350000</v>
      </c>
      <c r="F605" s="323">
        <v>350000</v>
      </c>
    </row>
    <row r="606" spans="1:6">
      <c r="A606" s="321" t="s">
        <v>1199</v>
      </c>
      <c r="B606" s="322" t="s">
        <v>723</v>
      </c>
      <c r="C606" s="322" t="s">
        <v>1200</v>
      </c>
      <c r="D606" s="322" t="s">
        <v>1174</v>
      </c>
      <c r="E606" s="323">
        <v>350000</v>
      </c>
      <c r="F606" s="323">
        <v>350000</v>
      </c>
    </row>
    <row r="607" spans="1:6">
      <c r="A607" s="321" t="s">
        <v>249</v>
      </c>
      <c r="B607" s="322" t="s">
        <v>723</v>
      </c>
      <c r="C607" s="322" t="s">
        <v>1200</v>
      </c>
      <c r="D607" s="322" t="s">
        <v>1148</v>
      </c>
      <c r="E607" s="323">
        <v>350000</v>
      </c>
      <c r="F607" s="323">
        <v>350000</v>
      </c>
    </row>
    <row r="608" spans="1:6">
      <c r="A608" s="321" t="s">
        <v>209</v>
      </c>
      <c r="B608" s="322" t="s">
        <v>723</v>
      </c>
      <c r="C608" s="322" t="s">
        <v>1200</v>
      </c>
      <c r="D608" s="322" t="s">
        <v>392</v>
      </c>
      <c r="E608" s="323">
        <v>350000</v>
      </c>
      <c r="F608" s="323">
        <v>350000</v>
      </c>
    </row>
    <row r="609" spans="1:6" ht="127.5">
      <c r="A609" s="321" t="s">
        <v>570</v>
      </c>
      <c r="B609" s="322" t="s">
        <v>724</v>
      </c>
      <c r="C609" s="322" t="s">
        <v>1174</v>
      </c>
      <c r="D609" s="322" t="s">
        <v>1174</v>
      </c>
      <c r="E609" s="323">
        <v>21114225</v>
      </c>
      <c r="F609" s="323">
        <v>21114225</v>
      </c>
    </row>
    <row r="610" spans="1:6" ht="38.25">
      <c r="A610" s="321" t="s">
        <v>1324</v>
      </c>
      <c r="B610" s="322" t="s">
        <v>724</v>
      </c>
      <c r="C610" s="322" t="s">
        <v>1325</v>
      </c>
      <c r="D610" s="322" t="s">
        <v>1174</v>
      </c>
      <c r="E610" s="323">
        <v>21114225</v>
      </c>
      <c r="F610" s="323">
        <v>21114225</v>
      </c>
    </row>
    <row r="611" spans="1:6">
      <c r="A611" s="321" t="s">
        <v>1199</v>
      </c>
      <c r="B611" s="322" t="s">
        <v>724</v>
      </c>
      <c r="C611" s="322" t="s">
        <v>1200</v>
      </c>
      <c r="D611" s="322" t="s">
        <v>1174</v>
      </c>
      <c r="E611" s="323">
        <v>21114225</v>
      </c>
      <c r="F611" s="323">
        <v>21114225</v>
      </c>
    </row>
    <row r="612" spans="1:6">
      <c r="A612" s="321" t="s">
        <v>249</v>
      </c>
      <c r="B612" s="322" t="s">
        <v>724</v>
      </c>
      <c r="C612" s="322" t="s">
        <v>1200</v>
      </c>
      <c r="D612" s="322" t="s">
        <v>1148</v>
      </c>
      <c r="E612" s="323">
        <v>21114225</v>
      </c>
      <c r="F612" s="323">
        <v>21114225</v>
      </c>
    </row>
    <row r="613" spans="1:6">
      <c r="A613" s="321" t="s">
        <v>209</v>
      </c>
      <c r="B613" s="322" t="s">
        <v>724</v>
      </c>
      <c r="C613" s="322" t="s">
        <v>1200</v>
      </c>
      <c r="D613" s="322" t="s">
        <v>392</v>
      </c>
      <c r="E613" s="323">
        <v>21114225</v>
      </c>
      <c r="F613" s="323">
        <v>21114225</v>
      </c>
    </row>
    <row r="614" spans="1:6" ht="89.25">
      <c r="A614" s="321" t="s">
        <v>1622</v>
      </c>
      <c r="B614" s="322" t="s">
        <v>1623</v>
      </c>
      <c r="C614" s="322" t="s">
        <v>1174</v>
      </c>
      <c r="D614" s="322" t="s">
        <v>1174</v>
      </c>
      <c r="E614" s="323">
        <v>380000</v>
      </c>
      <c r="F614" s="323">
        <v>380000</v>
      </c>
    </row>
    <row r="615" spans="1:6" ht="38.25">
      <c r="A615" s="321" t="s">
        <v>1324</v>
      </c>
      <c r="B615" s="322" t="s">
        <v>1623</v>
      </c>
      <c r="C615" s="322" t="s">
        <v>1325</v>
      </c>
      <c r="D615" s="322" t="s">
        <v>1174</v>
      </c>
      <c r="E615" s="323">
        <v>380000</v>
      </c>
      <c r="F615" s="323">
        <v>380000</v>
      </c>
    </row>
    <row r="616" spans="1:6">
      <c r="A616" s="321" t="s">
        <v>1199</v>
      </c>
      <c r="B616" s="322" t="s">
        <v>1623</v>
      </c>
      <c r="C616" s="322" t="s">
        <v>1200</v>
      </c>
      <c r="D616" s="322" t="s">
        <v>1174</v>
      </c>
      <c r="E616" s="323">
        <v>380000</v>
      </c>
      <c r="F616" s="323">
        <v>380000</v>
      </c>
    </row>
    <row r="617" spans="1:6">
      <c r="A617" s="321" t="s">
        <v>249</v>
      </c>
      <c r="B617" s="322" t="s">
        <v>1623</v>
      </c>
      <c r="C617" s="322" t="s">
        <v>1200</v>
      </c>
      <c r="D617" s="322" t="s">
        <v>1148</v>
      </c>
      <c r="E617" s="323">
        <v>380000</v>
      </c>
      <c r="F617" s="323">
        <v>380000</v>
      </c>
    </row>
    <row r="618" spans="1:6">
      <c r="A618" s="321" t="s">
        <v>209</v>
      </c>
      <c r="B618" s="322" t="s">
        <v>1623</v>
      </c>
      <c r="C618" s="322" t="s">
        <v>1200</v>
      </c>
      <c r="D618" s="322" t="s">
        <v>392</v>
      </c>
      <c r="E618" s="323">
        <v>380000</v>
      </c>
      <c r="F618" s="323">
        <v>380000</v>
      </c>
    </row>
    <row r="619" spans="1:6" ht="114.75">
      <c r="A619" s="321" t="s">
        <v>960</v>
      </c>
      <c r="B619" s="322" t="s">
        <v>961</v>
      </c>
      <c r="C619" s="322" t="s">
        <v>1174</v>
      </c>
      <c r="D619" s="322" t="s">
        <v>1174</v>
      </c>
      <c r="E619" s="323">
        <v>2900000</v>
      </c>
      <c r="F619" s="323">
        <v>2900000</v>
      </c>
    </row>
    <row r="620" spans="1:6" ht="38.25">
      <c r="A620" s="321" t="s">
        <v>1324</v>
      </c>
      <c r="B620" s="322" t="s">
        <v>961</v>
      </c>
      <c r="C620" s="322" t="s">
        <v>1325</v>
      </c>
      <c r="D620" s="322" t="s">
        <v>1174</v>
      </c>
      <c r="E620" s="323">
        <v>2900000</v>
      </c>
      <c r="F620" s="323">
        <v>2900000</v>
      </c>
    </row>
    <row r="621" spans="1:6">
      <c r="A621" s="321" t="s">
        <v>1199</v>
      </c>
      <c r="B621" s="322" t="s">
        <v>961</v>
      </c>
      <c r="C621" s="322" t="s">
        <v>1200</v>
      </c>
      <c r="D621" s="322" t="s">
        <v>1174</v>
      </c>
      <c r="E621" s="323">
        <v>2900000</v>
      </c>
      <c r="F621" s="323">
        <v>2900000</v>
      </c>
    </row>
    <row r="622" spans="1:6">
      <c r="A622" s="321" t="s">
        <v>249</v>
      </c>
      <c r="B622" s="322" t="s">
        <v>961</v>
      </c>
      <c r="C622" s="322" t="s">
        <v>1200</v>
      </c>
      <c r="D622" s="322" t="s">
        <v>1148</v>
      </c>
      <c r="E622" s="323">
        <v>2900000</v>
      </c>
      <c r="F622" s="323">
        <v>2900000</v>
      </c>
    </row>
    <row r="623" spans="1:6">
      <c r="A623" s="321" t="s">
        <v>209</v>
      </c>
      <c r="B623" s="322" t="s">
        <v>961</v>
      </c>
      <c r="C623" s="322" t="s">
        <v>1200</v>
      </c>
      <c r="D623" s="322" t="s">
        <v>392</v>
      </c>
      <c r="E623" s="323">
        <v>2900000</v>
      </c>
      <c r="F623" s="323">
        <v>2900000</v>
      </c>
    </row>
    <row r="624" spans="1:6" ht="38.25">
      <c r="A624" s="321" t="s">
        <v>595</v>
      </c>
      <c r="B624" s="322" t="s">
        <v>984</v>
      </c>
      <c r="C624" s="322" t="s">
        <v>1174</v>
      </c>
      <c r="D624" s="322" t="s">
        <v>1174</v>
      </c>
      <c r="E624" s="323">
        <v>165903806</v>
      </c>
      <c r="F624" s="323">
        <v>165903806</v>
      </c>
    </row>
    <row r="625" spans="1:6" ht="140.25">
      <c r="A625" s="321" t="s">
        <v>509</v>
      </c>
      <c r="B625" s="322" t="s">
        <v>703</v>
      </c>
      <c r="C625" s="322" t="s">
        <v>1174</v>
      </c>
      <c r="D625" s="322" t="s">
        <v>1174</v>
      </c>
      <c r="E625" s="323">
        <v>95108183</v>
      </c>
      <c r="F625" s="323">
        <v>95108183</v>
      </c>
    </row>
    <row r="626" spans="1:6" ht="76.5">
      <c r="A626" s="321" t="s">
        <v>1315</v>
      </c>
      <c r="B626" s="322" t="s">
        <v>703</v>
      </c>
      <c r="C626" s="322" t="s">
        <v>273</v>
      </c>
      <c r="D626" s="322" t="s">
        <v>1174</v>
      </c>
      <c r="E626" s="323">
        <v>47201406</v>
      </c>
      <c r="F626" s="323">
        <v>47201406</v>
      </c>
    </row>
    <row r="627" spans="1:6" ht="25.5">
      <c r="A627" s="321" t="s">
        <v>1191</v>
      </c>
      <c r="B627" s="322" t="s">
        <v>703</v>
      </c>
      <c r="C627" s="322" t="s">
        <v>133</v>
      </c>
      <c r="D627" s="322" t="s">
        <v>1174</v>
      </c>
      <c r="E627" s="323">
        <v>47201406</v>
      </c>
      <c r="F627" s="323">
        <v>47201406</v>
      </c>
    </row>
    <row r="628" spans="1:6">
      <c r="A628" s="321" t="s">
        <v>249</v>
      </c>
      <c r="B628" s="322" t="s">
        <v>703</v>
      </c>
      <c r="C628" s="322" t="s">
        <v>133</v>
      </c>
      <c r="D628" s="322" t="s">
        <v>1148</v>
      </c>
      <c r="E628" s="323">
        <v>47201406</v>
      </c>
      <c r="F628" s="323">
        <v>47201406</v>
      </c>
    </row>
    <row r="629" spans="1:6" ht="25.5">
      <c r="A629" s="321" t="s">
        <v>0</v>
      </c>
      <c r="B629" s="322" t="s">
        <v>703</v>
      </c>
      <c r="C629" s="322" t="s">
        <v>133</v>
      </c>
      <c r="D629" s="322" t="s">
        <v>402</v>
      </c>
      <c r="E629" s="323">
        <v>47201406</v>
      </c>
      <c r="F629" s="323">
        <v>47201406</v>
      </c>
    </row>
    <row r="630" spans="1:6" ht="38.25">
      <c r="A630" s="321" t="s">
        <v>1316</v>
      </c>
      <c r="B630" s="322" t="s">
        <v>703</v>
      </c>
      <c r="C630" s="322" t="s">
        <v>1317</v>
      </c>
      <c r="D630" s="322" t="s">
        <v>1174</v>
      </c>
      <c r="E630" s="323">
        <v>3232400</v>
      </c>
      <c r="F630" s="323">
        <v>3232400</v>
      </c>
    </row>
    <row r="631" spans="1:6" ht="38.25">
      <c r="A631" s="321" t="s">
        <v>1197</v>
      </c>
      <c r="B631" s="322" t="s">
        <v>703</v>
      </c>
      <c r="C631" s="322" t="s">
        <v>1198</v>
      </c>
      <c r="D631" s="322" t="s">
        <v>1174</v>
      </c>
      <c r="E631" s="323">
        <v>3232400</v>
      </c>
      <c r="F631" s="323">
        <v>3232400</v>
      </c>
    </row>
    <row r="632" spans="1:6">
      <c r="A632" s="321" t="s">
        <v>249</v>
      </c>
      <c r="B632" s="322" t="s">
        <v>703</v>
      </c>
      <c r="C632" s="322" t="s">
        <v>1198</v>
      </c>
      <c r="D632" s="322" t="s">
        <v>1148</v>
      </c>
      <c r="E632" s="323">
        <v>3232400</v>
      </c>
      <c r="F632" s="323">
        <v>3232400</v>
      </c>
    </row>
    <row r="633" spans="1:6" ht="25.5">
      <c r="A633" s="321" t="s">
        <v>0</v>
      </c>
      <c r="B633" s="322" t="s">
        <v>703</v>
      </c>
      <c r="C633" s="322" t="s">
        <v>1198</v>
      </c>
      <c r="D633" s="322" t="s">
        <v>402</v>
      </c>
      <c r="E633" s="323">
        <v>3232400</v>
      </c>
      <c r="F633" s="323">
        <v>3232400</v>
      </c>
    </row>
    <row r="634" spans="1:6" ht="38.25">
      <c r="A634" s="321" t="s">
        <v>1324</v>
      </c>
      <c r="B634" s="322" t="s">
        <v>703</v>
      </c>
      <c r="C634" s="322" t="s">
        <v>1325</v>
      </c>
      <c r="D634" s="322" t="s">
        <v>1174</v>
      </c>
      <c r="E634" s="323">
        <v>44660877</v>
      </c>
      <c r="F634" s="323">
        <v>44660877</v>
      </c>
    </row>
    <row r="635" spans="1:6">
      <c r="A635" s="321" t="s">
        <v>1199</v>
      </c>
      <c r="B635" s="322" t="s">
        <v>703</v>
      </c>
      <c r="C635" s="322" t="s">
        <v>1200</v>
      </c>
      <c r="D635" s="322" t="s">
        <v>1174</v>
      </c>
      <c r="E635" s="323">
        <v>44660877</v>
      </c>
      <c r="F635" s="323">
        <v>44660877</v>
      </c>
    </row>
    <row r="636" spans="1:6">
      <c r="A636" s="321" t="s">
        <v>140</v>
      </c>
      <c r="B636" s="322" t="s">
        <v>703</v>
      </c>
      <c r="C636" s="322" t="s">
        <v>1200</v>
      </c>
      <c r="D636" s="322" t="s">
        <v>1142</v>
      </c>
      <c r="E636" s="323">
        <v>44660877</v>
      </c>
      <c r="F636" s="323">
        <v>44660877</v>
      </c>
    </row>
    <row r="637" spans="1:6">
      <c r="A637" s="321" t="s">
        <v>1077</v>
      </c>
      <c r="B637" s="322" t="s">
        <v>703</v>
      </c>
      <c r="C637" s="322" t="s">
        <v>1200</v>
      </c>
      <c r="D637" s="322" t="s">
        <v>1078</v>
      </c>
      <c r="E637" s="323">
        <v>44660877</v>
      </c>
      <c r="F637" s="323">
        <v>44660877</v>
      </c>
    </row>
    <row r="638" spans="1:6">
      <c r="A638" s="321" t="s">
        <v>1318</v>
      </c>
      <c r="B638" s="322" t="s">
        <v>703</v>
      </c>
      <c r="C638" s="322" t="s">
        <v>1319</v>
      </c>
      <c r="D638" s="322" t="s">
        <v>1174</v>
      </c>
      <c r="E638" s="323">
        <v>13500</v>
      </c>
      <c r="F638" s="323">
        <v>13500</v>
      </c>
    </row>
    <row r="639" spans="1:6">
      <c r="A639" s="321" t="s">
        <v>1202</v>
      </c>
      <c r="B639" s="322" t="s">
        <v>703</v>
      </c>
      <c r="C639" s="322" t="s">
        <v>1203</v>
      </c>
      <c r="D639" s="322" t="s">
        <v>1174</v>
      </c>
      <c r="E639" s="323">
        <v>13500</v>
      </c>
      <c r="F639" s="323">
        <v>13500</v>
      </c>
    </row>
    <row r="640" spans="1:6">
      <c r="A640" s="321" t="s">
        <v>249</v>
      </c>
      <c r="B640" s="322" t="s">
        <v>703</v>
      </c>
      <c r="C640" s="322" t="s">
        <v>1203</v>
      </c>
      <c r="D640" s="322" t="s">
        <v>1148</v>
      </c>
      <c r="E640" s="323">
        <v>13500</v>
      </c>
      <c r="F640" s="323">
        <v>13500</v>
      </c>
    </row>
    <row r="641" spans="1:6" ht="25.5">
      <c r="A641" s="321" t="s">
        <v>0</v>
      </c>
      <c r="B641" s="322" t="s">
        <v>703</v>
      </c>
      <c r="C641" s="322" t="s">
        <v>1203</v>
      </c>
      <c r="D641" s="322" t="s">
        <v>402</v>
      </c>
      <c r="E641" s="323">
        <v>13500</v>
      </c>
      <c r="F641" s="323">
        <v>13500</v>
      </c>
    </row>
    <row r="642" spans="1:6" ht="191.25">
      <c r="A642" s="321" t="s">
        <v>510</v>
      </c>
      <c r="B642" s="322" t="s">
        <v>704</v>
      </c>
      <c r="C642" s="322" t="s">
        <v>1174</v>
      </c>
      <c r="D642" s="322" t="s">
        <v>1174</v>
      </c>
      <c r="E642" s="323">
        <v>62637000</v>
      </c>
      <c r="F642" s="323">
        <v>62637000</v>
      </c>
    </row>
    <row r="643" spans="1:6" ht="76.5">
      <c r="A643" s="321" t="s">
        <v>1315</v>
      </c>
      <c r="B643" s="322" t="s">
        <v>704</v>
      </c>
      <c r="C643" s="322" t="s">
        <v>273</v>
      </c>
      <c r="D643" s="322" t="s">
        <v>1174</v>
      </c>
      <c r="E643" s="323">
        <v>50064000</v>
      </c>
      <c r="F643" s="323">
        <v>50064000</v>
      </c>
    </row>
    <row r="644" spans="1:6" ht="25.5">
      <c r="A644" s="321" t="s">
        <v>1191</v>
      </c>
      <c r="B644" s="322" t="s">
        <v>704</v>
      </c>
      <c r="C644" s="322" t="s">
        <v>133</v>
      </c>
      <c r="D644" s="322" t="s">
        <v>1174</v>
      </c>
      <c r="E644" s="323">
        <v>50064000</v>
      </c>
      <c r="F644" s="323">
        <v>50064000</v>
      </c>
    </row>
    <row r="645" spans="1:6">
      <c r="A645" s="321" t="s">
        <v>249</v>
      </c>
      <c r="B645" s="322" t="s">
        <v>704</v>
      </c>
      <c r="C645" s="322" t="s">
        <v>133</v>
      </c>
      <c r="D645" s="322" t="s">
        <v>1148</v>
      </c>
      <c r="E645" s="323">
        <v>50064000</v>
      </c>
      <c r="F645" s="323">
        <v>50064000</v>
      </c>
    </row>
    <row r="646" spans="1:6" ht="25.5">
      <c r="A646" s="321" t="s">
        <v>0</v>
      </c>
      <c r="B646" s="322" t="s">
        <v>704</v>
      </c>
      <c r="C646" s="322" t="s">
        <v>133</v>
      </c>
      <c r="D646" s="322" t="s">
        <v>402</v>
      </c>
      <c r="E646" s="323">
        <v>50064000</v>
      </c>
      <c r="F646" s="323">
        <v>50064000</v>
      </c>
    </row>
    <row r="647" spans="1:6" ht="38.25">
      <c r="A647" s="321" t="s">
        <v>1324</v>
      </c>
      <c r="B647" s="322" t="s">
        <v>704</v>
      </c>
      <c r="C647" s="322" t="s">
        <v>1325</v>
      </c>
      <c r="D647" s="322" t="s">
        <v>1174</v>
      </c>
      <c r="E647" s="323">
        <v>12573000</v>
      </c>
      <c r="F647" s="323">
        <v>12573000</v>
      </c>
    </row>
    <row r="648" spans="1:6">
      <c r="A648" s="321" t="s">
        <v>1199</v>
      </c>
      <c r="B648" s="322" t="s">
        <v>704</v>
      </c>
      <c r="C648" s="322" t="s">
        <v>1200</v>
      </c>
      <c r="D648" s="322" t="s">
        <v>1174</v>
      </c>
      <c r="E648" s="323">
        <v>12573000</v>
      </c>
      <c r="F648" s="323">
        <v>12573000</v>
      </c>
    </row>
    <row r="649" spans="1:6">
      <c r="A649" s="321" t="s">
        <v>140</v>
      </c>
      <c r="B649" s="322" t="s">
        <v>704</v>
      </c>
      <c r="C649" s="322" t="s">
        <v>1200</v>
      </c>
      <c r="D649" s="322" t="s">
        <v>1142</v>
      </c>
      <c r="E649" s="323">
        <v>12573000</v>
      </c>
      <c r="F649" s="323">
        <v>12573000</v>
      </c>
    </row>
    <row r="650" spans="1:6">
      <c r="A650" s="321" t="s">
        <v>1077</v>
      </c>
      <c r="B650" s="322" t="s">
        <v>704</v>
      </c>
      <c r="C650" s="322" t="s">
        <v>1200</v>
      </c>
      <c r="D650" s="322" t="s">
        <v>1078</v>
      </c>
      <c r="E650" s="323">
        <v>12573000</v>
      </c>
      <c r="F650" s="323">
        <v>12573000</v>
      </c>
    </row>
    <row r="651" spans="1:6" ht="153">
      <c r="A651" s="321" t="s">
        <v>566</v>
      </c>
      <c r="B651" s="322" t="s">
        <v>705</v>
      </c>
      <c r="C651" s="322" t="s">
        <v>1174</v>
      </c>
      <c r="D651" s="322" t="s">
        <v>1174</v>
      </c>
      <c r="E651" s="323">
        <v>367623</v>
      </c>
      <c r="F651" s="323">
        <v>367623</v>
      </c>
    </row>
    <row r="652" spans="1:6" ht="38.25">
      <c r="A652" s="321" t="s">
        <v>1324</v>
      </c>
      <c r="B652" s="322" t="s">
        <v>705</v>
      </c>
      <c r="C652" s="322" t="s">
        <v>1325</v>
      </c>
      <c r="D652" s="322" t="s">
        <v>1174</v>
      </c>
      <c r="E652" s="323">
        <v>367623</v>
      </c>
      <c r="F652" s="323">
        <v>367623</v>
      </c>
    </row>
    <row r="653" spans="1:6">
      <c r="A653" s="321" t="s">
        <v>1199</v>
      </c>
      <c r="B653" s="322" t="s">
        <v>705</v>
      </c>
      <c r="C653" s="322" t="s">
        <v>1200</v>
      </c>
      <c r="D653" s="322" t="s">
        <v>1174</v>
      </c>
      <c r="E653" s="323">
        <v>367623</v>
      </c>
      <c r="F653" s="323">
        <v>367623</v>
      </c>
    </row>
    <row r="654" spans="1:6">
      <c r="A654" s="321" t="s">
        <v>140</v>
      </c>
      <c r="B654" s="322" t="s">
        <v>705</v>
      </c>
      <c r="C654" s="322" t="s">
        <v>1200</v>
      </c>
      <c r="D654" s="322" t="s">
        <v>1142</v>
      </c>
      <c r="E654" s="323">
        <v>367623</v>
      </c>
      <c r="F654" s="323">
        <v>367623</v>
      </c>
    </row>
    <row r="655" spans="1:6">
      <c r="A655" s="321" t="s">
        <v>1077</v>
      </c>
      <c r="B655" s="322" t="s">
        <v>705</v>
      </c>
      <c r="C655" s="322" t="s">
        <v>1200</v>
      </c>
      <c r="D655" s="322" t="s">
        <v>1078</v>
      </c>
      <c r="E655" s="323">
        <v>367623</v>
      </c>
      <c r="F655" s="323">
        <v>367623</v>
      </c>
    </row>
    <row r="656" spans="1:6" ht="127.5">
      <c r="A656" s="321" t="s">
        <v>511</v>
      </c>
      <c r="B656" s="322" t="s">
        <v>706</v>
      </c>
      <c r="C656" s="322" t="s">
        <v>1174</v>
      </c>
      <c r="D656" s="322" t="s">
        <v>1174</v>
      </c>
      <c r="E656" s="323">
        <v>830000</v>
      </c>
      <c r="F656" s="323">
        <v>830000</v>
      </c>
    </row>
    <row r="657" spans="1:6" ht="76.5">
      <c r="A657" s="321" t="s">
        <v>1315</v>
      </c>
      <c r="B657" s="322" t="s">
        <v>706</v>
      </c>
      <c r="C657" s="322" t="s">
        <v>273</v>
      </c>
      <c r="D657" s="322" t="s">
        <v>1174</v>
      </c>
      <c r="E657" s="323">
        <v>500000</v>
      </c>
      <c r="F657" s="323">
        <v>500000</v>
      </c>
    </row>
    <row r="658" spans="1:6" ht="25.5">
      <c r="A658" s="321" t="s">
        <v>1191</v>
      </c>
      <c r="B658" s="322" t="s">
        <v>706</v>
      </c>
      <c r="C658" s="322" t="s">
        <v>133</v>
      </c>
      <c r="D658" s="322" t="s">
        <v>1174</v>
      </c>
      <c r="E658" s="323">
        <v>500000</v>
      </c>
      <c r="F658" s="323">
        <v>500000</v>
      </c>
    </row>
    <row r="659" spans="1:6">
      <c r="A659" s="321" t="s">
        <v>249</v>
      </c>
      <c r="B659" s="322" t="s">
        <v>706</v>
      </c>
      <c r="C659" s="322" t="s">
        <v>133</v>
      </c>
      <c r="D659" s="322" t="s">
        <v>1148</v>
      </c>
      <c r="E659" s="323">
        <v>500000</v>
      </c>
      <c r="F659" s="323">
        <v>500000</v>
      </c>
    </row>
    <row r="660" spans="1:6" ht="25.5">
      <c r="A660" s="321" t="s">
        <v>0</v>
      </c>
      <c r="B660" s="322" t="s">
        <v>706</v>
      </c>
      <c r="C660" s="322" t="s">
        <v>133</v>
      </c>
      <c r="D660" s="322" t="s">
        <v>402</v>
      </c>
      <c r="E660" s="323">
        <v>500000</v>
      </c>
      <c r="F660" s="323">
        <v>500000</v>
      </c>
    </row>
    <row r="661" spans="1:6" ht="38.25">
      <c r="A661" s="321" t="s">
        <v>1324</v>
      </c>
      <c r="B661" s="322" t="s">
        <v>706</v>
      </c>
      <c r="C661" s="322" t="s">
        <v>1325</v>
      </c>
      <c r="D661" s="322" t="s">
        <v>1174</v>
      </c>
      <c r="E661" s="323">
        <v>330000</v>
      </c>
      <c r="F661" s="323">
        <v>330000</v>
      </c>
    </row>
    <row r="662" spans="1:6">
      <c r="A662" s="321" t="s">
        <v>1199</v>
      </c>
      <c r="B662" s="322" t="s">
        <v>706</v>
      </c>
      <c r="C662" s="322" t="s">
        <v>1200</v>
      </c>
      <c r="D662" s="322" t="s">
        <v>1174</v>
      </c>
      <c r="E662" s="323">
        <v>330000</v>
      </c>
      <c r="F662" s="323">
        <v>330000</v>
      </c>
    </row>
    <row r="663" spans="1:6">
      <c r="A663" s="321" t="s">
        <v>140</v>
      </c>
      <c r="B663" s="322" t="s">
        <v>706</v>
      </c>
      <c r="C663" s="322" t="s">
        <v>1200</v>
      </c>
      <c r="D663" s="322" t="s">
        <v>1142</v>
      </c>
      <c r="E663" s="323">
        <v>330000</v>
      </c>
      <c r="F663" s="323">
        <v>330000</v>
      </c>
    </row>
    <row r="664" spans="1:6">
      <c r="A664" s="321" t="s">
        <v>1077</v>
      </c>
      <c r="B664" s="322" t="s">
        <v>706</v>
      </c>
      <c r="C664" s="322" t="s">
        <v>1200</v>
      </c>
      <c r="D664" s="322" t="s">
        <v>1078</v>
      </c>
      <c r="E664" s="323">
        <v>330000</v>
      </c>
      <c r="F664" s="323">
        <v>330000</v>
      </c>
    </row>
    <row r="665" spans="1:6" ht="140.25">
      <c r="A665" s="321" t="s">
        <v>567</v>
      </c>
      <c r="B665" s="322" t="s">
        <v>707</v>
      </c>
      <c r="C665" s="322" t="s">
        <v>1174</v>
      </c>
      <c r="D665" s="322" t="s">
        <v>1174</v>
      </c>
      <c r="E665" s="323">
        <v>6278000</v>
      </c>
      <c r="F665" s="323">
        <v>6278000</v>
      </c>
    </row>
    <row r="666" spans="1:6" ht="38.25">
      <c r="A666" s="321" t="s">
        <v>1316</v>
      </c>
      <c r="B666" s="322" t="s">
        <v>707</v>
      </c>
      <c r="C666" s="322" t="s">
        <v>1317</v>
      </c>
      <c r="D666" s="322" t="s">
        <v>1174</v>
      </c>
      <c r="E666" s="323">
        <v>678000</v>
      </c>
      <c r="F666" s="323">
        <v>678000</v>
      </c>
    </row>
    <row r="667" spans="1:6" ht="38.25">
      <c r="A667" s="321" t="s">
        <v>1197</v>
      </c>
      <c r="B667" s="322" t="s">
        <v>707</v>
      </c>
      <c r="C667" s="322" t="s">
        <v>1198</v>
      </c>
      <c r="D667" s="322" t="s">
        <v>1174</v>
      </c>
      <c r="E667" s="323">
        <v>678000</v>
      </c>
      <c r="F667" s="323">
        <v>678000</v>
      </c>
    </row>
    <row r="668" spans="1:6">
      <c r="A668" s="321" t="s">
        <v>249</v>
      </c>
      <c r="B668" s="322" t="s">
        <v>707</v>
      </c>
      <c r="C668" s="322" t="s">
        <v>1198</v>
      </c>
      <c r="D668" s="322" t="s">
        <v>1148</v>
      </c>
      <c r="E668" s="323">
        <v>678000</v>
      </c>
      <c r="F668" s="323">
        <v>678000</v>
      </c>
    </row>
    <row r="669" spans="1:6" ht="25.5">
      <c r="A669" s="321" t="s">
        <v>0</v>
      </c>
      <c r="B669" s="322" t="s">
        <v>707</v>
      </c>
      <c r="C669" s="322" t="s">
        <v>1198</v>
      </c>
      <c r="D669" s="322" t="s">
        <v>402</v>
      </c>
      <c r="E669" s="323">
        <v>678000</v>
      </c>
      <c r="F669" s="323">
        <v>678000</v>
      </c>
    </row>
    <row r="670" spans="1:6" ht="38.25">
      <c r="A670" s="321" t="s">
        <v>1324</v>
      </c>
      <c r="B670" s="322" t="s">
        <v>707</v>
      </c>
      <c r="C670" s="322" t="s">
        <v>1325</v>
      </c>
      <c r="D670" s="322" t="s">
        <v>1174</v>
      </c>
      <c r="E670" s="323">
        <v>5600000</v>
      </c>
      <c r="F670" s="323">
        <v>5600000</v>
      </c>
    </row>
    <row r="671" spans="1:6">
      <c r="A671" s="321" t="s">
        <v>1199</v>
      </c>
      <c r="B671" s="322" t="s">
        <v>707</v>
      </c>
      <c r="C671" s="322" t="s">
        <v>1200</v>
      </c>
      <c r="D671" s="322" t="s">
        <v>1174</v>
      </c>
      <c r="E671" s="323">
        <v>5600000</v>
      </c>
      <c r="F671" s="323">
        <v>5600000</v>
      </c>
    </row>
    <row r="672" spans="1:6">
      <c r="A672" s="321" t="s">
        <v>140</v>
      </c>
      <c r="B672" s="322" t="s">
        <v>707</v>
      </c>
      <c r="C672" s="322" t="s">
        <v>1200</v>
      </c>
      <c r="D672" s="322" t="s">
        <v>1142</v>
      </c>
      <c r="E672" s="323">
        <v>5600000</v>
      </c>
      <c r="F672" s="323">
        <v>5600000</v>
      </c>
    </row>
    <row r="673" spans="1:6">
      <c r="A673" s="321" t="s">
        <v>1077</v>
      </c>
      <c r="B673" s="322" t="s">
        <v>707</v>
      </c>
      <c r="C673" s="322" t="s">
        <v>1200</v>
      </c>
      <c r="D673" s="322" t="s">
        <v>1078</v>
      </c>
      <c r="E673" s="323">
        <v>5600000</v>
      </c>
      <c r="F673" s="323">
        <v>5600000</v>
      </c>
    </row>
    <row r="674" spans="1:6" ht="102">
      <c r="A674" s="321" t="s">
        <v>1616</v>
      </c>
      <c r="B674" s="322" t="s">
        <v>1617</v>
      </c>
      <c r="C674" s="322" t="s">
        <v>1174</v>
      </c>
      <c r="D674" s="322" t="s">
        <v>1174</v>
      </c>
      <c r="E674" s="323">
        <v>123000</v>
      </c>
      <c r="F674" s="323">
        <v>123000</v>
      </c>
    </row>
    <row r="675" spans="1:6" ht="38.25">
      <c r="A675" s="321" t="s">
        <v>1316</v>
      </c>
      <c r="B675" s="322" t="s">
        <v>1617</v>
      </c>
      <c r="C675" s="322" t="s">
        <v>1317</v>
      </c>
      <c r="D675" s="322" t="s">
        <v>1174</v>
      </c>
      <c r="E675" s="323">
        <v>50000</v>
      </c>
      <c r="F675" s="323">
        <v>50000</v>
      </c>
    </row>
    <row r="676" spans="1:6" ht="38.25">
      <c r="A676" s="321" t="s">
        <v>1197</v>
      </c>
      <c r="B676" s="322" t="s">
        <v>1617</v>
      </c>
      <c r="C676" s="322" t="s">
        <v>1198</v>
      </c>
      <c r="D676" s="322" t="s">
        <v>1174</v>
      </c>
      <c r="E676" s="323">
        <v>50000</v>
      </c>
      <c r="F676" s="323">
        <v>50000</v>
      </c>
    </row>
    <row r="677" spans="1:6">
      <c r="A677" s="321" t="s">
        <v>249</v>
      </c>
      <c r="B677" s="322" t="s">
        <v>1617</v>
      </c>
      <c r="C677" s="322" t="s">
        <v>1198</v>
      </c>
      <c r="D677" s="322" t="s">
        <v>1148</v>
      </c>
      <c r="E677" s="323">
        <v>50000</v>
      </c>
      <c r="F677" s="323">
        <v>50000</v>
      </c>
    </row>
    <row r="678" spans="1:6" ht="25.5">
      <c r="A678" s="321" t="s">
        <v>0</v>
      </c>
      <c r="B678" s="322" t="s">
        <v>1617</v>
      </c>
      <c r="C678" s="322" t="s">
        <v>1198</v>
      </c>
      <c r="D678" s="322" t="s">
        <v>402</v>
      </c>
      <c r="E678" s="323">
        <v>50000</v>
      </c>
      <c r="F678" s="323">
        <v>50000</v>
      </c>
    </row>
    <row r="679" spans="1:6" ht="38.25">
      <c r="A679" s="321" t="s">
        <v>1324</v>
      </c>
      <c r="B679" s="322" t="s">
        <v>1617</v>
      </c>
      <c r="C679" s="322" t="s">
        <v>1325</v>
      </c>
      <c r="D679" s="322" t="s">
        <v>1174</v>
      </c>
      <c r="E679" s="323">
        <v>73000</v>
      </c>
      <c r="F679" s="323">
        <v>73000</v>
      </c>
    </row>
    <row r="680" spans="1:6">
      <c r="A680" s="321" t="s">
        <v>1199</v>
      </c>
      <c r="B680" s="322" t="s">
        <v>1617</v>
      </c>
      <c r="C680" s="322" t="s">
        <v>1200</v>
      </c>
      <c r="D680" s="322" t="s">
        <v>1174</v>
      </c>
      <c r="E680" s="323">
        <v>73000</v>
      </c>
      <c r="F680" s="323">
        <v>73000</v>
      </c>
    </row>
    <row r="681" spans="1:6">
      <c r="A681" s="321" t="s">
        <v>140</v>
      </c>
      <c r="B681" s="322" t="s">
        <v>1617</v>
      </c>
      <c r="C681" s="322" t="s">
        <v>1200</v>
      </c>
      <c r="D681" s="322" t="s">
        <v>1142</v>
      </c>
      <c r="E681" s="323">
        <v>73000</v>
      </c>
      <c r="F681" s="323">
        <v>73000</v>
      </c>
    </row>
    <row r="682" spans="1:6">
      <c r="A682" s="321" t="s">
        <v>1077</v>
      </c>
      <c r="B682" s="322" t="s">
        <v>1617</v>
      </c>
      <c r="C682" s="322" t="s">
        <v>1200</v>
      </c>
      <c r="D682" s="322" t="s">
        <v>1078</v>
      </c>
      <c r="E682" s="323">
        <v>73000</v>
      </c>
      <c r="F682" s="323">
        <v>73000</v>
      </c>
    </row>
    <row r="683" spans="1:6" ht="127.5">
      <c r="A683" s="321" t="s">
        <v>956</v>
      </c>
      <c r="B683" s="322" t="s">
        <v>957</v>
      </c>
      <c r="C683" s="322" t="s">
        <v>1174</v>
      </c>
      <c r="D683" s="322" t="s">
        <v>1174</v>
      </c>
      <c r="E683" s="323">
        <v>560000</v>
      </c>
      <c r="F683" s="323">
        <v>560000</v>
      </c>
    </row>
    <row r="684" spans="1:6" ht="38.25">
      <c r="A684" s="321" t="s">
        <v>1316</v>
      </c>
      <c r="B684" s="322" t="s">
        <v>957</v>
      </c>
      <c r="C684" s="322" t="s">
        <v>1317</v>
      </c>
      <c r="D684" s="322" t="s">
        <v>1174</v>
      </c>
      <c r="E684" s="323">
        <v>210000</v>
      </c>
      <c r="F684" s="323">
        <v>210000</v>
      </c>
    </row>
    <row r="685" spans="1:6" ht="38.25">
      <c r="A685" s="321" t="s">
        <v>1197</v>
      </c>
      <c r="B685" s="322" t="s">
        <v>957</v>
      </c>
      <c r="C685" s="322" t="s">
        <v>1198</v>
      </c>
      <c r="D685" s="322" t="s">
        <v>1174</v>
      </c>
      <c r="E685" s="323">
        <v>210000</v>
      </c>
      <c r="F685" s="323">
        <v>210000</v>
      </c>
    </row>
    <row r="686" spans="1:6">
      <c r="A686" s="321" t="s">
        <v>249</v>
      </c>
      <c r="B686" s="322" t="s">
        <v>957</v>
      </c>
      <c r="C686" s="322" t="s">
        <v>1198</v>
      </c>
      <c r="D686" s="322" t="s">
        <v>1148</v>
      </c>
      <c r="E686" s="323">
        <v>210000</v>
      </c>
      <c r="F686" s="323">
        <v>210000</v>
      </c>
    </row>
    <row r="687" spans="1:6" ht="25.5">
      <c r="A687" s="321" t="s">
        <v>0</v>
      </c>
      <c r="B687" s="322" t="s">
        <v>957</v>
      </c>
      <c r="C687" s="322" t="s">
        <v>1198</v>
      </c>
      <c r="D687" s="322" t="s">
        <v>402</v>
      </c>
      <c r="E687" s="323">
        <v>210000</v>
      </c>
      <c r="F687" s="323">
        <v>210000</v>
      </c>
    </row>
    <row r="688" spans="1:6" ht="38.25">
      <c r="A688" s="321" t="s">
        <v>1324</v>
      </c>
      <c r="B688" s="322" t="s">
        <v>957</v>
      </c>
      <c r="C688" s="322" t="s">
        <v>1325</v>
      </c>
      <c r="D688" s="322" t="s">
        <v>1174</v>
      </c>
      <c r="E688" s="323">
        <v>350000</v>
      </c>
      <c r="F688" s="323">
        <v>350000</v>
      </c>
    </row>
    <row r="689" spans="1:6">
      <c r="A689" s="321" t="s">
        <v>1199</v>
      </c>
      <c r="B689" s="322" t="s">
        <v>957</v>
      </c>
      <c r="C689" s="322" t="s">
        <v>1200</v>
      </c>
      <c r="D689" s="322" t="s">
        <v>1174</v>
      </c>
      <c r="E689" s="323">
        <v>350000</v>
      </c>
      <c r="F689" s="323">
        <v>350000</v>
      </c>
    </row>
    <row r="690" spans="1:6">
      <c r="A690" s="321" t="s">
        <v>140</v>
      </c>
      <c r="B690" s="322" t="s">
        <v>957</v>
      </c>
      <c r="C690" s="322" t="s">
        <v>1200</v>
      </c>
      <c r="D690" s="322" t="s">
        <v>1142</v>
      </c>
      <c r="E690" s="323">
        <v>350000</v>
      </c>
      <c r="F690" s="323">
        <v>350000</v>
      </c>
    </row>
    <row r="691" spans="1:6">
      <c r="A691" s="321" t="s">
        <v>1077</v>
      </c>
      <c r="B691" s="322" t="s">
        <v>957</v>
      </c>
      <c r="C691" s="322" t="s">
        <v>1200</v>
      </c>
      <c r="D691" s="322" t="s">
        <v>1078</v>
      </c>
      <c r="E691" s="323">
        <v>350000</v>
      </c>
      <c r="F691" s="323">
        <v>350000</v>
      </c>
    </row>
    <row r="692" spans="1:6" ht="25.5">
      <c r="A692" s="321" t="s">
        <v>466</v>
      </c>
      <c r="B692" s="322" t="s">
        <v>985</v>
      </c>
      <c r="C692" s="322" t="s">
        <v>1174</v>
      </c>
      <c r="D692" s="322" t="s">
        <v>1174</v>
      </c>
      <c r="E692" s="323">
        <v>16871215</v>
      </c>
      <c r="F692" s="323">
        <v>16871215</v>
      </c>
    </row>
    <row r="693" spans="1:6" ht="38.25">
      <c r="A693" s="321" t="s">
        <v>467</v>
      </c>
      <c r="B693" s="322" t="s">
        <v>986</v>
      </c>
      <c r="C693" s="322" t="s">
        <v>1174</v>
      </c>
      <c r="D693" s="322" t="s">
        <v>1174</v>
      </c>
      <c r="E693" s="323">
        <v>4038275</v>
      </c>
      <c r="F693" s="323">
        <v>4038275</v>
      </c>
    </row>
    <row r="694" spans="1:6" ht="89.25">
      <c r="A694" s="321" t="s">
        <v>1933</v>
      </c>
      <c r="B694" s="322" t="s">
        <v>1934</v>
      </c>
      <c r="C694" s="322" t="s">
        <v>1174</v>
      </c>
      <c r="D694" s="322" t="s">
        <v>1174</v>
      </c>
      <c r="E694" s="323">
        <v>511750</v>
      </c>
      <c r="F694" s="323">
        <v>511750</v>
      </c>
    </row>
    <row r="695" spans="1:6" ht="38.25">
      <c r="A695" s="321" t="s">
        <v>1324</v>
      </c>
      <c r="B695" s="322" t="s">
        <v>1934</v>
      </c>
      <c r="C695" s="322" t="s">
        <v>1325</v>
      </c>
      <c r="D695" s="322" t="s">
        <v>1174</v>
      </c>
      <c r="E695" s="323">
        <v>511750</v>
      </c>
      <c r="F695" s="323">
        <v>511750</v>
      </c>
    </row>
    <row r="696" spans="1:6">
      <c r="A696" s="321" t="s">
        <v>1199</v>
      </c>
      <c r="B696" s="322" t="s">
        <v>1934</v>
      </c>
      <c r="C696" s="322" t="s">
        <v>1200</v>
      </c>
      <c r="D696" s="322" t="s">
        <v>1174</v>
      </c>
      <c r="E696" s="323">
        <v>511750</v>
      </c>
      <c r="F696" s="323">
        <v>511750</v>
      </c>
    </row>
    <row r="697" spans="1:6">
      <c r="A697" s="321" t="s">
        <v>140</v>
      </c>
      <c r="B697" s="322" t="s">
        <v>1934</v>
      </c>
      <c r="C697" s="322" t="s">
        <v>1200</v>
      </c>
      <c r="D697" s="322" t="s">
        <v>1142</v>
      </c>
      <c r="E697" s="323">
        <v>511750</v>
      </c>
      <c r="F697" s="323">
        <v>511750</v>
      </c>
    </row>
    <row r="698" spans="1:6">
      <c r="A698" s="321" t="s">
        <v>1075</v>
      </c>
      <c r="B698" s="322" t="s">
        <v>1934</v>
      </c>
      <c r="C698" s="322" t="s">
        <v>1200</v>
      </c>
      <c r="D698" s="322" t="s">
        <v>365</v>
      </c>
      <c r="E698" s="323">
        <v>511750</v>
      </c>
      <c r="F698" s="323">
        <v>511750</v>
      </c>
    </row>
    <row r="699" spans="1:6" ht="76.5">
      <c r="A699" s="321" t="s">
        <v>1504</v>
      </c>
      <c r="B699" s="322" t="s">
        <v>682</v>
      </c>
      <c r="C699" s="322" t="s">
        <v>1174</v>
      </c>
      <c r="D699" s="322" t="s">
        <v>1174</v>
      </c>
      <c r="E699" s="323">
        <v>948275</v>
      </c>
      <c r="F699" s="323">
        <v>948275</v>
      </c>
    </row>
    <row r="700" spans="1:6" ht="38.25">
      <c r="A700" s="321" t="s">
        <v>1324</v>
      </c>
      <c r="B700" s="322" t="s">
        <v>682</v>
      </c>
      <c r="C700" s="322" t="s">
        <v>1325</v>
      </c>
      <c r="D700" s="322" t="s">
        <v>1174</v>
      </c>
      <c r="E700" s="323">
        <v>948275</v>
      </c>
      <c r="F700" s="323">
        <v>948275</v>
      </c>
    </row>
    <row r="701" spans="1:6">
      <c r="A701" s="321" t="s">
        <v>1199</v>
      </c>
      <c r="B701" s="322" t="s">
        <v>682</v>
      </c>
      <c r="C701" s="322" t="s">
        <v>1200</v>
      </c>
      <c r="D701" s="322" t="s">
        <v>1174</v>
      </c>
      <c r="E701" s="323">
        <v>948275</v>
      </c>
      <c r="F701" s="323">
        <v>948275</v>
      </c>
    </row>
    <row r="702" spans="1:6">
      <c r="A702" s="321" t="s">
        <v>140</v>
      </c>
      <c r="B702" s="322" t="s">
        <v>682</v>
      </c>
      <c r="C702" s="322" t="s">
        <v>1200</v>
      </c>
      <c r="D702" s="322" t="s">
        <v>1142</v>
      </c>
      <c r="E702" s="323">
        <v>948275</v>
      </c>
      <c r="F702" s="323">
        <v>948275</v>
      </c>
    </row>
    <row r="703" spans="1:6">
      <c r="A703" s="321" t="s">
        <v>1075</v>
      </c>
      <c r="B703" s="322" t="s">
        <v>682</v>
      </c>
      <c r="C703" s="322" t="s">
        <v>1200</v>
      </c>
      <c r="D703" s="322" t="s">
        <v>365</v>
      </c>
      <c r="E703" s="323">
        <v>948275</v>
      </c>
      <c r="F703" s="323">
        <v>948275</v>
      </c>
    </row>
    <row r="704" spans="1:6" ht="153">
      <c r="A704" s="321" t="s">
        <v>1469</v>
      </c>
      <c r="B704" s="322" t="s">
        <v>799</v>
      </c>
      <c r="C704" s="322" t="s">
        <v>1174</v>
      </c>
      <c r="D704" s="322" t="s">
        <v>1174</v>
      </c>
      <c r="E704" s="323">
        <v>2578250</v>
      </c>
      <c r="F704" s="323">
        <v>2578250</v>
      </c>
    </row>
    <row r="705" spans="1:6">
      <c r="A705" s="321" t="s">
        <v>1326</v>
      </c>
      <c r="B705" s="322" t="s">
        <v>799</v>
      </c>
      <c r="C705" s="322" t="s">
        <v>1327</v>
      </c>
      <c r="D705" s="322" t="s">
        <v>1174</v>
      </c>
      <c r="E705" s="323">
        <v>2578250</v>
      </c>
      <c r="F705" s="323">
        <v>2578250</v>
      </c>
    </row>
    <row r="706" spans="1:6">
      <c r="A706" s="321" t="s">
        <v>68</v>
      </c>
      <c r="B706" s="322" t="s">
        <v>799</v>
      </c>
      <c r="C706" s="322" t="s">
        <v>430</v>
      </c>
      <c r="D706" s="322" t="s">
        <v>1174</v>
      </c>
      <c r="E706" s="323">
        <v>2578250</v>
      </c>
      <c r="F706" s="323">
        <v>2578250</v>
      </c>
    </row>
    <row r="707" spans="1:6">
      <c r="A707" s="321" t="s">
        <v>140</v>
      </c>
      <c r="B707" s="322" t="s">
        <v>799</v>
      </c>
      <c r="C707" s="322" t="s">
        <v>430</v>
      </c>
      <c r="D707" s="322" t="s">
        <v>1142</v>
      </c>
      <c r="E707" s="323">
        <v>2578250</v>
      </c>
      <c r="F707" s="323">
        <v>2578250</v>
      </c>
    </row>
    <row r="708" spans="1:6">
      <c r="A708" s="321" t="s">
        <v>1075</v>
      </c>
      <c r="B708" s="322" t="s">
        <v>799</v>
      </c>
      <c r="C708" s="322" t="s">
        <v>430</v>
      </c>
      <c r="D708" s="322" t="s">
        <v>365</v>
      </c>
      <c r="E708" s="323">
        <v>2578250</v>
      </c>
      <c r="F708" s="323">
        <v>2578250</v>
      </c>
    </row>
    <row r="709" spans="1:6" ht="38.25">
      <c r="A709" s="321" t="s">
        <v>469</v>
      </c>
      <c r="B709" s="322" t="s">
        <v>1935</v>
      </c>
      <c r="C709" s="322" t="s">
        <v>1174</v>
      </c>
      <c r="D709" s="322" t="s">
        <v>1174</v>
      </c>
      <c r="E709" s="323">
        <v>203000</v>
      </c>
      <c r="F709" s="323">
        <v>203000</v>
      </c>
    </row>
    <row r="710" spans="1:6" ht="63.75">
      <c r="A710" s="321" t="s">
        <v>369</v>
      </c>
      <c r="B710" s="322" t="s">
        <v>683</v>
      </c>
      <c r="C710" s="322" t="s">
        <v>1174</v>
      </c>
      <c r="D710" s="322" t="s">
        <v>1174</v>
      </c>
      <c r="E710" s="323">
        <v>100000</v>
      </c>
      <c r="F710" s="323">
        <v>100000</v>
      </c>
    </row>
    <row r="711" spans="1:6" ht="38.25">
      <c r="A711" s="321" t="s">
        <v>1324</v>
      </c>
      <c r="B711" s="322" t="s">
        <v>683</v>
      </c>
      <c r="C711" s="322" t="s">
        <v>1325</v>
      </c>
      <c r="D711" s="322" t="s">
        <v>1174</v>
      </c>
      <c r="E711" s="323">
        <v>100000</v>
      </c>
      <c r="F711" s="323">
        <v>100000</v>
      </c>
    </row>
    <row r="712" spans="1:6">
      <c r="A712" s="321" t="s">
        <v>1199</v>
      </c>
      <c r="B712" s="322" t="s">
        <v>683</v>
      </c>
      <c r="C712" s="322" t="s">
        <v>1200</v>
      </c>
      <c r="D712" s="322" t="s">
        <v>1174</v>
      </c>
      <c r="E712" s="323">
        <v>100000</v>
      </c>
      <c r="F712" s="323">
        <v>100000</v>
      </c>
    </row>
    <row r="713" spans="1:6">
      <c r="A713" s="321" t="s">
        <v>140</v>
      </c>
      <c r="B713" s="322" t="s">
        <v>683</v>
      </c>
      <c r="C713" s="322" t="s">
        <v>1200</v>
      </c>
      <c r="D713" s="322" t="s">
        <v>1142</v>
      </c>
      <c r="E713" s="323">
        <v>100000</v>
      </c>
      <c r="F713" s="323">
        <v>100000</v>
      </c>
    </row>
    <row r="714" spans="1:6">
      <c r="A714" s="321" t="s">
        <v>1075</v>
      </c>
      <c r="B714" s="322" t="s">
        <v>683</v>
      </c>
      <c r="C714" s="322" t="s">
        <v>1200</v>
      </c>
      <c r="D714" s="322" t="s">
        <v>365</v>
      </c>
      <c r="E714" s="323">
        <v>100000</v>
      </c>
      <c r="F714" s="323">
        <v>100000</v>
      </c>
    </row>
    <row r="715" spans="1:6" ht="102">
      <c r="A715" s="321" t="s">
        <v>1506</v>
      </c>
      <c r="B715" s="322" t="s">
        <v>1491</v>
      </c>
      <c r="C715" s="322" t="s">
        <v>1174</v>
      </c>
      <c r="D715" s="322" t="s">
        <v>1174</v>
      </c>
      <c r="E715" s="323">
        <v>20000</v>
      </c>
      <c r="F715" s="323">
        <v>20000</v>
      </c>
    </row>
    <row r="716" spans="1:6" ht="38.25">
      <c r="A716" s="321" t="s">
        <v>1324</v>
      </c>
      <c r="B716" s="322" t="s">
        <v>1491</v>
      </c>
      <c r="C716" s="322" t="s">
        <v>1325</v>
      </c>
      <c r="D716" s="322" t="s">
        <v>1174</v>
      </c>
      <c r="E716" s="323">
        <v>20000</v>
      </c>
      <c r="F716" s="323">
        <v>20000</v>
      </c>
    </row>
    <row r="717" spans="1:6">
      <c r="A717" s="321" t="s">
        <v>1199</v>
      </c>
      <c r="B717" s="322" t="s">
        <v>1491</v>
      </c>
      <c r="C717" s="322" t="s">
        <v>1200</v>
      </c>
      <c r="D717" s="322" t="s">
        <v>1174</v>
      </c>
      <c r="E717" s="323">
        <v>20000</v>
      </c>
      <c r="F717" s="323">
        <v>20000</v>
      </c>
    </row>
    <row r="718" spans="1:6">
      <c r="A718" s="321" t="s">
        <v>140</v>
      </c>
      <c r="B718" s="322" t="s">
        <v>1491</v>
      </c>
      <c r="C718" s="322" t="s">
        <v>1200</v>
      </c>
      <c r="D718" s="322" t="s">
        <v>1142</v>
      </c>
      <c r="E718" s="323">
        <v>20000</v>
      </c>
      <c r="F718" s="323">
        <v>20000</v>
      </c>
    </row>
    <row r="719" spans="1:6">
      <c r="A719" s="321" t="s">
        <v>1075</v>
      </c>
      <c r="B719" s="322" t="s">
        <v>1491</v>
      </c>
      <c r="C719" s="322" t="s">
        <v>1200</v>
      </c>
      <c r="D719" s="322" t="s">
        <v>365</v>
      </c>
      <c r="E719" s="323">
        <v>20000</v>
      </c>
      <c r="F719" s="323">
        <v>20000</v>
      </c>
    </row>
    <row r="720" spans="1:6" ht="76.5">
      <c r="A720" s="321" t="s">
        <v>2037</v>
      </c>
      <c r="B720" s="322" t="s">
        <v>2038</v>
      </c>
      <c r="C720" s="322" t="s">
        <v>1174</v>
      </c>
      <c r="D720" s="322" t="s">
        <v>1174</v>
      </c>
      <c r="E720" s="323">
        <v>83000</v>
      </c>
      <c r="F720" s="323">
        <v>83000</v>
      </c>
    </row>
    <row r="721" spans="1:6" ht="38.25">
      <c r="A721" s="321" t="s">
        <v>1324</v>
      </c>
      <c r="B721" s="322" t="s">
        <v>2038</v>
      </c>
      <c r="C721" s="322" t="s">
        <v>1325</v>
      </c>
      <c r="D721" s="322" t="s">
        <v>1174</v>
      </c>
      <c r="E721" s="323">
        <v>83000</v>
      </c>
      <c r="F721" s="323">
        <v>83000</v>
      </c>
    </row>
    <row r="722" spans="1:6">
      <c r="A722" s="321" t="s">
        <v>1199</v>
      </c>
      <c r="B722" s="322" t="s">
        <v>2038</v>
      </c>
      <c r="C722" s="322" t="s">
        <v>1200</v>
      </c>
      <c r="D722" s="322" t="s">
        <v>1174</v>
      </c>
      <c r="E722" s="323">
        <v>83000</v>
      </c>
      <c r="F722" s="323">
        <v>83000</v>
      </c>
    </row>
    <row r="723" spans="1:6">
      <c r="A723" s="321" t="s">
        <v>140</v>
      </c>
      <c r="B723" s="322" t="s">
        <v>2038</v>
      </c>
      <c r="C723" s="322" t="s">
        <v>1200</v>
      </c>
      <c r="D723" s="322" t="s">
        <v>1142</v>
      </c>
      <c r="E723" s="323">
        <v>83000</v>
      </c>
      <c r="F723" s="323">
        <v>83000</v>
      </c>
    </row>
    <row r="724" spans="1:6">
      <c r="A724" s="321" t="s">
        <v>1075</v>
      </c>
      <c r="B724" s="322" t="s">
        <v>2038</v>
      </c>
      <c r="C724" s="322" t="s">
        <v>1200</v>
      </c>
      <c r="D724" s="322" t="s">
        <v>365</v>
      </c>
      <c r="E724" s="323">
        <v>83000</v>
      </c>
      <c r="F724" s="323">
        <v>83000</v>
      </c>
    </row>
    <row r="725" spans="1:6" ht="25.5">
      <c r="A725" s="321" t="s">
        <v>471</v>
      </c>
      <c r="B725" s="322" t="s">
        <v>2006</v>
      </c>
      <c r="C725" s="322" t="s">
        <v>1174</v>
      </c>
      <c r="D725" s="322" t="s">
        <v>1174</v>
      </c>
      <c r="E725" s="323">
        <v>1000000</v>
      </c>
      <c r="F725" s="323">
        <v>1000000</v>
      </c>
    </row>
    <row r="726" spans="1:6" ht="102">
      <c r="A726" s="321" t="s">
        <v>1505</v>
      </c>
      <c r="B726" s="322" t="s">
        <v>1232</v>
      </c>
      <c r="C726" s="322" t="s">
        <v>1174</v>
      </c>
      <c r="D726" s="322" t="s">
        <v>1174</v>
      </c>
      <c r="E726" s="323">
        <v>1000000</v>
      </c>
      <c r="F726" s="323">
        <v>1000000</v>
      </c>
    </row>
    <row r="727" spans="1:6" ht="25.5">
      <c r="A727" s="321" t="s">
        <v>1320</v>
      </c>
      <c r="B727" s="322" t="s">
        <v>1232</v>
      </c>
      <c r="C727" s="322" t="s">
        <v>1321</v>
      </c>
      <c r="D727" s="322" t="s">
        <v>1174</v>
      </c>
      <c r="E727" s="323">
        <v>1000000</v>
      </c>
      <c r="F727" s="323">
        <v>1000000</v>
      </c>
    </row>
    <row r="728" spans="1:6" ht="38.25">
      <c r="A728" s="321" t="s">
        <v>1201</v>
      </c>
      <c r="B728" s="322" t="s">
        <v>1232</v>
      </c>
      <c r="C728" s="322" t="s">
        <v>557</v>
      </c>
      <c r="D728" s="322" t="s">
        <v>1174</v>
      </c>
      <c r="E728" s="323">
        <v>1000000</v>
      </c>
      <c r="F728" s="323">
        <v>1000000</v>
      </c>
    </row>
    <row r="729" spans="1:6">
      <c r="A729" s="321" t="s">
        <v>141</v>
      </c>
      <c r="B729" s="322" t="s">
        <v>1232</v>
      </c>
      <c r="C729" s="322" t="s">
        <v>557</v>
      </c>
      <c r="D729" s="322" t="s">
        <v>1143</v>
      </c>
      <c r="E729" s="323">
        <v>1000000</v>
      </c>
      <c r="F729" s="323">
        <v>1000000</v>
      </c>
    </row>
    <row r="730" spans="1:6">
      <c r="A730" s="321" t="s">
        <v>98</v>
      </c>
      <c r="B730" s="322" t="s">
        <v>1232</v>
      </c>
      <c r="C730" s="322" t="s">
        <v>557</v>
      </c>
      <c r="D730" s="322" t="s">
        <v>378</v>
      </c>
      <c r="E730" s="323">
        <v>1000000</v>
      </c>
      <c r="F730" s="323">
        <v>1000000</v>
      </c>
    </row>
    <row r="731" spans="1:6" ht="38.25">
      <c r="A731" s="321" t="s">
        <v>447</v>
      </c>
      <c r="B731" s="322" t="s">
        <v>987</v>
      </c>
      <c r="C731" s="322" t="s">
        <v>1174</v>
      </c>
      <c r="D731" s="322" t="s">
        <v>1174</v>
      </c>
      <c r="E731" s="323">
        <v>11479215</v>
      </c>
      <c r="F731" s="323">
        <v>11479215</v>
      </c>
    </row>
    <row r="732" spans="1:6" ht="127.5">
      <c r="A732" s="321" t="s">
        <v>371</v>
      </c>
      <c r="B732" s="322" t="s">
        <v>685</v>
      </c>
      <c r="C732" s="322" t="s">
        <v>1174</v>
      </c>
      <c r="D732" s="322" t="s">
        <v>1174</v>
      </c>
      <c r="E732" s="323">
        <v>7588215</v>
      </c>
      <c r="F732" s="323">
        <v>7588215</v>
      </c>
    </row>
    <row r="733" spans="1:6" ht="38.25">
      <c r="A733" s="321" t="s">
        <v>1324</v>
      </c>
      <c r="B733" s="322" t="s">
        <v>685</v>
      </c>
      <c r="C733" s="322" t="s">
        <v>1325</v>
      </c>
      <c r="D733" s="322" t="s">
        <v>1174</v>
      </c>
      <c r="E733" s="323">
        <v>7588215</v>
      </c>
      <c r="F733" s="323">
        <v>7588215</v>
      </c>
    </row>
    <row r="734" spans="1:6">
      <c r="A734" s="321" t="s">
        <v>1199</v>
      </c>
      <c r="B734" s="322" t="s">
        <v>685</v>
      </c>
      <c r="C734" s="322" t="s">
        <v>1200</v>
      </c>
      <c r="D734" s="322" t="s">
        <v>1174</v>
      </c>
      <c r="E734" s="323">
        <v>7588215</v>
      </c>
      <c r="F734" s="323">
        <v>7588215</v>
      </c>
    </row>
    <row r="735" spans="1:6">
      <c r="A735" s="321" t="s">
        <v>140</v>
      </c>
      <c r="B735" s="322" t="s">
        <v>685</v>
      </c>
      <c r="C735" s="322" t="s">
        <v>1200</v>
      </c>
      <c r="D735" s="322" t="s">
        <v>1142</v>
      </c>
      <c r="E735" s="323">
        <v>7588215</v>
      </c>
      <c r="F735" s="323">
        <v>7588215</v>
      </c>
    </row>
    <row r="736" spans="1:6">
      <c r="A736" s="321" t="s">
        <v>1075</v>
      </c>
      <c r="B736" s="322" t="s">
        <v>685</v>
      </c>
      <c r="C736" s="322" t="s">
        <v>1200</v>
      </c>
      <c r="D736" s="322" t="s">
        <v>365</v>
      </c>
      <c r="E736" s="323">
        <v>7588215</v>
      </c>
      <c r="F736" s="323">
        <v>7588215</v>
      </c>
    </row>
    <row r="737" spans="1:6" ht="178.5">
      <c r="A737" s="321" t="s">
        <v>372</v>
      </c>
      <c r="B737" s="322" t="s">
        <v>686</v>
      </c>
      <c r="C737" s="322" t="s">
        <v>1174</v>
      </c>
      <c r="D737" s="322" t="s">
        <v>1174</v>
      </c>
      <c r="E737" s="323">
        <v>2170000</v>
      </c>
      <c r="F737" s="323">
        <v>2170000</v>
      </c>
    </row>
    <row r="738" spans="1:6" ht="38.25">
      <c r="A738" s="321" t="s">
        <v>1324</v>
      </c>
      <c r="B738" s="322" t="s">
        <v>686</v>
      </c>
      <c r="C738" s="322" t="s">
        <v>1325</v>
      </c>
      <c r="D738" s="322" t="s">
        <v>1174</v>
      </c>
      <c r="E738" s="323">
        <v>2170000</v>
      </c>
      <c r="F738" s="323">
        <v>2170000</v>
      </c>
    </row>
    <row r="739" spans="1:6">
      <c r="A739" s="321" t="s">
        <v>1199</v>
      </c>
      <c r="B739" s="322" t="s">
        <v>686</v>
      </c>
      <c r="C739" s="322" t="s">
        <v>1200</v>
      </c>
      <c r="D739" s="322" t="s">
        <v>1174</v>
      </c>
      <c r="E739" s="323">
        <v>2170000</v>
      </c>
      <c r="F739" s="323">
        <v>2170000</v>
      </c>
    </row>
    <row r="740" spans="1:6">
      <c r="A740" s="321" t="s">
        <v>140</v>
      </c>
      <c r="B740" s="322" t="s">
        <v>686</v>
      </c>
      <c r="C740" s="322" t="s">
        <v>1200</v>
      </c>
      <c r="D740" s="322" t="s">
        <v>1142</v>
      </c>
      <c r="E740" s="323">
        <v>2170000</v>
      </c>
      <c r="F740" s="323">
        <v>2170000</v>
      </c>
    </row>
    <row r="741" spans="1:6">
      <c r="A741" s="321" t="s">
        <v>1075</v>
      </c>
      <c r="B741" s="322" t="s">
        <v>686</v>
      </c>
      <c r="C741" s="322" t="s">
        <v>1200</v>
      </c>
      <c r="D741" s="322" t="s">
        <v>365</v>
      </c>
      <c r="E741" s="323">
        <v>2170000</v>
      </c>
      <c r="F741" s="323">
        <v>2170000</v>
      </c>
    </row>
    <row r="742" spans="1:6" ht="127.5">
      <c r="A742" s="321" t="s">
        <v>907</v>
      </c>
      <c r="B742" s="322" t="s">
        <v>906</v>
      </c>
      <c r="C742" s="322" t="s">
        <v>1174</v>
      </c>
      <c r="D742" s="322" t="s">
        <v>1174</v>
      </c>
      <c r="E742" s="323">
        <v>25000</v>
      </c>
      <c r="F742" s="323">
        <v>25000</v>
      </c>
    </row>
    <row r="743" spans="1:6" ht="38.25">
      <c r="A743" s="321" t="s">
        <v>1324</v>
      </c>
      <c r="B743" s="322" t="s">
        <v>906</v>
      </c>
      <c r="C743" s="322" t="s">
        <v>1325</v>
      </c>
      <c r="D743" s="322" t="s">
        <v>1174</v>
      </c>
      <c r="E743" s="323">
        <v>25000</v>
      </c>
      <c r="F743" s="323">
        <v>25000</v>
      </c>
    </row>
    <row r="744" spans="1:6">
      <c r="A744" s="321" t="s">
        <v>1199</v>
      </c>
      <c r="B744" s="322" t="s">
        <v>906</v>
      </c>
      <c r="C744" s="322" t="s">
        <v>1200</v>
      </c>
      <c r="D744" s="322" t="s">
        <v>1174</v>
      </c>
      <c r="E744" s="323">
        <v>25000</v>
      </c>
      <c r="F744" s="323">
        <v>25000</v>
      </c>
    </row>
    <row r="745" spans="1:6">
      <c r="A745" s="321" t="s">
        <v>140</v>
      </c>
      <c r="B745" s="322" t="s">
        <v>906</v>
      </c>
      <c r="C745" s="322" t="s">
        <v>1200</v>
      </c>
      <c r="D745" s="322" t="s">
        <v>1142</v>
      </c>
      <c r="E745" s="323">
        <v>25000</v>
      </c>
      <c r="F745" s="323">
        <v>25000</v>
      </c>
    </row>
    <row r="746" spans="1:6">
      <c r="A746" s="321" t="s">
        <v>1075</v>
      </c>
      <c r="B746" s="322" t="s">
        <v>906</v>
      </c>
      <c r="C746" s="322" t="s">
        <v>1200</v>
      </c>
      <c r="D746" s="322" t="s">
        <v>365</v>
      </c>
      <c r="E746" s="323">
        <v>25000</v>
      </c>
      <c r="F746" s="323">
        <v>25000</v>
      </c>
    </row>
    <row r="747" spans="1:6" ht="102">
      <c r="A747" s="321" t="s">
        <v>1217</v>
      </c>
      <c r="B747" s="322" t="s">
        <v>1218</v>
      </c>
      <c r="C747" s="322" t="s">
        <v>1174</v>
      </c>
      <c r="D747" s="322" t="s">
        <v>1174</v>
      </c>
      <c r="E747" s="323">
        <v>1150000</v>
      </c>
      <c r="F747" s="323">
        <v>1150000</v>
      </c>
    </row>
    <row r="748" spans="1:6" ht="38.25">
      <c r="A748" s="321" t="s">
        <v>1324</v>
      </c>
      <c r="B748" s="322" t="s">
        <v>1218</v>
      </c>
      <c r="C748" s="322" t="s">
        <v>1325</v>
      </c>
      <c r="D748" s="322" t="s">
        <v>1174</v>
      </c>
      <c r="E748" s="323">
        <v>1150000</v>
      </c>
      <c r="F748" s="323">
        <v>1150000</v>
      </c>
    </row>
    <row r="749" spans="1:6">
      <c r="A749" s="321" t="s">
        <v>1199</v>
      </c>
      <c r="B749" s="322" t="s">
        <v>1218</v>
      </c>
      <c r="C749" s="322" t="s">
        <v>1200</v>
      </c>
      <c r="D749" s="322" t="s">
        <v>1174</v>
      </c>
      <c r="E749" s="323">
        <v>1150000</v>
      </c>
      <c r="F749" s="323">
        <v>1150000</v>
      </c>
    </row>
    <row r="750" spans="1:6">
      <c r="A750" s="321" t="s">
        <v>140</v>
      </c>
      <c r="B750" s="322" t="s">
        <v>1218</v>
      </c>
      <c r="C750" s="322" t="s">
        <v>1200</v>
      </c>
      <c r="D750" s="322" t="s">
        <v>1142</v>
      </c>
      <c r="E750" s="323">
        <v>1150000</v>
      </c>
      <c r="F750" s="323">
        <v>1150000</v>
      </c>
    </row>
    <row r="751" spans="1:6">
      <c r="A751" s="321" t="s">
        <v>1075</v>
      </c>
      <c r="B751" s="322" t="s">
        <v>1218</v>
      </c>
      <c r="C751" s="322" t="s">
        <v>1200</v>
      </c>
      <c r="D751" s="322" t="s">
        <v>365</v>
      </c>
      <c r="E751" s="323">
        <v>1150000</v>
      </c>
      <c r="F751" s="323">
        <v>1150000</v>
      </c>
    </row>
    <row r="752" spans="1:6" ht="114.75">
      <c r="A752" s="321" t="s">
        <v>1618</v>
      </c>
      <c r="B752" s="322" t="s">
        <v>1619</v>
      </c>
      <c r="C752" s="322" t="s">
        <v>1174</v>
      </c>
      <c r="D752" s="322" t="s">
        <v>1174</v>
      </c>
      <c r="E752" s="323">
        <v>70000</v>
      </c>
      <c r="F752" s="323">
        <v>70000</v>
      </c>
    </row>
    <row r="753" spans="1:6" ht="38.25">
      <c r="A753" s="321" t="s">
        <v>1324</v>
      </c>
      <c r="B753" s="322" t="s">
        <v>1619</v>
      </c>
      <c r="C753" s="322" t="s">
        <v>1325</v>
      </c>
      <c r="D753" s="322" t="s">
        <v>1174</v>
      </c>
      <c r="E753" s="323">
        <v>70000</v>
      </c>
      <c r="F753" s="323">
        <v>70000</v>
      </c>
    </row>
    <row r="754" spans="1:6">
      <c r="A754" s="321" t="s">
        <v>1199</v>
      </c>
      <c r="B754" s="322" t="s">
        <v>1619</v>
      </c>
      <c r="C754" s="322" t="s">
        <v>1200</v>
      </c>
      <c r="D754" s="322" t="s">
        <v>1174</v>
      </c>
      <c r="E754" s="323">
        <v>70000</v>
      </c>
      <c r="F754" s="323">
        <v>70000</v>
      </c>
    </row>
    <row r="755" spans="1:6">
      <c r="A755" s="321" t="s">
        <v>140</v>
      </c>
      <c r="B755" s="322" t="s">
        <v>1619</v>
      </c>
      <c r="C755" s="322" t="s">
        <v>1200</v>
      </c>
      <c r="D755" s="322" t="s">
        <v>1142</v>
      </c>
      <c r="E755" s="323">
        <v>70000</v>
      </c>
      <c r="F755" s="323">
        <v>70000</v>
      </c>
    </row>
    <row r="756" spans="1:6">
      <c r="A756" s="321" t="s">
        <v>1075</v>
      </c>
      <c r="B756" s="322" t="s">
        <v>1619</v>
      </c>
      <c r="C756" s="322" t="s">
        <v>1200</v>
      </c>
      <c r="D756" s="322" t="s">
        <v>365</v>
      </c>
      <c r="E756" s="323">
        <v>70000</v>
      </c>
      <c r="F756" s="323">
        <v>70000</v>
      </c>
    </row>
    <row r="757" spans="1:6" ht="89.25">
      <c r="A757" s="321" t="s">
        <v>1219</v>
      </c>
      <c r="B757" s="322" t="s">
        <v>1220</v>
      </c>
      <c r="C757" s="322" t="s">
        <v>1174</v>
      </c>
      <c r="D757" s="322" t="s">
        <v>1174</v>
      </c>
      <c r="E757" s="323">
        <v>250000</v>
      </c>
      <c r="F757" s="323">
        <v>250000</v>
      </c>
    </row>
    <row r="758" spans="1:6" ht="38.25">
      <c r="A758" s="321" t="s">
        <v>1324</v>
      </c>
      <c r="B758" s="322" t="s">
        <v>1220</v>
      </c>
      <c r="C758" s="322" t="s">
        <v>1325</v>
      </c>
      <c r="D758" s="322" t="s">
        <v>1174</v>
      </c>
      <c r="E758" s="323">
        <v>250000</v>
      </c>
      <c r="F758" s="323">
        <v>250000</v>
      </c>
    </row>
    <row r="759" spans="1:6">
      <c r="A759" s="321" t="s">
        <v>1199</v>
      </c>
      <c r="B759" s="322" t="s">
        <v>1220</v>
      </c>
      <c r="C759" s="322" t="s">
        <v>1200</v>
      </c>
      <c r="D759" s="322" t="s">
        <v>1174</v>
      </c>
      <c r="E759" s="323">
        <v>250000</v>
      </c>
      <c r="F759" s="323">
        <v>250000</v>
      </c>
    </row>
    <row r="760" spans="1:6">
      <c r="A760" s="321" t="s">
        <v>140</v>
      </c>
      <c r="B760" s="322" t="s">
        <v>1220</v>
      </c>
      <c r="C760" s="322" t="s">
        <v>1200</v>
      </c>
      <c r="D760" s="322" t="s">
        <v>1142</v>
      </c>
      <c r="E760" s="323">
        <v>250000</v>
      </c>
      <c r="F760" s="323">
        <v>250000</v>
      </c>
    </row>
    <row r="761" spans="1:6">
      <c r="A761" s="321" t="s">
        <v>1075</v>
      </c>
      <c r="B761" s="322" t="s">
        <v>1220</v>
      </c>
      <c r="C761" s="322" t="s">
        <v>1200</v>
      </c>
      <c r="D761" s="322" t="s">
        <v>365</v>
      </c>
      <c r="E761" s="323">
        <v>250000</v>
      </c>
      <c r="F761" s="323">
        <v>250000</v>
      </c>
    </row>
    <row r="762" spans="1:6" ht="76.5">
      <c r="A762" s="321" t="s">
        <v>370</v>
      </c>
      <c r="B762" s="322" t="s">
        <v>1344</v>
      </c>
      <c r="C762" s="322" t="s">
        <v>1174</v>
      </c>
      <c r="D762" s="322" t="s">
        <v>1174</v>
      </c>
      <c r="E762" s="323">
        <v>226000</v>
      </c>
      <c r="F762" s="323">
        <v>226000</v>
      </c>
    </row>
    <row r="763" spans="1:6" ht="38.25">
      <c r="A763" s="321" t="s">
        <v>1324</v>
      </c>
      <c r="B763" s="322" t="s">
        <v>1344</v>
      </c>
      <c r="C763" s="322" t="s">
        <v>1325</v>
      </c>
      <c r="D763" s="322" t="s">
        <v>1174</v>
      </c>
      <c r="E763" s="323">
        <v>226000</v>
      </c>
      <c r="F763" s="323">
        <v>226000</v>
      </c>
    </row>
    <row r="764" spans="1:6">
      <c r="A764" s="321" t="s">
        <v>1199</v>
      </c>
      <c r="B764" s="322" t="s">
        <v>1344</v>
      </c>
      <c r="C764" s="322" t="s">
        <v>1200</v>
      </c>
      <c r="D764" s="322" t="s">
        <v>1174</v>
      </c>
      <c r="E764" s="323">
        <v>226000</v>
      </c>
      <c r="F764" s="323">
        <v>226000</v>
      </c>
    </row>
    <row r="765" spans="1:6">
      <c r="A765" s="321" t="s">
        <v>140</v>
      </c>
      <c r="B765" s="322" t="s">
        <v>1344</v>
      </c>
      <c r="C765" s="322" t="s">
        <v>1200</v>
      </c>
      <c r="D765" s="322" t="s">
        <v>1142</v>
      </c>
      <c r="E765" s="323">
        <v>226000</v>
      </c>
      <c r="F765" s="323">
        <v>226000</v>
      </c>
    </row>
    <row r="766" spans="1:6">
      <c r="A766" s="321" t="s">
        <v>1075</v>
      </c>
      <c r="B766" s="322" t="s">
        <v>1344</v>
      </c>
      <c r="C766" s="322" t="s">
        <v>1200</v>
      </c>
      <c r="D766" s="322" t="s">
        <v>365</v>
      </c>
      <c r="E766" s="323">
        <v>226000</v>
      </c>
      <c r="F766" s="323">
        <v>226000</v>
      </c>
    </row>
    <row r="767" spans="1:6" ht="38.25">
      <c r="A767" s="321" t="s">
        <v>1936</v>
      </c>
      <c r="B767" s="322" t="s">
        <v>1937</v>
      </c>
      <c r="C767" s="322" t="s">
        <v>1174</v>
      </c>
      <c r="D767" s="322" t="s">
        <v>1174</v>
      </c>
      <c r="E767" s="323">
        <v>150725</v>
      </c>
      <c r="F767" s="323">
        <v>150725</v>
      </c>
    </row>
    <row r="768" spans="1:6" ht="102">
      <c r="A768" s="321" t="s">
        <v>1938</v>
      </c>
      <c r="B768" s="322" t="s">
        <v>1939</v>
      </c>
      <c r="C768" s="322" t="s">
        <v>1174</v>
      </c>
      <c r="D768" s="322" t="s">
        <v>1174</v>
      </c>
      <c r="E768" s="323">
        <v>45500</v>
      </c>
      <c r="F768" s="323">
        <v>45500</v>
      </c>
    </row>
    <row r="769" spans="1:6" ht="38.25">
      <c r="A769" s="321" t="s">
        <v>1324</v>
      </c>
      <c r="B769" s="322" t="s">
        <v>1939</v>
      </c>
      <c r="C769" s="322" t="s">
        <v>1325</v>
      </c>
      <c r="D769" s="322" t="s">
        <v>1174</v>
      </c>
      <c r="E769" s="323">
        <v>45500</v>
      </c>
      <c r="F769" s="323">
        <v>45500</v>
      </c>
    </row>
    <row r="770" spans="1:6">
      <c r="A770" s="321" t="s">
        <v>1199</v>
      </c>
      <c r="B770" s="322" t="s">
        <v>1939</v>
      </c>
      <c r="C770" s="322" t="s">
        <v>1200</v>
      </c>
      <c r="D770" s="322" t="s">
        <v>1174</v>
      </c>
      <c r="E770" s="323">
        <v>45500</v>
      </c>
      <c r="F770" s="323">
        <v>45500</v>
      </c>
    </row>
    <row r="771" spans="1:6">
      <c r="A771" s="321" t="s">
        <v>140</v>
      </c>
      <c r="B771" s="322" t="s">
        <v>1939</v>
      </c>
      <c r="C771" s="322" t="s">
        <v>1200</v>
      </c>
      <c r="D771" s="322" t="s">
        <v>1142</v>
      </c>
      <c r="E771" s="323">
        <v>45500</v>
      </c>
      <c r="F771" s="323">
        <v>45500</v>
      </c>
    </row>
    <row r="772" spans="1:6">
      <c r="A772" s="321" t="s">
        <v>1075</v>
      </c>
      <c r="B772" s="322" t="s">
        <v>1939</v>
      </c>
      <c r="C772" s="322" t="s">
        <v>1200</v>
      </c>
      <c r="D772" s="322" t="s">
        <v>365</v>
      </c>
      <c r="E772" s="323">
        <v>45500</v>
      </c>
      <c r="F772" s="323">
        <v>45500</v>
      </c>
    </row>
    <row r="773" spans="1:6" ht="89.25">
      <c r="A773" s="321" t="s">
        <v>1940</v>
      </c>
      <c r="B773" s="322" t="s">
        <v>1941</v>
      </c>
      <c r="C773" s="322" t="s">
        <v>1174</v>
      </c>
      <c r="D773" s="322" t="s">
        <v>1174</v>
      </c>
      <c r="E773" s="323">
        <v>30000</v>
      </c>
      <c r="F773" s="323">
        <v>30000</v>
      </c>
    </row>
    <row r="774" spans="1:6" ht="38.25">
      <c r="A774" s="321" t="s">
        <v>1324</v>
      </c>
      <c r="B774" s="322" t="s">
        <v>1941</v>
      </c>
      <c r="C774" s="322" t="s">
        <v>1325</v>
      </c>
      <c r="D774" s="322" t="s">
        <v>1174</v>
      </c>
      <c r="E774" s="323">
        <v>30000</v>
      </c>
      <c r="F774" s="323">
        <v>30000</v>
      </c>
    </row>
    <row r="775" spans="1:6">
      <c r="A775" s="321" t="s">
        <v>1199</v>
      </c>
      <c r="B775" s="322" t="s">
        <v>1941</v>
      </c>
      <c r="C775" s="322" t="s">
        <v>1200</v>
      </c>
      <c r="D775" s="322" t="s">
        <v>1174</v>
      </c>
      <c r="E775" s="323">
        <v>30000</v>
      </c>
      <c r="F775" s="323">
        <v>30000</v>
      </c>
    </row>
    <row r="776" spans="1:6">
      <c r="A776" s="321" t="s">
        <v>140</v>
      </c>
      <c r="B776" s="322" t="s">
        <v>1941</v>
      </c>
      <c r="C776" s="322" t="s">
        <v>1200</v>
      </c>
      <c r="D776" s="322" t="s">
        <v>1142</v>
      </c>
      <c r="E776" s="323">
        <v>30000</v>
      </c>
      <c r="F776" s="323">
        <v>30000</v>
      </c>
    </row>
    <row r="777" spans="1:6">
      <c r="A777" s="321" t="s">
        <v>1075</v>
      </c>
      <c r="B777" s="322" t="s">
        <v>1941</v>
      </c>
      <c r="C777" s="322" t="s">
        <v>1200</v>
      </c>
      <c r="D777" s="322" t="s">
        <v>365</v>
      </c>
      <c r="E777" s="323">
        <v>30000</v>
      </c>
      <c r="F777" s="323">
        <v>30000</v>
      </c>
    </row>
    <row r="778" spans="1:6" ht="76.5">
      <c r="A778" s="321" t="s">
        <v>2039</v>
      </c>
      <c r="B778" s="322" t="s">
        <v>2040</v>
      </c>
      <c r="C778" s="322" t="s">
        <v>1174</v>
      </c>
      <c r="D778" s="322" t="s">
        <v>1174</v>
      </c>
      <c r="E778" s="323">
        <v>75225</v>
      </c>
      <c r="F778" s="323">
        <v>75225</v>
      </c>
    </row>
    <row r="779" spans="1:6" ht="38.25">
      <c r="A779" s="321" t="s">
        <v>1324</v>
      </c>
      <c r="B779" s="322" t="s">
        <v>2040</v>
      </c>
      <c r="C779" s="322" t="s">
        <v>1325</v>
      </c>
      <c r="D779" s="322" t="s">
        <v>1174</v>
      </c>
      <c r="E779" s="323">
        <v>75225</v>
      </c>
      <c r="F779" s="323">
        <v>75225</v>
      </c>
    </row>
    <row r="780" spans="1:6">
      <c r="A780" s="321" t="s">
        <v>1199</v>
      </c>
      <c r="B780" s="322" t="s">
        <v>2040</v>
      </c>
      <c r="C780" s="322" t="s">
        <v>1200</v>
      </c>
      <c r="D780" s="322" t="s">
        <v>1174</v>
      </c>
      <c r="E780" s="323">
        <v>75225</v>
      </c>
      <c r="F780" s="323">
        <v>75225</v>
      </c>
    </row>
    <row r="781" spans="1:6">
      <c r="A781" s="321" t="s">
        <v>140</v>
      </c>
      <c r="B781" s="322" t="s">
        <v>2040</v>
      </c>
      <c r="C781" s="322" t="s">
        <v>1200</v>
      </c>
      <c r="D781" s="322" t="s">
        <v>1142</v>
      </c>
      <c r="E781" s="323">
        <v>75225</v>
      </c>
      <c r="F781" s="323">
        <v>75225</v>
      </c>
    </row>
    <row r="782" spans="1:6">
      <c r="A782" s="321" t="s">
        <v>1075</v>
      </c>
      <c r="B782" s="322" t="s">
        <v>2040</v>
      </c>
      <c r="C782" s="322" t="s">
        <v>1200</v>
      </c>
      <c r="D782" s="322" t="s">
        <v>365</v>
      </c>
      <c r="E782" s="323">
        <v>75225</v>
      </c>
      <c r="F782" s="323">
        <v>75225</v>
      </c>
    </row>
    <row r="783" spans="1:6" ht="38.25">
      <c r="A783" s="321" t="s">
        <v>1346</v>
      </c>
      <c r="B783" s="322" t="s">
        <v>988</v>
      </c>
      <c r="C783" s="322" t="s">
        <v>1174</v>
      </c>
      <c r="D783" s="322" t="s">
        <v>1174</v>
      </c>
      <c r="E783" s="323">
        <v>18542583</v>
      </c>
      <c r="F783" s="323">
        <v>18542583</v>
      </c>
    </row>
    <row r="784" spans="1:6" ht="25.5">
      <c r="A784" s="321" t="s">
        <v>475</v>
      </c>
      <c r="B784" s="322" t="s">
        <v>989</v>
      </c>
      <c r="C784" s="322" t="s">
        <v>1174</v>
      </c>
      <c r="D784" s="322" t="s">
        <v>1174</v>
      </c>
      <c r="E784" s="323">
        <v>18442583</v>
      </c>
      <c r="F784" s="323">
        <v>18442583</v>
      </c>
    </row>
    <row r="785" spans="1:6" ht="140.25">
      <c r="A785" s="321" t="s">
        <v>1177</v>
      </c>
      <c r="B785" s="322" t="s">
        <v>1178</v>
      </c>
      <c r="C785" s="322" t="s">
        <v>1174</v>
      </c>
      <c r="D785" s="322" t="s">
        <v>1174</v>
      </c>
      <c r="E785" s="323">
        <v>11792065</v>
      </c>
      <c r="F785" s="323">
        <v>11792065</v>
      </c>
    </row>
    <row r="786" spans="1:6" ht="38.25">
      <c r="A786" s="321" t="s">
        <v>1324</v>
      </c>
      <c r="B786" s="322" t="s">
        <v>1178</v>
      </c>
      <c r="C786" s="322" t="s">
        <v>1325</v>
      </c>
      <c r="D786" s="322" t="s">
        <v>1174</v>
      </c>
      <c r="E786" s="323">
        <v>11792065</v>
      </c>
      <c r="F786" s="323">
        <v>11792065</v>
      </c>
    </row>
    <row r="787" spans="1:6">
      <c r="A787" s="321" t="s">
        <v>1199</v>
      </c>
      <c r="B787" s="322" t="s">
        <v>1178</v>
      </c>
      <c r="C787" s="322" t="s">
        <v>1200</v>
      </c>
      <c r="D787" s="322" t="s">
        <v>1174</v>
      </c>
      <c r="E787" s="323">
        <v>11792065</v>
      </c>
      <c r="F787" s="323">
        <v>11792065</v>
      </c>
    </row>
    <row r="788" spans="1:6">
      <c r="A788" s="321" t="s">
        <v>248</v>
      </c>
      <c r="B788" s="322" t="s">
        <v>1178</v>
      </c>
      <c r="C788" s="322" t="s">
        <v>1200</v>
      </c>
      <c r="D788" s="322" t="s">
        <v>1144</v>
      </c>
      <c r="E788" s="323">
        <v>11792065</v>
      </c>
      <c r="F788" s="323">
        <v>11792065</v>
      </c>
    </row>
    <row r="789" spans="1:6">
      <c r="A789" s="321" t="s">
        <v>1229</v>
      </c>
      <c r="B789" s="322" t="s">
        <v>1178</v>
      </c>
      <c r="C789" s="322" t="s">
        <v>1200</v>
      </c>
      <c r="D789" s="322" t="s">
        <v>1230</v>
      </c>
      <c r="E789" s="323">
        <v>11792065</v>
      </c>
      <c r="F789" s="323">
        <v>11792065</v>
      </c>
    </row>
    <row r="790" spans="1:6" ht="191.25">
      <c r="A790" s="321" t="s">
        <v>1179</v>
      </c>
      <c r="B790" s="322" t="s">
        <v>1180</v>
      </c>
      <c r="C790" s="322" t="s">
        <v>1174</v>
      </c>
      <c r="D790" s="322" t="s">
        <v>1174</v>
      </c>
      <c r="E790" s="323">
        <v>2785000</v>
      </c>
      <c r="F790" s="323">
        <v>2785000</v>
      </c>
    </row>
    <row r="791" spans="1:6" ht="38.25">
      <c r="A791" s="321" t="s">
        <v>1324</v>
      </c>
      <c r="B791" s="322" t="s">
        <v>1180</v>
      </c>
      <c r="C791" s="322" t="s">
        <v>1325</v>
      </c>
      <c r="D791" s="322" t="s">
        <v>1174</v>
      </c>
      <c r="E791" s="323">
        <v>2785000</v>
      </c>
      <c r="F791" s="323">
        <v>2785000</v>
      </c>
    </row>
    <row r="792" spans="1:6">
      <c r="A792" s="321" t="s">
        <v>1199</v>
      </c>
      <c r="B792" s="322" t="s">
        <v>1180</v>
      </c>
      <c r="C792" s="322" t="s">
        <v>1200</v>
      </c>
      <c r="D792" s="322" t="s">
        <v>1174</v>
      </c>
      <c r="E792" s="323">
        <v>2785000</v>
      </c>
      <c r="F792" s="323">
        <v>2785000</v>
      </c>
    </row>
    <row r="793" spans="1:6">
      <c r="A793" s="321" t="s">
        <v>248</v>
      </c>
      <c r="B793" s="322" t="s">
        <v>1180</v>
      </c>
      <c r="C793" s="322" t="s">
        <v>1200</v>
      </c>
      <c r="D793" s="322" t="s">
        <v>1144</v>
      </c>
      <c r="E793" s="323">
        <v>2785000</v>
      </c>
      <c r="F793" s="323">
        <v>2785000</v>
      </c>
    </row>
    <row r="794" spans="1:6">
      <c r="A794" s="321" t="s">
        <v>1229</v>
      </c>
      <c r="B794" s="322" t="s">
        <v>1180</v>
      </c>
      <c r="C794" s="322" t="s">
        <v>1200</v>
      </c>
      <c r="D794" s="322" t="s">
        <v>1230</v>
      </c>
      <c r="E794" s="323">
        <v>2785000</v>
      </c>
      <c r="F794" s="323">
        <v>2785000</v>
      </c>
    </row>
    <row r="795" spans="1:6" ht="140.25">
      <c r="A795" s="321" t="s">
        <v>1181</v>
      </c>
      <c r="B795" s="322" t="s">
        <v>1182</v>
      </c>
      <c r="C795" s="322" t="s">
        <v>1174</v>
      </c>
      <c r="D795" s="322" t="s">
        <v>1174</v>
      </c>
      <c r="E795" s="323">
        <v>24718</v>
      </c>
      <c r="F795" s="323">
        <v>24718</v>
      </c>
    </row>
    <row r="796" spans="1:6" ht="38.25">
      <c r="A796" s="321" t="s">
        <v>1324</v>
      </c>
      <c r="B796" s="322" t="s">
        <v>1182</v>
      </c>
      <c r="C796" s="322" t="s">
        <v>1325</v>
      </c>
      <c r="D796" s="322" t="s">
        <v>1174</v>
      </c>
      <c r="E796" s="323">
        <v>24718</v>
      </c>
      <c r="F796" s="323">
        <v>24718</v>
      </c>
    </row>
    <row r="797" spans="1:6">
      <c r="A797" s="321" t="s">
        <v>1199</v>
      </c>
      <c r="B797" s="322" t="s">
        <v>1182</v>
      </c>
      <c r="C797" s="322" t="s">
        <v>1200</v>
      </c>
      <c r="D797" s="322" t="s">
        <v>1174</v>
      </c>
      <c r="E797" s="323">
        <v>24718</v>
      </c>
      <c r="F797" s="323">
        <v>24718</v>
      </c>
    </row>
    <row r="798" spans="1:6">
      <c r="A798" s="321" t="s">
        <v>248</v>
      </c>
      <c r="B798" s="322" t="s">
        <v>1182</v>
      </c>
      <c r="C798" s="322" t="s">
        <v>1200</v>
      </c>
      <c r="D798" s="322" t="s">
        <v>1144</v>
      </c>
      <c r="E798" s="323">
        <v>24718</v>
      </c>
      <c r="F798" s="323">
        <v>24718</v>
      </c>
    </row>
    <row r="799" spans="1:6">
      <c r="A799" s="321" t="s">
        <v>1229</v>
      </c>
      <c r="B799" s="322" t="s">
        <v>1182</v>
      </c>
      <c r="C799" s="322" t="s">
        <v>1200</v>
      </c>
      <c r="D799" s="322" t="s">
        <v>1230</v>
      </c>
      <c r="E799" s="323">
        <v>24718</v>
      </c>
      <c r="F799" s="323">
        <v>24718</v>
      </c>
    </row>
    <row r="800" spans="1:6" ht="140.25">
      <c r="A800" s="321" t="s">
        <v>1183</v>
      </c>
      <c r="B800" s="322" t="s">
        <v>1184</v>
      </c>
      <c r="C800" s="322" t="s">
        <v>1174</v>
      </c>
      <c r="D800" s="322" t="s">
        <v>1174</v>
      </c>
      <c r="E800" s="323">
        <v>2950000</v>
      </c>
      <c r="F800" s="323">
        <v>2950000</v>
      </c>
    </row>
    <row r="801" spans="1:6" ht="38.25">
      <c r="A801" s="321" t="s">
        <v>1324</v>
      </c>
      <c r="B801" s="322" t="s">
        <v>1184</v>
      </c>
      <c r="C801" s="322" t="s">
        <v>1325</v>
      </c>
      <c r="D801" s="322" t="s">
        <v>1174</v>
      </c>
      <c r="E801" s="323">
        <v>2950000</v>
      </c>
      <c r="F801" s="323">
        <v>2950000</v>
      </c>
    </row>
    <row r="802" spans="1:6">
      <c r="A802" s="321" t="s">
        <v>1199</v>
      </c>
      <c r="B802" s="322" t="s">
        <v>1184</v>
      </c>
      <c r="C802" s="322" t="s">
        <v>1200</v>
      </c>
      <c r="D802" s="322" t="s">
        <v>1174</v>
      </c>
      <c r="E802" s="323">
        <v>2950000</v>
      </c>
      <c r="F802" s="323">
        <v>2950000</v>
      </c>
    </row>
    <row r="803" spans="1:6">
      <c r="A803" s="321" t="s">
        <v>248</v>
      </c>
      <c r="B803" s="322" t="s">
        <v>1184</v>
      </c>
      <c r="C803" s="322" t="s">
        <v>1200</v>
      </c>
      <c r="D803" s="322" t="s">
        <v>1144</v>
      </c>
      <c r="E803" s="323">
        <v>2950000</v>
      </c>
      <c r="F803" s="323">
        <v>2950000</v>
      </c>
    </row>
    <row r="804" spans="1:6">
      <c r="A804" s="321" t="s">
        <v>1229</v>
      </c>
      <c r="B804" s="322" t="s">
        <v>1184</v>
      </c>
      <c r="C804" s="322" t="s">
        <v>1200</v>
      </c>
      <c r="D804" s="322" t="s">
        <v>1230</v>
      </c>
      <c r="E804" s="323">
        <v>2950000</v>
      </c>
      <c r="F804" s="323">
        <v>2950000</v>
      </c>
    </row>
    <row r="805" spans="1:6" ht="153">
      <c r="A805" s="321" t="s">
        <v>1626</v>
      </c>
      <c r="B805" s="322" t="s">
        <v>1627</v>
      </c>
      <c r="C805" s="322" t="s">
        <v>1174</v>
      </c>
      <c r="D805" s="322" t="s">
        <v>1174</v>
      </c>
      <c r="E805" s="323">
        <v>30000</v>
      </c>
      <c r="F805" s="323">
        <v>30000</v>
      </c>
    </row>
    <row r="806" spans="1:6" ht="38.25">
      <c r="A806" s="321" t="s">
        <v>1324</v>
      </c>
      <c r="B806" s="322" t="s">
        <v>1627</v>
      </c>
      <c r="C806" s="322" t="s">
        <v>1325</v>
      </c>
      <c r="D806" s="322" t="s">
        <v>1174</v>
      </c>
      <c r="E806" s="323">
        <v>30000</v>
      </c>
      <c r="F806" s="323">
        <v>30000</v>
      </c>
    </row>
    <row r="807" spans="1:6">
      <c r="A807" s="321" t="s">
        <v>1199</v>
      </c>
      <c r="B807" s="322" t="s">
        <v>1627</v>
      </c>
      <c r="C807" s="322" t="s">
        <v>1200</v>
      </c>
      <c r="D807" s="322" t="s">
        <v>1174</v>
      </c>
      <c r="E807" s="323">
        <v>30000</v>
      </c>
      <c r="F807" s="323">
        <v>30000</v>
      </c>
    </row>
    <row r="808" spans="1:6">
      <c r="A808" s="321" t="s">
        <v>248</v>
      </c>
      <c r="B808" s="322" t="s">
        <v>1627</v>
      </c>
      <c r="C808" s="322" t="s">
        <v>1200</v>
      </c>
      <c r="D808" s="322" t="s">
        <v>1144</v>
      </c>
      <c r="E808" s="323">
        <v>30000</v>
      </c>
      <c r="F808" s="323">
        <v>30000</v>
      </c>
    </row>
    <row r="809" spans="1:6">
      <c r="A809" s="321" t="s">
        <v>1229</v>
      </c>
      <c r="B809" s="322" t="s">
        <v>1627</v>
      </c>
      <c r="C809" s="322" t="s">
        <v>1200</v>
      </c>
      <c r="D809" s="322" t="s">
        <v>1230</v>
      </c>
      <c r="E809" s="323">
        <v>30000</v>
      </c>
      <c r="F809" s="323">
        <v>30000</v>
      </c>
    </row>
    <row r="810" spans="1:6" ht="127.5">
      <c r="A810" s="321" t="s">
        <v>1185</v>
      </c>
      <c r="B810" s="322" t="s">
        <v>1186</v>
      </c>
      <c r="C810" s="322" t="s">
        <v>1174</v>
      </c>
      <c r="D810" s="322" t="s">
        <v>1174</v>
      </c>
      <c r="E810" s="323">
        <v>400000</v>
      </c>
      <c r="F810" s="323">
        <v>400000</v>
      </c>
    </row>
    <row r="811" spans="1:6" ht="38.25">
      <c r="A811" s="321" t="s">
        <v>1324</v>
      </c>
      <c r="B811" s="322" t="s">
        <v>1186</v>
      </c>
      <c r="C811" s="322" t="s">
        <v>1325</v>
      </c>
      <c r="D811" s="322" t="s">
        <v>1174</v>
      </c>
      <c r="E811" s="323">
        <v>400000</v>
      </c>
      <c r="F811" s="323">
        <v>400000</v>
      </c>
    </row>
    <row r="812" spans="1:6">
      <c r="A812" s="321" t="s">
        <v>1199</v>
      </c>
      <c r="B812" s="322" t="s">
        <v>1186</v>
      </c>
      <c r="C812" s="322" t="s">
        <v>1200</v>
      </c>
      <c r="D812" s="322" t="s">
        <v>1174</v>
      </c>
      <c r="E812" s="323">
        <v>400000</v>
      </c>
      <c r="F812" s="323">
        <v>400000</v>
      </c>
    </row>
    <row r="813" spans="1:6">
      <c r="A813" s="321" t="s">
        <v>248</v>
      </c>
      <c r="B813" s="322" t="s">
        <v>1186</v>
      </c>
      <c r="C813" s="322" t="s">
        <v>1200</v>
      </c>
      <c r="D813" s="322" t="s">
        <v>1144</v>
      </c>
      <c r="E813" s="323">
        <v>400000</v>
      </c>
      <c r="F813" s="323">
        <v>400000</v>
      </c>
    </row>
    <row r="814" spans="1:6">
      <c r="A814" s="321" t="s">
        <v>1229</v>
      </c>
      <c r="B814" s="322" t="s">
        <v>1186</v>
      </c>
      <c r="C814" s="322" t="s">
        <v>1200</v>
      </c>
      <c r="D814" s="322" t="s">
        <v>1230</v>
      </c>
      <c r="E814" s="323">
        <v>400000</v>
      </c>
      <c r="F814" s="323">
        <v>400000</v>
      </c>
    </row>
    <row r="815" spans="1:6" ht="102">
      <c r="A815" s="321" t="s">
        <v>1187</v>
      </c>
      <c r="B815" s="322" t="s">
        <v>1188</v>
      </c>
      <c r="C815" s="322" t="s">
        <v>1174</v>
      </c>
      <c r="D815" s="322" t="s">
        <v>1174</v>
      </c>
      <c r="E815" s="323">
        <v>460800</v>
      </c>
      <c r="F815" s="323">
        <v>460800</v>
      </c>
    </row>
    <row r="816" spans="1:6" ht="38.25">
      <c r="A816" s="321" t="s">
        <v>1324</v>
      </c>
      <c r="B816" s="322" t="s">
        <v>1188</v>
      </c>
      <c r="C816" s="322" t="s">
        <v>1325</v>
      </c>
      <c r="D816" s="322" t="s">
        <v>1174</v>
      </c>
      <c r="E816" s="323">
        <v>460800</v>
      </c>
      <c r="F816" s="323">
        <v>460800</v>
      </c>
    </row>
    <row r="817" spans="1:6">
      <c r="A817" s="321" t="s">
        <v>1199</v>
      </c>
      <c r="B817" s="322" t="s">
        <v>1188</v>
      </c>
      <c r="C817" s="322" t="s">
        <v>1200</v>
      </c>
      <c r="D817" s="322" t="s">
        <v>1174</v>
      </c>
      <c r="E817" s="323">
        <v>460800</v>
      </c>
      <c r="F817" s="323">
        <v>460800</v>
      </c>
    </row>
    <row r="818" spans="1:6">
      <c r="A818" s="321" t="s">
        <v>248</v>
      </c>
      <c r="B818" s="322" t="s">
        <v>1188</v>
      </c>
      <c r="C818" s="322" t="s">
        <v>1200</v>
      </c>
      <c r="D818" s="322" t="s">
        <v>1144</v>
      </c>
      <c r="E818" s="323">
        <v>460800</v>
      </c>
      <c r="F818" s="323">
        <v>460800</v>
      </c>
    </row>
    <row r="819" spans="1:6">
      <c r="A819" s="321" t="s">
        <v>1229</v>
      </c>
      <c r="B819" s="322" t="s">
        <v>1188</v>
      </c>
      <c r="C819" s="322" t="s">
        <v>1200</v>
      </c>
      <c r="D819" s="322" t="s">
        <v>1230</v>
      </c>
      <c r="E819" s="323">
        <v>460800</v>
      </c>
      <c r="F819" s="323">
        <v>460800</v>
      </c>
    </row>
    <row r="820" spans="1:6" ht="25.5">
      <c r="A820" s="321" t="s">
        <v>477</v>
      </c>
      <c r="B820" s="322" t="s">
        <v>990</v>
      </c>
      <c r="C820" s="322" t="s">
        <v>1174</v>
      </c>
      <c r="D820" s="322" t="s">
        <v>1174</v>
      </c>
      <c r="E820" s="323">
        <v>100000</v>
      </c>
      <c r="F820" s="323">
        <v>100000</v>
      </c>
    </row>
    <row r="821" spans="1:6" ht="102">
      <c r="A821" s="321" t="s">
        <v>504</v>
      </c>
      <c r="B821" s="322" t="s">
        <v>690</v>
      </c>
      <c r="C821" s="322" t="s">
        <v>1174</v>
      </c>
      <c r="D821" s="322" t="s">
        <v>1174</v>
      </c>
      <c r="E821" s="323">
        <v>100000</v>
      </c>
      <c r="F821" s="323">
        <v>100000</v>
      </c>
    </row>
    <row r="822" spans="1:6" ht="38.25">
      <c r="A822" s="321" t="s">
        <v>1324</v>
      </c>
      <c r="B822" s="322" t="s">
        <v>690</v>
      </c>
      <c r="C822" s="322" t="s">
        <v>1325</v>
      </c>
      <c r="D822" s="322" t="s">
        <v>1174</v>
      </c>
      <c r="E822" s="323">
        <v>100000</v>
      </c>
      <c r="F822" s="323">
        <v>100000</v>
      </c>
    </row>
    <row r="823" spans="1:6">
      <c r="A823" s="321" t="s">
        <v>1199</v>
      </c>
      <c r="B823" s="322" t="s">
        <v>690</v>
      </c>
      <c r="C823" s="322" t="s">
        <v>1200</v>
      </c>
      <c r="D823" s="322" t="s">
        <v>1174</v>
      </c>
      <c r="E823" s="323">
        <v>100000</v>
      </c>
      <c r="F823" s="323">
        <v>100000</v>
      </c>
    </row>
    <row r="824" spans="1:6">
      <c r="A824" s="321" t="s">
        <v>248</v>
      </c>
      <c r="B824" s="322" t="s">
        <v>690</v>
      </c>
      <c r="C824" s="322" t="s">
        <v>1200</v>
      </c>
      <c r="D824" s="322" t="s">
        <v>1144</v>
      </c>
      <c r="E824" s="323">
        <v>100000</v>
      </c>
      <c r="F824" s="323">
        <v>100000</v>
      </c>
    </row>
    <row r="825" spans="1:6">
      <c r="A825" s="321" t="s">
        <v>210</v>
      </c>
      <c r="B825" s="322" t="s">
        <v>690</v>
      </c>
      <c r="C825" s="322" t="s">
        <v>1200</v>
      </c>
      <c r="D825" s="322" t="s">
        <v>381</v>
      </c>
      <c r="E825" s="323">
        <v>100000</v>
      </c>
      <c r="F825" s="323">
        <v>100000</v>
      </c>
    </row>
    <row r="826" spans="1:6" ht="51">
      <c r="A826" s="321" t="s">
        <v>1240</v>
      </c>
      <c r="B826" s="322" t="s">
        <v>991</v>
      </c>
      <c r="C826" s="322" t="s">
        <v>1174</v>
      </c>
      <c r="D826" s="322" t="s">
        <v>1174</v>
      </c>
      <c r="E826" s="323">
        <v>2348500</v>
      </c>
      <c r="F826" s="323">
        <v>2348500</v>
      </c>
    </row>
    <row r="827" spans="1:6" ht="38.25">
      <c r="A827" s="321" t="s">
        <v>480</v>
      </c>
      <c r="B827" s="322" t="s">
        <v>992</v>
      </c>
      <c r="C827" s="322" t="s">
        <v>1174</v>
      </c>
      <c r="D827" s="322" t="s">
        <v>1174</v>
      </c>
      <c r="E827" s="323">
        <v>2345500</v>
      </c>
      <c r="F827" s="323">
        <v>2345500</v>
      </c>
    </row>
    <row r="828" spans="1:6" ht="127.5">
      <c r="A828" s="321" t="s">
        <v>1310</v>
      </c>
      <c r="B828" s="322" t="s">
        <v>672</v>
      </c>
      <c r="C828" s="322" t="s">
        <v>1174</v>
      </c>
      <c r="D828" s="322" t="s">
        <v>1174</v>
      </c>
      <c r="E828" s="323">
        <v>15000</v>
      </c>
      <c r="F828" s="323">
        <v>15000</v>
      </c>
    </row>
    <row r="829" spans="1:6" ht="38.25">
      <c r="A829" s="321" t="s">
        <v>1316</v>
      </c>
      <c r="B829" s="322" t="s">
        <v>672</v>
      </c>
      <c r="C829" s="322" t="s">
        <v>1317</v>
      </c>
      <c r="D829" s="322" t="s">
        <v>1174</v>
      </c>
      <c r="E829" s="323">
        <v>15000</v>
      </c>
      <c r="F829" s="323">
        <v>15000</v>
      </c>
    </row>
    <row r="830" spans="1:6" ht="38.25">
      <c r="A830" s="321" t="s">
        <v>1197</v>
      </c>
      <c r="B830" s="322" t="s">
        <v>672</v>
      </c>
      <c r="C830" s="322" t="s">
        <v>1198</v>
      </c>
      <c r="D830" s="322" t="s">
        <v>1174</v>
      </c>
      <c r="E830" s="323">
        <v>15000</v>
      </c>
      <c r="F830" s="323">
        <v>15000</v>
      </c>
    </row>
    <row r="831" spans="1:6">
      <c r="A831" s="321" t="s">
        <v>183</v>
      </c>
      <c r="B831" s="322" t="s">
        <v>672</v>
      </c>
      <c r="C831" s="322" t="s">
        <v>1198</v>
      </c>
      <c r="D831" s="322" t="s">
        <v>1140</v>
      </c>
      <c r="E831" s="323">
        <v>15000</v>
      </c>
      <c r="F831" s="323">
        <v>15000</v>
      </c>
    </row>
    <row r="832" spans="1:6" ht="25.5">
      <c r="A832" s="321" t="s">
        <v>145</v>
      </c>
      <c r="B832" s="322" t="s">
        <v>672</v>
      </c>
      <c r="C832" s="322" t="s">
        <v>1198</v>
      </c>
      <c r="D832" s="322" t="s">
        <v>360</v>
      </c>
      <c r="E832" s="323">
        <v>15000</v>
      </c>
      <c r="F832" s="323">
        <v>15000</v>
      </c>
    </row>
    <row r="833" spans="1:6" ht="140.25">
      <c r="A833" s="321" t="s">
        <v>1502</v>
      </c>
      <c r="B833" s="322" t="s">
        <v>1339</v>
      </c>
      <c r="C833" s="322" t="s">
        <v>1174</v>
      </c>
      <c r="D833" s="322" t="s">
        <v>1174</v>
      </c>
      <c r="E833" s="323">
        <v>1676658</v>
      </c>
      <c r="F833" s="323">
        <v>1676658</v>
      </c>
    </row>
    <row r="834" spans="1:6">
      <c r="A834" s="321" t="s">
        <v>1318</v>
      </c>
      <c r="B834" s="322" t="s">
        <v>1339</v>
      </c>
      <c r="C834" s="322" t="s">
        <v>1319</v>
      </c>
      <c r="D834" s="322" t="s">
        <v>1174</v>
      </c>
      <c r="E834" s="323">
        <v>1676658</v>
      </c>
      <c r="F834" s="323">
        <v>1676658</v>
      </c>
    </row>
    <row r="835" spans="1:6" ht="63.75">
      <c r="A835" s="321" t="s">
        <v>1207</v>
      </c>
      <c r="B835" s="322" t="s">
        <v>1339</v>
      </c>
      <c r="C835" s="322" t="s">
        <v>354</v>
      </c>
      <c r="D835" s="322" t="s">
        <v>1174</v>
      </c>
      <c r="E835" s="323">
        <v>1676658</v>
      </c>
      <c r="F835" s="323">
        <v>1676658</v>
      </c>
    </row>
    <row r="836" spans="1:6">
      <c r="A836" s="321" t="s">
        <v>183</v>
      </c>
      <c r="B836" s="322" t="s">
        <v>1339</v>
      </c>
      <c r="C836" s="322" t="s">
        <v>354</v>
      </c>
      <c r="D836" s="322" t="s">
        <v>1140</v>
      </c>
      <c r="E836" s="323">
        <v>1676658</v>
      </c>
      <c r="F836" s="323">
        <v>1676658</v>
      </c>
    </row>
    <row r="837" spans="1:6" ht="25.5">
      <c r="A837" s="321" t="s">
        <v>145</v>
      </c>
      <c r="B837" s="322" t="s">
        <v>1339</v>
      </c>
      <c r="C837" s="322" t="s">
        <v>354</v>
      </c>
      <c r="D837" s="322" t="s">
        <v>360</v>
      </c>
      <c r="E837" s="323">
        <v>1676658</v>
      </c>
      <c r="F837" s="323">
        <v>1676658</v>
      </c>
    </row>
    <row r="838" spans="1:6" ht="127.5">
      <c r="A838" s="321" t="s">
        <v>2033</v>
      </c>
      <c r="B838" s="322" t="s">
        <v>2034</v>
      </c>
      <c r="C838" s="322" t="s">
        <v>1174</v>
      </c>
      <c r="D838" s="322" t="s">
        <v>1174</v>
      </c>
      <c r="E838" s="323">
        <v>653842</v>
      </c>
      <c r="F838" s="323">
        <v>653842</v>
      </c>
    </row>
    <row r="839" spans="1:6">
      <c r="A839" s="321" t="s">
        <v>1318</v>
      </c>
      <c r="B839" s="322" t="s">
        <v>2034</v>
      </c>
      <c r="C839" s="322" t="s">
        <v>1319</v>
      </c>
      <c r="D839" s="322" t="s">
        <v>1174</v>
      </c>
      <c r="E839" s="323">
        <v>653842</v>
      </c>
      <c r="F839" s="323">
        <v>653842</v>
      </c>
    </row>
    <row r="840" spans="1:6" ht="63.75">
      <c r="A840" s="321" t="s">
        <v>1207</v>
      </c>
      <c r="B840" s="322" t="s">
        <v>2034</v>
      </c>
      <c r="C840" s="322" t="s">
        <v>354</v>
      </c>
      <c r="D840" s="322" t="s">
        <v>1174</v>
      </c>
      <c r="E840" s="323">
        <v>653842</v>
      </c>
      <c r="F840" s="323">
        <v>653842</v>
      </c>
    </row>
    <row r="841" spans="1:6">
      <c r="A841" s="321" t="s">
        <v>183</v>
      </c>
      <c r="B841" s="322" t="s">
        <v>2034</v>
      </c>
      <c r="C841" s="322" t="s">
        <v>354</v>
      </c>
      <c r="D841" s="322" t="s">
        <v>1140</v>
      </c>
      <c r="E841" s="323">
        <v>653842</v>
      </c>
      <c r="F841" s="323">
        <v>653842</v>
      </c>
    </row>
    <row r="842" spans="1:6" ht="25.5">
      <c r="A842" s="321" t="s">
        <v>145</v>
      </c>
      <c r="B842" s="322" t="s">
        <v>2034</v>
      </c>
      <c r="C842" s="322" t="s">
        <v>354</v>
      </c>
      <c r="D842" s="322" t="s">
        <v>360</v>
      </c>
      <c r="E842" s="323">
        <v>653842</v>
      </c>
      <c r="F842" s="323">
        <v>653842</v>
      </c>
    </row>
    <row r="843" spans="1:6" ht="38.25">
      <c r="A843" s="321" t="s">
        <v>447</v>
      </c>
      <c r="B843" s="322" t="s">
        <v>1311</v>
      </c>
      <c r="C843" s="322" t="s">
        <v>1174</v>
      </c>
      <c r="D843" s="322" t="s">
        <v>1174</v>
      </c>
      <c r="E843" s="323">
        <v>3000</v>
      </c>
      <c r="F843" s="323">
        <v>3000</v>
      </c>
    </row>
    <row r="844" spans="1:6" ht="127.5">
      <c r="A844" s="321" t="s">
        <v>1312</v>
      </c>
      <c r="B844" s="322" t="s">
        <v>1313</v>
      </c>
      <c r="C844" s="322" t="s">
        <v>1174</v>
      </c>
      <c r="D844" s="322" t="s">
        <v>1174</v>
      </c>
      <c r="E844" s="323">
        <v>3000</v>
      </c>
      <c r="F844" s="323">
        <v>3000</v>
      </c>
    </row>
    <row r="845" spans="1:6" ht="38.25">
      <c r="A845" s="321" t="s">
        <v>1316</v>
      </c>
      <c r="B845" s="322" t="s">
        <v>1313</v>
      </c>
      <c r="C845" s="322" t="s">
        <v>1317</v>
      </c>
      <c r="D845" s="322" t="s">
        <v>1174</v>
      </c>
      <c r="E845" s="323">
        <v>3000</v>
      </c>
      <c r="F845" s="323">
        <v>3000</v>
      </c>
    </row>
    <row r="846" spans="1:6" ht="38.25">
      <c r="A846" s="321" t="s">
        <v>1197</v>
      </c>
      <c r="B846" s="322" t="s">
        <v>1313</v>
      </c>
      <c r="C846" s="322" t="s">
        <v>1198</v>
      </c>
      <c r="D846" s="322" t="s">
        <v>1174</v>
      </c>
      <c r="E846" s="323">
        <v>3000</v>
      </c>
      <c r="F846" s="323">
        <v>3000</v>
      </c>
    </row>
    <row r="847" spans="1:6">
      <c r="A847" s="321" t="s">
        <v>183</v>
      </c>
      <c r="B847" s="322" t="s">
        <v>1313</v>
      </c>
      <c r="C847" s="322" t="s">
        <v>1198</v>
      </c>
      <c r="D847" s="322" t="s">
        <v>1140</v>
      </c>
      <c r="E847" s="323">
        <v>3000</v>
      </c>
      <c r="F847" s="323">
        <v>3000</v>
      </c>
    </row>
    <row r="848" spans="1:6" ht="25.5">
      <c r="A848" s="321" t="s">
        <v>145</v>
      </c>
      <c r="B848" s="322" t="s">
        <v>1313</v>
      </c>
      <c r="C848" s="322" t="s">
        <v>1198</v>
      </c>
      <c r="D848" s="322" t="s">
        <v>360</v>
      </c>
      <c r="E848" s="323">
        <v>3000</v>
      </c>
      <c r="F848" s="323">
        <v>3000</v>
      </c>
    </row>
    <row r="849" spans="1:6" ht="38.25">
      <c r="A849" s="321" t="s">
        <v>483</v>
      </c>
      <c r="B849" s="322" t="s">
        <v>993</v>
      </c>
      <c r="C849" s="322" t="s">
        <v>1174</v>
      </c>
      <c r="D849" s="322" t="s">
        <v>1174</v>
      </c>
      <c r="E849" s="323">
        <v>39972534</v>
      </c>
      <c r="F849" s="323">
        <v>39977534</v>
      </c>
    </row>
    <row r="850" spans="1:6" ht="25.5">
      <c r="A850" s="321" t="s">
        <v>484</v>
      </c>
      <c r="B850" s="322" t="s">
        <v>994</v>
      </c>
      <c r="C850" s="322" t="s">
        <v>1174</v>
      </c>
      <c r="D850" s="322" t="s">
        <v>1174</v>
      </c>
      <c r="E850" s="323">
        <v>86600</v>
      </c>
      <c r="F850" s="323">
        <v>91600</v>
      </c>
    </row>
    <row r="851" spans="1:6" ht="63.75">
      <c r="A851" s="321" t="s">
        <v>359</v>
      </c>
      <c r="B851" s="322" t="s">
        <v>671</v>
      </c>
      <c r="C851" s="322" t="s">
        <v>1174</v>
      </c>
      <c r="D851" s="322" t="s">
        <v>1174</v>
      </c>
      <c r="E851" s="323">
        <v>86600</v>
      </c>
      <c r="F851" s="323">
        <v>91600</v>
      </c>
    </row>
    <row r="852" spans="1:6" ht="38.25">
      <c r="A852" s="321" t="s">
        <v>1316</v>
      </c>
      <c r="B852" s="322" t="s">
        <v>671</v>
      </c>
      <c r="C852" s="322" t="s">
        <v>1317</v>
      </c>
      <c r="D852" s="322" t="s">
        <v>1174</v>
      </c>
      <c r="E852" s="323">
        <v>86600</v>
      </c>
      <c r="F852" s="323">
        <v>91600</v>
      </c>
    </row>
    <row r="853" spans="1:6" ht="38.25">
      <c r="A853" s="321" t="s">
        <v>1197</v>
      </c>
      <c r="B853" s="322" t="s">
        <v>671</v>
      </c>
      <c r="C853" s="322" t="s">
        <v>1198</v>
      </c>
      <c r="D853" s="322" t="s">
        <v>1174</v>
      </c>
      <c r="E853" s="323">
        <v>86600</v>
      </c>
      <c r="F853" s="323">
        <v>91600</v>
      </c>
    </row>
    <row r="854" spans="1:6">
      <c r="A854" s="321" t="s">
        <v>183</v>
      </c>
      <c r="B854" s="322" t="s">
        <v>671</v>
      </c>
      <c r="C854" s="322" t="s">
        <v>1198</v>
      </c>
      <c r="D854" s="322" t="s">
        <v>1140</v>
      </c>
      <c r="E854" s="323">
        <v>86600</v>
      </c>
      <c r="F854" s="323">
        <v>91600</v>
      </c>
    </row>
    <row r="855" spans="1:6">
      <c r="A855" s="321" t="s">
        <v>252</v>
      </c>
      <c r="B855" s="322" t="s">
        <v>671</v>
      </c>
      <c r="C855" s="322" t="s">
        <v>1198</v>
      </c>
      <c r="D855" s="322" t="s">
        <v>358</v>
      </c>
      <c r="E855" s="323">
        <v>86600</v>
      </c>
      <c r="F855" s="323">
        <v>91600</v>
      </c>
    </row>
    <row r="856" spans="1:6" ht="25.5">
      <c r="A856" s="321" t="s">
        <v>486</v>
      </c>
      <c r="B856" s="322" t="s">
        <v>995</v>
      </c>
      <c r="C856" s="322" t="s">
        <v>1174</v>
      </c>
      <c r="D856" s="322" t="s">
        <v>1174</v>
      </c>
      <c r="E856" s="323">
        <v>39804600</v>
      </c>
      <c r="F856" s="323">
        <v>39804600</v>
      </c>
    </row>
    <row r="857" spans="1:6" ht="89.25">
      <c r="A857" s="321" t="s">
        <v>1832</v>
      </c>
      <c r="B857" s="322" t="s">
        <v>1833</v>
      </c>
      <c r="C857" s="322" t="s">
        <v>1174</v>
      </c>
      <c r="D857" s="322" t="s">
        <v>1174</v>
      </c>
      <c r="E857" s="323">
        <v>1191150</v>
      </c>
      <c r="F857" s="323">
        <v>1191150</v>
      </c>
    </row>
    <row r="858" spans="1:6">
      <c r="A858" s="321" t="s">
        <v>1318</v>
      </c>
      <c r="B858" s="322" t="s">
        <v>1833</v>
      </c>
      <c r="C858" s="322" t="s">
        <v>1319</v>
      </c>
      <c r="D858" s="322" t="s">
        <v>1174</v>
      </c>
      <c r="E858" s="323">
        <v>1191150</v>
      </c>
      <c r="F858" s="323">
        <v>1191150</v>
      </c>
    </row>
    <row r="859" spans="1:6" ht="63.75">
      <c r="A859" s="321" t="s">
        <v>1207</v>
      </c>
      <c r="B859" s="322" t="s">
        <v>1833</v>
      </c>
      <c r="C859" s="322" t="s">
        <v>354</v>
      </c>
      <c r="D859" s="322" t="s">
        <v>1174</v>
      </c>
      <c r="E859" s="323">
        <v>1191150</v>
      </c>
      <c r="F859" s="323">
        <v>1191150</v>
      </c>
    </row>
    <row r="860" spans="1:6">
      <c r="A860" s="321" t="s">
        <v>183</v>
      </c>
      <c r="B860" s="322" t="s">
        <v>1833</v>
      </c>
      <c r="C860" s="322" t="s">
        <v>354</v>
      </c>
      <c r="D860" s="322" t="s">
        <v>1140</v>
      </c>
      <c r="E860" s="323">
        <v>1191150</v>
      </c>
      <c r="F860" s="323">
        <v>1191150</v>
      </c>
    </row>
    <row r="861" spans="1:6">
      <c r="A861" s="321" t="s">
        <v>185</v>
      </c>
      <c r="B861" s="322" t="s">
        <v>1833</v>
      </c>
      <c r="C861" s="322" t="s">
        <v>354</v>
      </c>
      <c r="D861" s="322" t="s">
        <v>356</v>
      </c>
      <c r="E861" s="323">
        <v>1191150</v>
      </c>
      <c r="F861" s="323">
        <v>1191150</v>
      </c>
    </row>
    <row r="862" spans="1:6" ht="89.25">
      <c r="A862" s="321" t="s">
        <v>825</v>
      </c>
      <c r="B862" s="322" t="s">
        <v>951</v>
      </c>
      <c r="C862" s="322" t="s">
        <v>1174</v>
      </c>
      <c r="D862" s="322" t="s">
        <v>1174</v>
      </c>
      <c r="E862" s="323">
        <v>452600</v>
      </c>
      <c r="F862" s="323">
        <v>452600</v>
      </c>
    </row>
    <row r="863" spans="1:6">
      <c r="A863" s="321" t="s">
        <v>1318</v>
      </c>
      <c r="B863" s="322" t="s">
        <v>951</v>
      </c>
      <c r="C863" s="322" t="s">
        <v>1319</v>
      </c>
      <c r="D863" s="322" t="s">
        <v>1174</v>
      </c>
      <c r="E863" s="323">
        <v>452600</v>
      </c>
      <c r="F863" s="323">
        <v>452600</v>
      </c>
    </row>
    <row r="864" spans="1:6" ht="63.75">
      <c r="A864" s="321" t="s">
        <v>1207</v>
      </c>
      <c r="B864" s="322" t="s">
        <v>951</v>
      </c>
      <c r="C864" s="322" t="s">
        <v>354</v>
      </c>
      <c r="D864" s="322" t="s">
        <v>1174</v>
      </c>
      <c r="E864" s="323">
        <v>452600</v>
      </c>
      <c r="F864" s="323">
        <v>452600</v>
      </c>
    </row>
    <row r="865" spans="1:6">
      <c r="A865" s="321" t="s">
        <v>183</v>
      </c>
      <c r="B865" s="322" t="s">
        <v>951</v>
      </c>
      <c r="C865" s="322" t="s">
        <v>354</v>
      </c>
      <c r="D865" s="322" t="s">
        <v>1140</v>
      </c>
      <c r="E865" s="323">
        <v>452600</v>
      </c>
      <c r="F865" s="323">
        <v>452600</v>
      </c>
    </row>
    <row r="866" spans="1:6">
      <c r="A866" s="321" t="s">
        <v>185</v>
      </c>
      <c r="B866" s="322" t="s">
        <v>951</v>
      </c>
      <c r="C866" s="322" t="s">
        <v>354</v>
      </c>
      <c r="D866" s="322" t="s">
        <v>356</v>
      </c>
      <c r="E866" s="323">
        <v>452600</v>
      </c>
      <c r="F866" s="323">
        <v>452600</v>
      </c>
    </row>
    <row r="867" spans="1:6" ht="89.25">
      <c r="A867" s="321" t="s">
        <v>357</v>
      </c>
      <c r="B867" s="322" t="s">
        <v>670</v>
      </c>
      <c r="C867" s="322" t="s">
        <v>1174</v>
      </c>
      <c r="D867" s="322" t="s">
        <v>1174</v>
      </c>
      <c r="E867" s="323">
        <v>38160850</v>
      </c>
      <c r="F867" s="323">
        <v>38160850</v>
      </c>
    </row>
    <row r="868" spans="1:6">
      <c r="A868" s="321" t="s">
        <v>1318</v>
      </c>
      <c r="B868" s="322" t="s">
        <v>670</v>
      </c>
      <c r="C868" s="322" t="s">
        <v>1319</v>
      </c>
      <c r="D868" s="322" t="s">
        <v>1174</v>
      </c>
      <c r="E868" s="323">
        <v>38160850</v>
      </c>
      <c r="F868" s="323">
        <v>38160850</v>
      </c>
    </row>
    <row r="869" spans="1:6" ht="63.75">
      <c r="A869" s="321" t="s">
        <v>1207</v>
      </c>
      <c r="B869" s="322" t="s">
        <v>670</v>
      </c>
      <c r="C869" s="322" t="s">
        <v>354</v>
      </c>
      <c r="D869" s="322" t="s">
        <v>1174</v>
      </c>
      <c r="E869" s="323">
        <v>38160850</v>
      </c>
      <c r="F869" s="323">
        <v>38160850</v>
      </c>
    </row>
    <row r="870" spans="1:6">
      <c r="A870" s="321" t="s">
        <v>183</v>
      </c>
      <c r="B870" s="322" t="s">
        <v>670</v>
      </c>
      <c r="C870" s="322" t="s">
        <v>354</v>
      </c>
      <c r="D870" s="322" t="s">
        <v>1140</v>
      </c>
      <c r="E870" s="323">
        <v>38160850</v>
      </c>
      <c r="F870" s="323">
        <v>38160850</v>
      </c>
    </row>
    <row r="871" spans="1:6">
      <c r="A871" s="321" t="s">
        <v>185</v>
      </c>
      <c r="B871" s="322" t="s">
        <v>670</v>
      </c>
      <c r="C871" s="322" t="s">
        <v>354</v>
      </c>
      <c r="D871" s="322" t="s">
        <v>356</v>
      </c>
      <c r="E871" s="323">
        <v>38160850</v>
      </c>
      <c r="F871" s="323">
        <v>38160850</v>
      </c>
    </row>
    <row r="872" spans="1:6" ht="25.5">
      <c r="A872" s="321" t="s">
        <v>488</v>
      </c>
      <c r="B872" s="322" t="s">
        <v>996</v>
      </c>
      <c r="C872" s="322" t="s">
        <v>1174</v>
      </c>
      <c r="D872" s="322" t="s">
        <v>1174</v>
      </c>
      <c r="E872" s="323">
        <v>81334</v>
      </c>
      <c r="F872" s="323">
        <v>81334</v>
      </c>
    </row>
    <row r="873" spans="1:6" ht="76.5">
      <c r="A873" s="321" t="s">
        <v>407</v>
      </c>
      <c r="B873" s="322" t="s">
        <v>1721</v>
      </c>
      <c r="C873" s="322" t="s">
        <v>1174</v>
      </c>
      <c r="D873" s="322" t="s">
        <v>1174</v>
      </c>
      <c r="E873" s="323">
        <v>80000</v>
      </c>
      <c r="F873" s="323">
        <v>80000</v>
      </c>
    </row>
    <row r="874" spans="1:6" ht="38.25">
      <c r="A874" s="321" t="s">
        <v>1324</v>
      </c>
      <c r="B874" s="322" t="s">
        <v>1721</v>
      </c>
      <c r="C874" s="322" t="s">
        <v>1325</v>
      </c>
      <c r="D874" s="322" t="s">
        <v>1174</v>
      </c>
      <c r="E874" s="323">
        <v>80000</v>
      </c>
      <c r="F874" s="323">
        <v>80000</v>
      </c>
    </row>
    <row r="875" spans="1:6">
      <c r="A875" s="321" t="s">
        <v>1199</v>
      </c>
      <c r="B875" s="322" t="s">
        <v>1721</v>
      </c>
      <c r="C875" s="322" t="s">
        <v>1200</v>
      </c>
      <c r="D875" s="322" t="s">
        <v>1174</v>
      </c>
      <c r="E875" s="323">
        <v>80000</v>
      </c>
      <c r="F875" s="323">
        <v>80000</v>
      </c>
    </row>
    <row r="876" spans="1:6">
      <c r="A876" s="321" t="s">
        <v>140</v>
      </c>
      <c r="B876" s="322" t="s">
        <v>1721</v>
      </c>
      <c r="C876" s="322" t="s">
        <v>1200</v>
      </c>
      <c r="D876" s="322" t="s">
        <v>1142</v>
      </c>
      <c r="E876" s="323">
        <v>80000</v>
      </c>
      <c r="F876" s="323">
        <v>80000</v>
      </c>
    </row>
    <row r="877" spans="1:6">
      <c r="A877" s="321" t="s">
        <v>1077</v>
      </c>
      <c r="B877" s="322" t="s">
        <v>1721</v>
      </c>
      <c r="C877" s="322" t="s">
        <v>1200</v>
      </c>
      <c r="D877" s="322" t="s">
        <v>1078</v>
      </c>
      <c r="E877" s="323">
        <v>80000</v>
      </c>
      <c r="F877" s="323">
        <v>80000</v>
      </c>
    </row>
    <row r="878" spans="1:6" ht="114.75">
      <c r="A878" s="321" t="s">
        <v>1796</v>
      </c>
      <c r="B878" s="322" t="s">
        <v>1795</v>
      </c>
      <c r="C878" s="322" t="s">
        <v>1174</v>
      </c>
      <c r="D878" s="322" t="s">
        <v>1174</v>
      </c>
      <c r="E878" s="323">
        <v>1334</v>
      </c>
      <c r="F878" s="323">
        <v>1334</v>
      </c>
    </row>
    <row r="879" spans="1:6" ht="38.25">
      <c r="A879" s="321" t="s">
        <v>1316</v>
      </c>
      <c r="B879" s="322" t="s">
        <v>1795</v>
      </c>
      <c r="C879" s="322" t="s">
        <v>1317</v>
      </c>
      <c r="D879" s="322" t="s">
        <v>1174</v>
      </c>
      <c r="E879" s="323">
        <v>1334</v>
      </c>
      <c r="F879" s="323">
        <v>1334</v>
      </c>
    </row>
    <row r="880" spans="1:6" ht="38.25">
      <c r="A880" s="321" t="s">
        <v>1197</v>
      </c>
      <c r="B880" s="322" t="s">
        <v>1795</v>
      </c>
      <c r="C880" s="322" t="s">
        <v>1198</v>
      </c>
      <c r="D880" s="322" t="s">
        <v>1174</v>
      </c>
      <c r="E880" s="323">
        <v>1334</v>
      </c>
      <c r="F880" s="323">
        <v>1334</v>
      </c>
    </row>
    <row r="881" spans="1:6">
      <c r="A881" s="321" t="s">
        <v>140</v>
      </c>
      <c r="B881" s="322" t="s">
        <v>1795</v>
      </c>
      <c r="C881" s="322" t="s">
        <v>1198</v>
      </c>
      <c r="D881" s="322" t="s">
        <v>1142</v>
      </c>
      <c r="E881" s="323">
        <v>1334</v>
      </c>
      <c r="F881" s="323">
        <v>1334</v>
      </c>
    </row>
    <row r="882" spans="1:6">
      <c r="A882" s="321" t="s">
        <v>153</v>
      </c>
      <c r="B882" s="322" t="s">
        <v>1795</v>
      </c>
      <c r="C882" s="322" t="s">
        <v>1198</v>
      </c>
      <c r="D882" s="322" t="s">
        <v>395</v>
      </c>
      <c r="E882" s="323">
        <v>1334</v>
      </c>
      <c r="F882" s="323">
        <v>1334</v>
      </c>
    </row>
    <row r="883" spans="1:6" ht="38.25">
      <c r="A883" s="321" t="s">
        <v>596</v>
      </c>
      <c r="B883" s="322" t="s">
        <v>997</v>
      </c>
      <c r="C883" s="322" t="s">
        <v>1174</v>
      </c>
      <c r="D883" s="322" t="s">
        <v>1174</v>
      </c>
      <c r="E883" s="323">
        <v>14776900</v>
      </c>
      <c r="F883" s="323">
        <v>14776900</v>
      </c>
    </row>
    <row r="884" spans="1:6" ht="38.25">
      <c r="A884" s="321" t="s">
        <v>2100</v>
      </c>
      <c r="B884" s="322" t="s">
        <v>998</v>
      </c>
      <c r="C884" s="322" t="s">
        <v>1174</v>
      </c>
      <c r="D884" s="322" t="s">
        <v>1174</v>
      </c>
      <c r="E884" s="323">
        <v>14276900</v>
      </c>
      <c r="F884" s="323">
        <v>14276900</v>
      </c>
    </row>
    <row r="885" spans="1:6" ht="229.5">
      <c r="A885" s="321" t="s">
        <v>2101</v>
      </c>
      <c r="B885" s="322" t="s">
        <v>2102</v>
      </c>
      <c r="C885" s="322" t="s">
        <v>1174</v>
      </c>
      <c r="D885" s="322" t="s">
        <v>1174</v>
      </c>
      <c r="E885" s="323">
        <v>13316900</v>
      </c>
      <c r="F885" s="323">
        <v>13316900</v>
      </c>
    </row>
    <row r="886" spans="1:6" ht="76.5">
      <c r="A886" s="321" t="s">
        <v>1315</v>
      </c>
      <c r="B886" s="322" t="s">
        <v>2102</v>
      </c>
      <c r="C886" s="322" t="s">
        <v>273</v>
      </c>
      <c r="D886" s="322" t="s">
        <v>1174</v>
      </c>
      <c r="E886" s="323">
        <v>257000</v>
      </c>
      <c r="F886" s="323">
        <v>257000</v>
      </c>
    </row>
    <row r="887" spans="1:6" ht="38.25">
      <c r="A887" s="321" t="s">
        <v>1204</v>
      </c>
      <c r="B887" s="322" t="s">
        <v>2102</v>
      </c>
      <c r="C887" s="322" t="s">
        <v>28</v>
      </c>
      <c r="D887" s="322" t="s">
        <v>1174</v>
      </c>
      <c r="E887" s="323">
        <v>257000</v>
      </c>
      <c r="F887" s="323">
        <v>257000</v>
      </c>
    </row>
    <row r="888" spans="1:6">
      <c r="A888" s="321" t="s">
        <v>141</v>
      </c>
      <c r="B888" s="322" t="s">
        <v>2102</v>
      </c>
      <c r="C888" s="322" t="s">
        <v>28</v>
      </c>
      <c r="D888" s="322" t="s">
        <v>1143</v>
      </c>
      <c r="E888" s="323">
        <v>257000</v>
      </c>
      <c r="F888" s="323">
        <v>257000</v>
      </c>
    </row>
    <row r="889" spans="1:6" ht="25.5">
      <c r="A889" s="321" t="s">
        <v>63</v>
      </c>
      <c r="B889" s="322" t="s">
        <v>2102</v>
      </c>
      <c r="C889" s="322" t="s">
        <v>28</v>
      </c>
      <c r="D889" s="322" t="s">
        <v>394</v>
      </c>
      <c r="E889" s="323">
        <v>257000</v>
      </c>
      <c r="F889" s="323">
        <v>257000</v>
      </c>
    </row>
    <row r="890" spans="1:6" ht="38.25">
      <c r="A890" s="321" t="s">
        <v>1322</v>
      </c>
      <c r="B890" s="322" t="s">
        <v>2102</v>
      </c>
      <c r="C890" s="322" t="s">
        <v>1323</v>
      </c>
      <c r="D890" s="322" t="s">
        <v>1174</v>
      </c>
      <c r="E890" s="323">
        <v>13059900</v>
      </c>
      <c r="F890" s="323">
        <v>13059900</v>
      </c>
    </row>
    <row r="891" spans="1:6">
      <c r="A891" s="321" t="s">
        <v>1208</v>
      </c>
      <c r="B891" s="322" t="s">
        <v>2102</v>
      </c>
      <c r="C891" s="322" t="s">
        <v>75</v>
      </c>
      <c r="D891" s="322" t="s">
        <v>1174</v>
      </c>
      <c r="E891" s="323">
        <v>13059900</v>
      </c>
      <c r="F891" s="323">
        <v>13059900</v>
      </c>
    </row>
    <row r="892" spans="1:6">
      <c r="A892" s="321" t="s">
        <v>141</v>
      </c>
      <c r="B892" s="322" t="s">
        <v>2102</v>
      </c>
      <c r="C892" s="322" t="s">
        <v>75</v>
      </c>
      <c r="D892" s="322" t="s">
        <v>1143</v>
      </c>
      <c r="E892" s="323">
        <v>13059900</v>
      </c>
      <c r="F892" s="323">
        <v>13059900</v>
      </c>
    </row>
    <row r="893" spans="1:6">
      <c r="A893" s="321" t="s">
        <v>98</v>
      </c>
      <c r="B893" s="322" t="s">
        <v>2102</v>
      </c>
      <c r="C893" s="322" t="s">
        <v>75</v>
      </c>
      <c r="D893" s="322" t="s">
        <v>378</v>
      </c>
      <c r="E893" s="323">
        <v>13059900</v>
      </c>
      <c r="F893" s="323">
        <v>13059900</v>
      </c>
    </row>
    <row r="894" spans="1:6" ht="89.25">
      <c r="A894" s="321" t="s">
        <v>2107</v>
      </c>
      <c r="B894" s="322" t="s">
        <v>736</v>
      </c>
      <c r="C894" s="322" t="s">
        <v>1174</v>
      </c>
      <c r="D894" s="322" t="s">
        <v>1174</v>
      </c>
      <c r="E894" s="323">
        <v>960000</v>
      </c>
      <c r="F894" s="323">
        <v>960000</v>
      </c>
    </row>
    <row r="895" spans="1:6" ht="25.5">
      <c r="A895" s="321" t="s">
        <v>1320</v>
      </c>
      <c r="B895" s="322" t="s">
        <v>736</v>
      </c>
      <c r="C895" s="322" t="s">
        <v>1321</v>
      </c>
      <c r="D895" s="322" t="s">
        <v>1174</v>
      </c>
      <c r="E895" s="323">
        <v>960000</v>
      </c>
      <c r="F895" s="323">
        <v>960000</v>
      </c>
    </row>
    <row r="896" spans="1:6">
      <c r="A896" s="321" t="s">
        <v>531</v>
      </c>
      <c r="B896" s="322" t="s">
        <v>736</v>
      </c>
      <c r="C896" s="322" t="s">
        <v>532</v>
      </c>
      <c r="D896" s="322" t="s">
        <v>1174</v>
      </c>
      <c r="E896" s="323">
        <v>960000</v>
      </c>
      <c r="F896" s="323">
        <v>960000</v>
      </c>
    </row>
    <row r="897" spans="1:6" ht="25.5">
      <c r="A897" s="321" t="s">
        <v>239</v>
      </c>
      <c r="B897" s="322" t="s">
        <v>736</v>
      </c>
      <c r="C897" s="322" t="s">
        <v>532</v>
      </c>
      <c r="D897" s="322" t="s">
        <v>1141</v>
      </c>
      <c r="E897" s="323">
        <v>960000</v>
      </c>
      <c r="F897" s="323">
        <v>960000</v>
      </c>
    </row>
    <row r="898" spans="1:6">
      <c r="A898" s="321" t="s">
        <v>3</v>
      </c>
      <c r="B898" s="322" t="s">
        <v>736</v>
      </c>
      <c r="C898" s="322" t="s">
        <v>532</v>
      </c>
      <c r="D898" s="322" t="s">
        <v>386</v>
      </c>
      <c r="E898" s="323">
        <v>960000</v>
      </c>
      <c r="F898" s="323">
        <v>960000</v>
      </c>
    </row>
    <row r="899" spans="1:6" ht="51">
      <c r="A899" s="321" t="s">
        <v>2103</v>
      </c>
      <c r="B899" s="322" t="s">
        <v>2104</v>
      </c>
      <c r="C899" s="322" t="s">
        <v>1174</v>
      </c>
      <c r="D899" s="322" t="s">
        <v>1174</v>
      </c>
      <c r="E899" s="323">
        <v>500000</v>
      </c>
      <c r="F899" s="323">
        <v>500000</v>
      </c>
    </row>
    <row r="900" spans="1:6" ht="114.75">
      <c r="A900" s="321" t="s">
        <v>2105</v>
      </c>
      <c r="B900" s="322" t="s">
        <v>2106</v>
      </c>
      <c r="C900" s="322" t="s">
        <v>1174</v>
      </c>
      <c r="D900" s="322" t="s">
        <v>1174</v>
      </c>
      <c r="E900" s="323">
        <v>500000</v>
      </c>
      <c r="F900" s="323">
        <v>500000</v>
      </c>
    </row>
    <row r="901" spans="1:6" ht="38.25">
      <c r="A901" s="321" t="s">
        <v>1316</v>
      </c>
      <c r="B901" s="322" t="s">
        <v>2106</v>
      </c>
      <c r="C901" s="322" t="s">
        <v>1317</v>
      </c>
      <c r="D901" s="322" t="s">
        <v>1174</v>
      </c>
      <c r="E901" s="323">
        <v>500000</v>
      </c>
      <c r="F901" s="323">
        <v>500000</v>
      </c>
    </row>
    <row r="902" spans="1:6" ht="38.25">
      <c r="A902" s="321" t="s">
        <v>1197</v>
      </c>
      <c r="B902" s="322" t="s">
        <v>2106</v>
      </c>
      <c r="C902" s="322" t="s">
        <v>1198</v>
      </c>
      <c r="D902" s="322" t="s">
        <v>1174</v>
      </c>
      <c r="E902" s="323">
        <v>500000</v>
      </c>
      <c r="F902" s="323">
        <v>500000</v>
      </c>
    </row>
    <row r="903" spans="1:6" ht="25.5">
      <c r="A903" s="321" t="s">
        <v>239</v>
      </c>
      <c r="B903" s="322" t="s">
        <v>2106</v>
      </c>
      <c r="C903" s="322" t="s">
        <v>1198</v>
      </c>
      <c r="D903" s="322" t="s">
        <v>1141</v>
      </c>
      <c r="E903" s="323">
        <v>500000</v>
      </c>
      <c r="F903" s="323">
        <v>500000</v>
      </c>
    </row>
    <row r="904" spans="1:6">
      <c r="A904" s="321" t="s">
        <v>3</v>
      </c>
      <c r="B904" s="322" t="s">
        <v>2106</v>
      </c>
      <c r="C904" s="322" t="s">
        <v>1198</v>
      </c>
      <c r="D904" s="322" t="s">
        <v>386</v>
      </c>
      <c r="E904" s="323">
        <v>500000</v>
      </c>
      <c r="F904" s="323">
        <v>500000</v>
      </c>
    </row>
    <row r="905" spans="1:6" ht="38.25">
      <c r="A905" s="321" t="s">
        <v>1362</v>
      </c>
      <c r="B905" s="322" t="s">
        <v>999</v>
      </c>
      <c r="C905" s="322" t="s">
        <v>1174</v>
      </c>
      <c r="D905" s="322" t="s">
        <v>1174</v>
      </c>
      <c r="E905" s="323">
        <v>146860304</v>
      </c>
      <c r="F905" s="323">
        <v>141290504</v>
      </c>
    </row>
    <row r="906" spans="1:6" ht="76.5">
      <c r="A906" s="321" t="s">
        <v>1365</v>
      </c>
      <c r="B906" s="322" t="s">
        <v>1000</v>
      </c>
      <c r="C906" s="322" t="s">
        <v>1174</v>
      </c>
      <c r="D906" s="322" t="s">
        <v>1174</v>
      </c>
      <c r="E906" s="323">
        <v>125055500</v>
      </c>
      <c r="F906" s="323">
        <v>119485700</v>
      </c>
    </row>
    <row r="907" spans="1:6" ht="140.25">
      <c r="A907" s="321" t="s">
        <v>1945</v>
      </c>
      <c r="B907" s="322" t="s">
        <v>796</v>
      </c>
      <c r="C907" s="322" t="s">
        <v>1174</v>
      </c>
      <c r="D907" s="322" t="s">
        <v>1174</v>
      </c>
      <c r="E907" s="323">
        <v>5569800</v>
      </c>
      <c r="F907" s="323">
        <v>0</v>
      </c>
    </row>
    <row r="908" spans="1:6">
      <c r="A908" s="321" t="s">
        <v>1326</v>
      </c>
      <c r="B908" s="322" t="s">
        <v>796</v>
      </c>
      <c r="C908" s="322" t="s">
        <v>1327</v>
      </c>
      <c r="D908" s="322" t="s">
        <v>1174</v>
      </c>
      <c r="E908" s="323">
        <v>5569800</v>
      </c>
      <c r="F908" s="323">
        <v>0</v>
      </c>
    </row>
    <row r="909" spans="1:6">
      <c r="A909" s="321" t="s">
        <v>434</v>
      </c>
      <c r="B909" s="322" t="s">
        <v>796</v>
      </c>
      <c r="C909" s="322" t="s">
        <v>435</v>
      </c>
      <c r="D909" s="322" t="s">
        <v>1174</v>
      </c>
      <c r="E909" s="323">
        <v>5569800</v>
      </c>
      <c r="F909" s="323">
        <v>0</v>
      </c>
    </row>
    <row r="910" spans="1:6">
      <c r="A910" s="321" t="s">
        <v>187</v>
      </c>
      <c r="B910" s="322" t="s">
        <v>796</v>
      </c>
      <c r="C910" s="322" t="s">
        <v>435</v>
      </c>
      <c r="D910" s="322" t="s">
        <v>1154</v>
      </c>
      <c r="E910" s="323">
        <v>5569800</v>
      </c>
      <c r="F910" s="323">
        <v>0</v>
      </c>
    </row>
    <row r="911" spans="1:6" ht="25.5">
      <c r="A911" s="321" t="s">
        <v>188</v>
      </c>
      <c r="B911" s="322" t="s">
        <v>796</v>
      </c>
      <c r="C911" s="322" t="s">
        <v>435</v>
      </c>
      <c r="D911" s="322" t="s">
        <v>433</v>
      </c>
      <c r="E911" s="323">
        <v>5569800</v>
      </c>
      <c r="F911" s="323">
        <v>0</v>
      </c>
    </row>
    <row r="912" spans="1:6" ht="165.75">
      <c r="A912" s="321" t="s">
        <v>1466</v>
      </c>
      <c r="B912" s="322" t="s">
        <v>794</v>
      </c>
      <c r="C912" s="322" t="s">
        <v>1174</v>
      </c>
      <c r="D912" s="322" t="s">
        <v>1174</v>
      </c>
      <c r="E912" s="323">
        <v>323100</v>
      </c>
      <c r="F912" s="323">
        <v>323100</v>
      </c>
    </row>
    <row r="913" spans="1:6">
      <c r="A913" s="321" t="s">
        <v>1326</v>
      </c>
      <c r="B913" s="322" t="s">
        <v>794</v>
      </c>
      <c r="C913" s="322" t="s">
        <v>1327</v>
      </c>
      <c r="D913" s="322" t="s">
        <v>1174</v>
      </c>
      <c r="E913" s="323">
        <v>323100</v>
      </c>
      <c r="F913" s="323">
        <v>323100</v>
      </c>
    </row>
    <row r="914" spans="1:6">
      <c r="A914" s="321" t="s">
        <v>434</v>
      </c>
      <c r="B914" s="322" t="s">
        <v>794</v>
      </c>
      <c r="C914" s="322" t="s">
        <v>435</v>
      </c>
      <c r="D914" s="322" t="s">
        <v>1174</v>
      </c>
      <c r="E914" s="323">
        <v>323100</v>
      </c>
      <c r="F914" s="323">
        <v>323100</v>
      </c>
    </row>
    <row r="915" spans="1:6">
      <c r="A915" s="321" t="s">
        <v>234</v>
      </c>
      <c r="B915" s="322" t="s">
        <v>794</v>
      </c>
      <c r="C915" s="322" t="s">
        <v>435</v>
      </c>
      <c r="D915" s="322" t="s">
        <v>1135</v>
      </c>
      <c r="E915" s="323">
        <v>323100</v>
      </c>
      <c r="F915" s="323">
        <v>323100</v>
      </c>
    </row>
    <row r="916" spans="1:6">
      <c r="A916" s="321" t="s">
        <v>217</v>
      </c>
      <c r="B916" s="322" t="s">
        <v>794</v>
      </c>
      <c r="C916" s="322" t="s">
        <v>435</v>
      </c>
      <c r="D916" s="322" t="s">
        <v>337</v>
      </c>
      <c r="E916" s="323">
        <v>323100</v>
      </c>
      <c r="F916" s="323">
        <v>323100</v>
      </c>
    </row>
    <row r="917" spans="1:6" ht="178.5">
      <c r="A917" s="321" t="s">
        <v>1368</v>
      </c>
      <c r="B917" s="322" t="s">
        <v>801</v>
      </c>
      <c r="C917" s="322" t="s">
        <v>1174</v>
      </c>
      <c r="D917" s="322" t="s">
        <v>1174</v>
      </c>
      <c r="E917" s="323">
        <v>47996700</v>
      </c>
      <c r="F917" s="323">
        <v>47996700</v>
      </c>
    </row>
    <row r="918" spans="1:6">
      <c r="A918" s="321" t="s">
        <v>1326</v>
      </c>
      <c r="B918" s="322" t="s">
        <v>801</v>
      </c>
      <c r="C918" s="322" t="s">
        <v>1327</v>
      </c>
      <c r="D918" s="322" t="s">
        <v>1174</v>
      </c>
      <c r="E918" s="323">
        <v>47996700</v>
      </c>
      <c r="F918" s="323">
        <v>47996700</v>
      </c>
    </row>
    <row r="919" spans="1:6">
      <c r="A919" s="321" t="s">
        <v>1209</v>
      </c>
      <c r="B919" s="322" t="s">
        <v>801</v>
      </c>
      <c r="C919" s="322" t="s">
        <v>1210</v>
      </c>
      <c r="D919" s="322" t="s">
        <v>1174</v>
      </c>
      <c r="E919" s="323">
        <v>47996700</v>
      </c>
      <c r="F919" s="323">
        <v>47996700</v>
      </c>
    </row>
    <row r="920" spans="1:6" ht="51">
      <c r="A920" s="321" t="s">
        <v>1155</v>
      </c>
      <c r="B920" s="322" t="s">
        <v>801</v>
      </c>
      <c r="C920" s="322" t="s">
        <v>1210</v>
      </c>
      <c r="D920" s="322" t="s">
        <v>1156</v>
      </c>
      <c r="E920" s="323">
        <v>47996700</v>
      </c>
      <c r="F920" s="323">
        <v>47996700</v>
      </c>
    </row>
    <row r="921" spans="1:6" ht="51">
      <c r="A921" s="321" t="s">
        <v>211</v>
      </c>
      <c r="B921" s="322" t="s">
        <v>801</v>
      </c>
      <c r="C921" s="322" t="s">
        <v>1210</v>
      </c>
      <c r="D921" s="322" t="s">
        <v>437</v>
      </c>
      <c r="E921" s="323">
        <v>47996700</v>
      </c>
      <c r="F921" s="323">
        <v>47996700</v>
      </c>
    </row>
    <row r="922" spans="1:6" ht="140.25">
      <c r="A922" s="321" t="s">
        <v>1473</v>
      </c>
      <c r="B922" s="322" t="s">
        <v>803</v>
      </c>
      <c r="C922" s="322" t="s">
        <v>1174</v>
      </c>
      <c r="D922" s="322" t="s">
        <v>1174</v>
      </c>
      <c r="E922" s="323">
        <v>33226600</v>
      </c>
      <c r="F922" s="323">
        <v>33226600</v>
      </c>
    </row>
    <row r="923" spans="1:6">
      <c r="A923" s="321" t="s">
        <v>1326</v>
      </c>
      <c r="B923" s="322" t="s">
        <v>803</v>
      </c>
      <c r="C923" s="322" t="s">
        <v>1327</v>
      </c>
      <c r="D923" s="322" t="s">
        <v>1174</v>
      </c>
      <c r="E923" s="323">
        <v>33226600</v>
      </c>
      <c r="F923" s="323">
        <v>33226600</v>
      </c>
    </row>
    <row r="924" spans="1:6">
      <c r="A924" s="321" t="s">
        <v>68</v>
      </c>
      <c r="B924" s="322" t="s">
        <v>803</v>
      </c>
      <c r="C924" s="322" t="s">
        <v>430</v>
      </c>
      <c r="D924" s="322" t="s">
        <v>1174</v>
      </c>
      <c r="E924" s="323">
        <v>33226600</v>
      </c>
      <c r="F924" s="323">
        <v>33226600</v>
      </c>
    </row>
    <row r="925" spans="1:6" ht="51">
      <c r="A925" s="321" t="s">
        <v>1155</v>
      </c>
      <c r="B925" s="322" t="s">
        <v>803</v>
      </c>
      <c r="C925" s="322" t="s">
        <v>430</v>
      </c>
      <c r="D925" s="322" t="s">
        <v>1156</v>
      </c>
      <c r="E925" s="323">
        <v>33226600</v>
      </c>
      <c r="F925" s="323">
        <v>33226600</v>
      </c>
    </row>
    <row r="926" spans="1:6" ht="25.5">
      <c r="A926" s="321" t="s">
        <v>250</v>
      </c>
      <c r="B926" s="322" t="s">
        <v>803</v>
      </c>
      <c r="C926" s="322" t="s">
        <v>430</v>
      </c>
      <c r="D926" s="322" t="s">
        <v>439</v>
      </c>
      <c r="E926" s="323">
        <v>33226600</v>
      </c>
      <c r="F926" s="323">
        <v>33226600</v>
      </c>
    </row>
    <row r="927" spans="1:6" ht="127.5">
      <c r="A927" s="321" t="s">
        <v>540</v>
      </c>
      <c r="B927" s="322" t="s">
        <v>802</v>
      </c>
      <c r="C927" s="322" t="s">
        <v>1174</v>
      </c>
      <c r="D927" s="322" t="s">
        <v>1174</v>
      </c>
      <c r="E927" s="323">
        <v>37939300</v>
      </c>
      <c r="F927" s="323">
        <v>37939300</v>
      </c>
    </row>
    <row r="928" spans="1:6">
      <c r="A928" s="321" t="s">
        <v>1326</v>
      </c>
      <c r="B928" s="322" t="s">
        <v>802</v>
      </c>
      <c r="C928" s="322" t="s">
        <v>1327</v>
      </c>
      <c r="D928" s="322" t="s">
        <v>1174</v>
      </c>
      <c r="E928" s="323">
        <v>37939300</v>
      </c>
      <c r="F928" s="323">
        <v>37939300</v>
      </c>
    </row>
    <row r="929" spans="1:6">
      <c r="A929" s="321" t="s">
        <v>1209</v>
      </c>
      <c r="B929" s="322" t="s">
        <v>802</v>
      </c>
      <c r="C929" s="322" t="s">
        <v>1210</v>
      </c>
      <c r="D929" s="322" t="s">
        <v>1174</v>
      </c>
      <c r="E929" s="323">
        <v>37939300</v>
      </c>
      <c r="F929" s="323">
        <v>37939300</v>
      </c>
    </row>
    <row r="930" spans="1:6" ht="51">
      <c r="A930" s="321" t="s">
        <v>1155</v>
      </c>
      <c r="B930" s="322" t="s">
        <v>802</v>
      </c>
      <c r="C930" s="322" t="s">
        <v>1210</v>
      </c>
      <c r="D930" s="322" t="s">
        <v>1156</v>
      </c>
      <c r="E930" s="323">
        <v>37939300</v>
      </c>
      <c r="F930" s="323">
        <v>37939300</v>
      </c>
    </row>
    <row r="931" spans="1:6" ht="51">
      <c r="A931" s="321" t="s">
        <v>211</v>
      </c>
      <c r="B931" s="322" t="s">
        <v>802</v>
      </c>
      <c r="C931" s="322" t="s">
        <v>1210</v>
      </c>
      <c r="D931" s="322" t="s">
        <v>437</v>
      </c>
      <c r="E931" s="323">
        <v>37939300</v>
      </c>
      <c r="F931" s="323">
        <v>37939300</v>
      </c>
    </row>
    <row r="932" spans="1:6" ht="25.5">
      <c r="A932" s="321" t="s">
        <v>492</v>
      </c>
      <c r="B932" s="322" t="s">
        <v>1001</v>
      </c>
      <c r="C932" s="322" t="s">
        <v>1174</v>
      </c>
      <c r="D932" s="322" t="s">
        <v>1174</v>
      </c>
      <c r="E932" s="323">
        <v>21804804</v>
      </c>
      <c r="F932" s="323">
        <v>21804804</v>
      </c>
    </row>
    <row r="933" spans="1:6" ht="89.25">
      <c r="A933" s="321" t="s">
        <v>425</v>
      </c>
      <c r="B933" s="322" t="s">
        <v>788</v>
      </c>
      <c r="C933" s="322" t="s">
        <v>1174</v>
      </c>
      <c r="D933" s="322" t="s">
        <v>1174</v>
      </c>
      <c r="E933" s="323">
        <v>17231409</v>
      </c>
      <c r="F933" s="323">
        <v>17231409</v>
      </c>
    </row>
    <row r="934" spans="1:6" ht="76.5">
      <c r="A934" s="321" t="s">
        <v>1315</v>
      </c>
      <c r="B934" s="322" t="s">
        <v>788</v>
      </c>
      <c r="C934" s="322" t="s">
        <v>273</v>
      </c>
      <c r="D934" s="322" t="s">
        <v>1174</v>
      </c>
      <c r="E934" s="323">
        <v>15334436</v>
      </c>
      <c r="F934" s="323">
        <v>15334436</v>
      </c>
    </row>
    <row r="935" spans="1:6" ht="38.25">
      <c r="A935" s="321" t="s">
        <v>1204</v>
      </c>
      <c r="B935" s="322" t="s">
        <v>788</v>
      </c>
      <c r="C935" s="322" t="s">
        <v>28</v>
      </c>
      <c r="D935" s="322" t="s">
        <v>1174</v>
      </c>
      <c r="E935" s="323">
        <v>15334436</v>
      </c>
      <c r="F935" s="323">
        <v>15334436</v>
      </c>
    </row>
    <row r="936" spans="1:6">
      <c r="A936" s="321" t="s">
        <v>234</v>
      </c>
      <c r="B936" s="322" t="s">
        <v>788</v>
      </c>
      <c r="C936" s="322" t="s">
        <v>28</v>
      </c>
      <c r="D936" s="322" t="s">
        <v>1135</v>
      </c>
      <c r="E936" s="323">
        <v>15334436</v>
      </c>
      <c r="F936" s="323">
        <v>15334436</v>
      </c>
    </row>
    <row r="937" spans="1:6" ht="51">
      <c r="A937" s="321" t="s">
        <v>216</v>
      </c>
      <c r="B937" s="322" t="s">
        <v>788</v>
      </c>
      <c r="C937" s="322" t="s">
        <v>28</v>
      </c>
      <c r="D937" s="322" t="s">
        <v>331</v>
      </c>
      <c r="E937" s="323">
        <v>15334436</v>
      </c>
      <c r="F937" s="323">
        <v>15334436</v>
      </c>
    </row>
    <row r="938" spans="1:6" ht="38.25">
      <c r="A938" s="321" t="s">
        <v>1316</v>
      </c>
      <c r="B938" s="322" t="s">
        <v>788</v>
      </c>
      <c r="C938" s="322" t="s">
        <v>1317</v>
      </c>
      <c r="D938" s="322" t="s">
        <v>1174</v>
      </c>
      <c r="E938" s="323">
        <v>1884473</v>
      </c>
      <c r="F938" s="323">
        <v>1884473</v>
      </c>
    </row>
    <row r="939" spans="1:6" ht="38.25">
      <c r="A939" s="321" t="s">
        <v>1197</v>
      </c>
      <c r="B939" s="322" t="s">
        <v>788</v>
      </c>
      <c r="C939" s="322" t="s">
        <v>1198</v>
      </c>
      <c r="D939" s="322" t="s">
        <v>1174</v>
      </c>
      <c r="E939" s="323">
        <v>1884473</v>
      </c>
      <c r="F939" s="323">
        <v>1884473</v>
      </c>
    </row>
    <row r="940" spans="1:6">
      <c r="A940" s="321" t="s">
        <v>234</v>
      </c>
      <c r="B940" s="322" t="s">
        <v>788</v>
      </c>
      <c r="C940" s="322" t="s">
        <v>1198</v>
      </c>
      <c r="D940" s="322" t="s">
        <v>1135</v>
      </c>
      <c r="E940" s="323">
        <v>1884473</v>
      </c>
      <c r="F940" s="323">
        <v>1884473</v>
      </c>
    </row>
    <row r="941" spans="1:6" ht="51">
      <c r="A941" s="321" t="s">
        <v>216</v>
      </c>
      <c r="B941" s="322" t="s">
        <v>788</v>
      </c>
      <c r="C941" s="322" t="s">
        <v>1198</v>
      </c>
      <c r="D941" s="322" t="s">
        <v>331</v>
      </c>
      <c r="E941" s="323">
        <v>1884473</v>
      </c>
      <c r="F941" s="323">
        <v>1884473</v>
      </c>
    </row>
    <row r="942" spans="1:6">
      <c r="A942" s="321" t="s">
        <v>1318</v>
      </c>
      <c r="B942" s="322" t="s">
        <v>788</v>
      </c>
      <c r="C942" s="322" t="s">
        <v>1319</v>
      </c>
      <c r="D942" s="322" t="s">
        <v>1174</v>
      </c>
      <c r="E942" s="323">
        <v>12500</v>
      </c>
      <c r="F942" s="323">
        <v>12500</v>
      </c>
    </row>
    <row r="943" spans="1:6">
      <c r="A943" s="321" t="s">
        <v>1202</v>
      </c>
      <c r="B943" s="322" t="s">
        <v>788</v>
      </c>
      <c r="C943" s="322" t="s">
        <v>1203</v>
      </c>
      <c r="D943" s="322" t="s">
        <v>1174</v>
      </c>
      <c r="E943" s="323">
        <v>12500</v>
      </c>
      <c r="F943" s="323">
        <v>12500</v>
      </c>
    </row>
    <row r="944" spans="1:6">
      <c r="A944" s="321" t="s">
        <v>234</v>
      </c>
      <c r="B944" s="322" t="s">
        <v>788</v>
      </c>
      <c r="C944" s="322" t="s">
        <v>1203</v>
      </c>
      <c r="D944" s="322" t="s">
        <v>1135</v>
      </c>
      <c r="E944" s="323">
        <v>12500</v>
      </c>
      <c r="F944" s="323">
        <v>12500</v>
      </c>
    </row>
    <row r="945" spans="1:6" ht="51">
      <c r="A945" s="321" t="s">
        <v>216</v>
      </c>
      <c r="B945" s="322" t="s">
        <v>788</v>
      </c>
      <c r="C945" s="322" t="s">
        <v>1203</v>
      </c>
      <c r="D945" s="322" t="s">
        <v>331</v>
      </c>
      <c r="E945" s="323">
        <v>12500</v>
      </c>
      <c r="F945" s="323">
        <v>12500</v>
      </c>
    </row>
    <row r="946" spans="1:6" ht="127.5">
      <c r="A946" s="321" t="s">
        <v>535</v>
      </c>
      <c r="B946" s="322" t="s">
        <v>789</v>
      </c>
      <c r="C946" s="322" t="s">
        <v>1174</v>
      </c>
      <c r="D946" s="322" t="s">
        <v>1174</v>
      </c>
      <c r="E946" s="323">
        <v>906000</v>
      </c>
      <c r="F946" s="323">
        <v>906000</v>
      </c>
    </row>
    <row r="947" spans="1:6" ht="76.5">
      <c r="A947" s="321" t="s">
        <v>1315</v>
      </c>
      <c r="B947" s="322" t="s">
        <v>789</v>
      </c>
      <c r="C947" s="322" t="s">
        <v>273</v>
      </c>
      <c r="D947" s="322" t="s">
        <v>1174</v>
      </c>
      <c r="E947" s="323">
        <v>906000</v>
      </c>
      <c r="F947" s="323">
        <v>906000</v>
      </c>
    </row>
    <row r="948" spans="1:6" ht="38.25">
      <c r="A948" s="321" t="s">
        <v>1204</v>
      </c>
      <c r="B948" s="322" t="s">
        <v>789</v>
      </c>
      <c r="C948" s="322" t="s">
        <v>28</v>
      </c>
      <c r="D948" s="322" t="s">
        <v>1174</v>
      </c>
      <c r="E948" s="323">
        <v>906000</v>
      </c>
      <c r="F948" s="323">
        <v>906000</v>
      </c>
    </row>
    <row r="949" spans="1:6">
      <c r="A949" s="321" t="s">
        <v>234</v>
      </c>
      <c r="B949" s="322" t="s">
        <v>789</v>
      </c>
      <c r="C949" s="322" t="s">
        <v>28</v>
      </c>
      <c r="D949" s="322" t="s">
        <v>1135</v>
      </c>
      <c r="E949" s="323">
        <v>906000</v>
      </c>
      <c r="F949" s="323">
        <v>906000</v>
      </c>
    </row>
    <row r="950" spans="1:6" ht="51">
      <c r="A950" s="321" t="s">
        <v>216</v>
      </c>
      <c r="B950" s="322" t="s">
        <v>789</v>
      </c>
      <c r="C950" s="322" t="s">
        <v>28</v>
      </c>
      <c r="D950" s="322" t="s">
        <v>331</v>
      </c>
      <c r="E950" s="323">
        <v>906000</v>
      </c>
      <c r="F950" s="323">
        <v>906000</v>
      </c>
    </row>
    <row r="951" spans="1:6" ht="114.75">
      <c r="A951" s="321" t="s">
        <v>585</v>
      </c>
      <c r="B951" s="322" t="s">
        <v>790</v>
      </c>
      <c r="C951" s="322" t="s">
        <v>1174</v>
      </c>
      <c r="D951" s="322" t="s">
        <v>1174</v>
      </c>
      <c r="E951" s="323">
        <v>400000</v>
      </c>
      <c r="F951" s="323">
        <v>400000</v>
      </c>
    </row>
    <row r="952" spans="1:6" ht="76.5">
      <c r="A952" s="321" t="s">
        <v>1315</v>
      </c>
      <c r="B952" s="322" t="s">
        <v>790</v>
      </c>
      <c r="C952" s="322" t="s">
        <v>273</v>
      </c>
      <c r="D952" s="322" t="s">
        <v>1174</v>
      </c>
      <c r="E952" s="323">
        <v>400000</v>
      </c>
      <c r="F952" s="323">
        <v>400000</v>
      </c>
    </row>
    <row r="953" spans="1:6" ht="38.25">
      <c r="A953" s="321" t="s">
        <v>1204</v>
      </c>
      <c r="B953" s="322" t="s">
        <v>790</v>
      </c>
      <c r="C953" s="322" t="s">
        <v>28</v>
      </c>
      <c r="D953" s="322" t="s">
        <v>1174</v>
      </c>
      <c r="E953" s="323">
        <v>400000</v>
      </c>
      <c r="F953" s="323">
        <v>400000</v>
      </c>
    </row>
    <row r="954" spans="1:6">
      <c r="A954" s="321" t="s">
        <v>234</v>
      </c>
      <c r="B954" s="322" t="s">
        <v>790</v>
      </c>
      <c r="C954" s="322" t="s">
        <v>28</v>
      </c>
      <c r="D954" s="322" t="s">
        <v>1135</v>
      </c>
      <c r="E954" s="323">
        <v>400000</v>
      </c>
      <c r="F954" s="323">
        <v>400000</v>
      </c>
    </row>
    <row r="955" spans="1:6" ht="51">
      <c r="A955" s="321" t="s">
        <v>216</v>
      </c>
      <c r="B955" s="322" t="s">
        <v>790</v>
      </c>
      <c r="C955" s="322" t="s">
        <v>28</v>
      </c>
      <c r="D955" s="322" t="s">
        <v>331</v>
      </c>
      <c r="E955" s="323">
        <v>400000</v>
      </c>
      <c r="F955" s="323">
        <v>400000</v>
      </c>
    </row>
    <row r="956" spans="1:6" ht="102">
      <c r="A956" s="321" t="s">
        <v>933</v>
      </c>
      <c r="B956" s="322" t="s">
        <v>932</v>
      </c>
      <c r="C956" s="322" t="s">
        <v>1174</v>
      </c>
      <c r="D956" s="322" t="s">
        <v>1174</v>
      </c>
      <c r="E956" s="323">
        <v>1747484</v>
      </c>
      <c r="F956" s="323">
        <v>1747484</v>
      </c>
    </row>
    <row r="957" spans="1:6" ht="76.5">
      <c r="A957" s="321" t="s">
        <v>1315</v>
      </c>
      <c r="B957" s="322" t="s">
        <v>932</v>
      </c>
      <c r="C957" s="322" t="s">
        <v>273</v>
      </c>
      <c r="D957" s="322" t="s">
        <v>1174</v>
      </c>
      <c r="E957" s="323">
        <v>1747484</v>
      </c>
      <c r="F957" s="323">
        <v>1747484</v>
      </c>
    </row>
    <row r="958" spans="1:6" ht="38.25">
      <c r="A958" s="321" t="s">
        <v>1204</v>
      </c>
      <c r="B958" s="322" t="s">
        <v>932</v>
      </c>
      <c r="C958" s="322" t="s">
        <v>28</v>
      </c>
      <c r="D958" s="322" t="s">
        <v>1174</v>
      </c>
      <c r="E958" s="323">
        <v>1747484</v>
      </c>
      <c r="F958" s="323">
        <v>1747484</v>
      </c>
    </row>
    <row r="959" spans="1:6">
      <c r="A959" s="321" t="s">
        <v>234</v>
      </c>
      <c r="B959" s="322" t="s">
        <v>932</v>
      </c>
      <c r="C959" s="322" t="s">
        <v>28</v>
      </c>
      <c r="D959" s="322" t="s">
        <v>1135</v>
      </c>
      <c r="E959" s="323">
        <v>1747484</v>
      </c>
      <c r="F959" s="323">
        <v>1747484</v>
      </c>
    </row>
    <row r="960" spans="1:6" ht="51">
      <c r="A960" s="321" t="s">
        <v>216</v>
      </c>
      <c r="B960" s="322" t="s">
        <v>932</v>
      </c>
      <c r="C960" s="322" t="s">
        <v>28</v>
      </c>
      <c r="D960" s="322" t="s">
        <v>331</v>
      </c>
      <c r="E960" s="323">
        <v>1747484</v>
      </c>
      <c r="F960" s="323">
        <v>1747484</v>
      </c>
    </row>
    <row r="961" spans="1:6" ht="76.5">
      <c r="A961" s="321" t="s">
        <v>586</v>
      </c>
      <c r="B961" s="322" t="s">
        <v>791</v>
      </c>
      <c r="C961" s="322" t="s">
        <v>1174</v>
      </c>
      <c r="D961" s="322" t="s">
        <v>1174</v>
      </c>
      <c r="E961" s="323">
        <v>550049</v>
      </c>
      <c r="F961" s="323">
        <v>550049</v>
      </c>
    </row>
    <row r="962" spans="1:6" ht="38.25">
      <c r="A962" s="321" t="s">
        <v>1316</v>
      </c>
      <c r="B962" s="322" t="s">
        <v>791</v>
      </c>
      <c r="C962" s="322" t="s">
        <v>1317</v>
      </c>
      <c r="D962" s="322" t="s">
        <v>1174</v>
      </c>
      <c r="E962" s="323">
        <v>550049</v>
      </c>
      <c r="F962" s="323">
        <v>550049</v>
      </c>
    </row>
    <row r="963" spans="1:6" ht="38.25">
      <c r="A963" s="321" t="s">
        <v>1197</v>
      </c>
      <c r="B963" s="322" t="s">
        <v>791</v>
      </c>
      <c r="C963" s="322" t="s">
        <v>1198</v>
      </c>
      <c r="D963" s="322" t="s">
        <v>1174</v>
      </c>
      <c r="E963" s="323">
        <v>550049</v>
      </c>
      <c r="F963" s="323">
        <v>550049</v>
      </c>
    </row>
    <row r="964" spans="1:6">
      <c r="A964" s="321" t="s">
        <v>234</v>
      </c>
      <c r="B964" s="322" t="s">
        <v>791</v>
      </c>
      <c r="C964" s="322" t="s">
        <v>1198</v>
      </c>
      <c r="D964" s="322" t="s">
        <v>1135</v>
      </c>
      <c r="E964" s="323">
        <v>550049</v>
      </c>
      <c r="F964" s="323">
        <v>550049</v>
      </c>
    </row>
    <row r="965" spans="1:6" ht="51">
      <c r="A965" s="321" t="s">
        <v>216</v>
      </c>
      <c r="B965" s="322" t="s">
        <v>791</v>
      </c>
      <c r="C965" s="322" t="s">
        <v>1198</v>
      </c>
      <c r="D965" s="322" t="s">
        <v>331</v>
      </c>
      <c r="E965" s="323">
        <v>550049</v>
      </c>
      <c r="F965" s="323">
        <v>550049</v>
      </c>
    </row>
    <row r="966" spans="1:6" ht="89.25">
      <c r="A966" s="321" t="s">
        <v>1841</v>
      </c>
      <c r="B966" s="322" t="s">
        <v>1842</v>
      </c>
      <c r="C966" s="322" t="s">
        <v>1174</v>
      </c>
      <c r="D966" s="322" t="s">
        <v>1174</v>
      </c>
      <c r="E966" s="323">
        <v>5823</v>
      </c>
      <c r="F966" s="323">
        <v>5823</v>
      </c>
    </row>
    <row r="967" spans="1:6" ht="38.25">
      <c r="A967" s="321" t="s">
        <v>1316</v>
      </c>
      <c r="B967" s="322" t="s">
        <v>1842</v>
      </c>
      <c r="C967" s="322" t="s">
        <v>1317</v>
      </c>
      <c r="D967" s="322" t="s">
        <v>1174</v>
      </c>
      <c r="E967" s="323">
        <v>5823</v>
      </c>
      <c r="F967" s="323">
        <v>5823</v>
      </c>
    </row>
    <row r="968" spans="1:6" ht="38.25">
      <c r="A968" s="321" t="s">
        <v>1197</v>
      </c>
      <c r="B968" s="322" t="s">
        <v>1842</v>
      </c>
      <c r="C968" s="322" t="s">
        <v>1198</v>
      </c>
      <c r="D968" s="322" t="s">
        <v>1174</v>
      </c>
      <c r="E968" s="323">
        <v>5823</v>
      </c>
      <c r="F968" s="323">
        <v>5823</v>
      </c>
    </row>
    <row r="969" spans="1:6">
      <c r="A969" s="321" t="s">
        <v>234</v>
      </c>
      <c r="B969" s="322" t="s">
        <v>1842</v>
      </c>
      <c r="C969" s="322" t="s">
        <v>1198</v>
      </c>
      <c r="D969" s="322" t="s">
        <v>1135</v>
      </c>
      <c r="E969" s="323">
        <v>5823</v>
      </c>
      <c r="F969" s="323">
        <v>5823</v>
      </c>
    </row>
    <row r="970" spans="1:6" ht="51">
      <c r="A970" s="321" t="s">
        <v>216</v>
      </c>
      <c r="B970" s="322" t="s">
        <v>1842</v>
      </c>
      <c r="C970" s="322" t="s">
        <v>1198</v>
      </c>
      <c r="D970" s="322" t="s">
        <v>331</v>
      </c>
      <c r="E970" s="323">
        <v>5823</v>
      </c>
      <c r="F970" s="323">
        <v>5823</v>
      </c>
    </row>
    <row r="971" spans="1:6" ht="63.75">
      <c r="A971" s="321" t="s">
        <v>969</v>
      </c>
      <c r="B971" s="322" t="s">
        <v>970</v>
      </c>
      <c r="C971" s="322" t="s">
        <v>1174</v>
      </c>
      <c r="D971" s="322" t="s">
        <v>1174</v>
      </c>
      <c r="E971" s="323">
        <v>200000</v>
      </c>
      <c r="F971" s="323">
        <v>200000</v>
      </c>
    </row>
    <row r="972" spans="1:6" ht="38.25">
      <c r="A972" s="321" t="s">
        <v>1316</v>
      </c>
      <c r="B972" s="322" t="s">
        <v>970</v>
      </c>
      <c r="C972" s="322" t="s">
        <v>1317</v>
      </c>
      <c r="D972" s="322" t="s">
        <v>1174</v>
      </c>
      <c r="E972" s="323">
        <v>200000</v>
      </c>
      <c r="F972" s="323">
        <v>200000</v>
      </c>
    </row>
    <row r="973" spans="1:6" ht="38.25">
      <c r="A973" s="321" t="s">
        <v>1197</v>
      </c>
      <c r="B973" s="322" t="s">
        <v>970</v>
      </c>
      <c r="C973" s="322" t="s">
        <v>1198</v>
      </c>
      <c r="D973" s="322" t="s">
        <v>1174</v>
      </c>
      <c r="E973" s="323">
        <v>200000</v>
      </c>
      <c r="F973" s="323">
        <v>200000</v>
      </c>
    </row>
    <row r="974" spans="1:6">
      <c r="A974" s="321" t="s">
        <v>234</v>
      </c>
      <c r="B974" s="322" t="s">
        <v>970</v>
      </c>
      <c r="C974" s="322" t="s">
        <v>1198</v>
      </c>
      <c r="D974" s="322" t="s">
        <v>1135</v>
      </c>
      <c r="E974" s="323">
        <v>200000</v>
      </c>
      <c r="F974" s="323">
        <v>200000</v>
      </c>
    </row>
    <row r="975" spans="1:6" ht="51">
      <c r="A975" s="321" t="s">
        <v>216</v>
      </c>
      <c r="B975" s="322" t="s">
        <v>970</v>
      </c>
      <c r="C975" s="322" t="s">
        <v>1198</v>
      </c>
      <c r="D975" s="322" t="s">
        <v>331</v>
      </c>
      <c r="E975" s="323">
        <v>200000</v>
      </c>
      <c r="F975" s="323">
        <v>200000</v>
      </c>
    </row>
    <row r="976" spans="1:6" ht="89.25">
      <c r="A976" s="321" t="s">
        <v>536</v>
      </c>
      <c r="B976" s="322" t="s">
        <v>792</v>
      </c>
      <c r="C976" s="322" t="s">
        <v>1174</v>
      </c>
      <c r="D976" s="322" t="s">
        <v>1174</v>
      </c>
      <c r="E976" s="323">
        <v>739039</v>
      </c>
      <c r="F976" s="323">
        <v>739039</v>
      </c>
    </row>
    <row r="977" spans="1:6" ht="76.5">
      <c r="A977" s="321" t="s">
        <v>1315</v>
      </c>
      <c r="B977" s="322" t="s">
        <v>792</v>
      </c>
      <c r="C977" s="322" t="s">
        <v>273</v>
      </c>
      <c r="D977" s="322" t="s">
        <v>1174</v>
      </c>
      <c r="E977" s="323">
        <v>739039</v>
      </c>
      <c r="F977" s="323">
        <v>739039</v>
      </c>
    </row>
    <row r="978" spans="1:6" ht="38.25">
      <c r="A978" s="321" t="s">
        <v>1204</v>
      </c>
      <c r="B978" s="322" t="s">
        <v>792</v>
      </c>
      <c r="C978" s="322" t="s">
        <v>28</v>
      </c>
      <c r="D978" s="322" t="s">
        <v>1174</v>
      </c>
      <c r="E978" s="323">
        <v>739039</v>
      </c>
      <c r="F978" s="323">
        <v>739039</v>
      </c>
    </row>
    <row r="979" spans="1:6">
      <c r="A979" s="321" t="s">
        <v>234</v>
      </c>
      <c r="B979" s="322" t="s">
        <v>792</v>
      </c>
      <c r="C979" s="322" t="s">
        <v>28</v>
      </c>
      <c r="D979" s="322" t="s">
        <v>1135</v>
      </c>
      <c r="E979" s="323">
        <v>739039</v>
      </c>
      <c r="F979" s="323">
        <v>739039</v>
      </c>
    </row>
    <row r="980" spans="1:6" ht="51">
      <c r="A980" s="321" t="s">
        <v>216</v>
      </c>
      <c r="B980" s="322" t="s">
        <v>792</v>
      </c>
      <c r="C980" s="322" t="s">
        <v>28</v>
      </c>
      <c r="D980" s="322" t="s">
        <v>331</v>
      </c>
      <c r="E980" s="323">
        <v>739039</v>
      </c>
      <c r="F980" s="323">
        <v>739039</v>
      </c>
    </row>
    <row r="981" spans="1:6" ht="127.5">
      <c r="A981" s="321" t="s">
        <v>1363</v>
      </c>
      <c r="B981" s="322" t="s">
        <v>1364</v>
      </c>
      <c r="C981" s="322" t="s">
        <v>1174</v>
      </c>
      <c r="D981" s="322" t="s">
        <v>1174</v>
      </c>
      <c r="E981" s="323">
        <v>25000</v>
      </c>
      <c r="F981" s="323">
        <v>25000</v>
      </c>
    </row>
    <row r="982" spans="1:6" ht="38.25">
      <c r="A982" s="321" t="s">
        <v>1316</v>
      </c>
      <c r="B982" s="322" t="s">
        <v>1364</v>
      </c>
      <c r="C982" s="322" t="s">
        <v>1317</v>
      </c>
      <c r="D982" s="322" t="s">
        <v>1174</v>
      </c>
      <c r="E982" s="323">
        <v>25000</v>
      </c>
      <c r="F982" s="323">
        <v>25000</v>
      </c>
    </row>
    <row r="983" spans="1:6" ht="38.25">
      <c r="A983" s="321" t="s">
        <v>1197</v>
      </c>
      <c r="B983" s="322" t="s">
        <v>1364</v>
      </c>
      <c r="C983" s="322" t="s">
        <v>1198</v>
      </c>
      <c r="D983" s="322" t="s">
        <v>1174</v>
      </c>
      <c r="E983" s="323">
        <v>25000</v>
      </c>
      <c r="F983" s="323">
        <v>25000</v>
      </c>
    </row>
    <row r="984" spans="1:6">
      <c r="A984" s="321" t="s">
        <v>234</v>
      </c>
      <c r="B984" s="322" t="s">
        <v>1364</v>
      </c>
      <c r="C984" s="322" t="s">
        <v>1198</v>
      </c>
      <c r="D984" s="322" t="s">
        <v>1135</v>
      </c>
      <c r="E984" s="323">
        <v>25000</v>
      </c>
      <c r="F984" s="323">
        <v>25000</v>
      </c>
    </row>
    <row r="985" spans="1:6" ht="51">
      <c r="A985" s="321" t="s">
        <v>216</v>
      </c>
      <c r="B985" s="322" t="s">
        <v>1364</v>
      </c>
      <c r="C985" s="322" t="s">
        <v>1198</v>
      </c>
      <c r="D985" s="322" t="s">
        <v>331</v>
      </c>
      <c r="E985" s="323">
        <v>25000</v>
      </c>
      <c r="F985" s="323">
        <v>25000</v>
      </c>
    </row>
    <row r="986" spans="1:6" ht="38.25">
      <c r="A986" s="321" t="s">
        <v>493</v>
      </c>
      <c r="B986" s="322" t="s">
        <v>1002</v>
      </c>
      <c r="C986" s="322" t="s">
        <v>1174</v>
      </c>
      <c r="D986" s="322" t="s">
        <v>1174</v>
      </c>
      <c r="E986" s="323">
        <v>2157600</v>
      </c>
      <c r="F986" s="323">
        <v>2157600</v>
      </c>
    </row>
    <row r="987" spans="1:6" ht="25.5">
      <c r="A987" s="321" t="s">
        <v>494</v>
      </c>
      <c r="B987" s="322" t="s">
        <v>1003</v>
      </c>
      <c r="C987" s="322" t="s">
        <v>1174</v>
      </c>
      <c r="D987" s="322" t="s">
        <v>1174</v>
      </c>
      <c r="E987" s="323">
        <v>10000</v>
      </c>
      <c r="F987" s="323">
        <v>10000</v>
      </c>
    </row>
    <row r="988" spans="1:6" ht="63.75">
      <c r="A988" s="321" t="s">
        <v>1693</v>
      </c>
      <c r="B988" s="322" t="s">
        <v>1694</v>
      </c>
      <c r="C988" s="322" t="s">
        <v>1174</v>
      </c>
      <c r="D988" s="322" t="s">
        <v>1174</v>
      </c>
      <c r="E988" s="323">
        <v>10000</v>
      </c>
      <c r="F988" s="323">
        <v>10000</v>
      </c>
    </row>
    <row r="989" spans="1:6" ht="38.25">
      <c r="A989" s="321" t="s">
        <v>1316</v>
      </c>
      <c r="B989" s="322" t="s">
        <v>1694</v>
      </c>
      <c r="C989" s="322" t="s">
        <v>1317</v>
      </c>
      <c r="D989" s="322" t="s">
        <v>1174</v>
      </c>
      <c r="E989" s="323">
        <v>10000</v>
      </c>
      <c r="F989" s="323">
        <v>10000</v>
      </c>
    </row>
    <row r="990" spans="1:6" ht="38.25">
      <c r="A990" s="321" t="s">
        <v>1197</v>
      </c>
      <c r="B990" s="322" t="s">
        <v>1694</v>
      </c>
      <c r="C990" s="322" t="s">
        <v>1198</v>
      </c>
      <c r="D990" s="322" t="s">
        <v>1174</v>
      </c>
      <c r="E990" s="323">
        <v>10000</v>
      </c>
      <c r="F990" s="323">
        <v>10000</v>
      </c>
    </row>
    <row r="991" spans="1:6">
      <c r="A991" s="321" t="s">
        <v>183</v>
      </c>
      <c r="B991" s="322" t="s">
        <v>1694</v>
      </c>
      <c r="C991" s="322" t="s">
        <v>1198</v>
      </c>
      <c r="D991" s="322" t="s">
        <v>1140</v>
      </c>
      <c r="E991" s="323">
        <v>10000</v>
      </c>
      <c r="F991" s="323">
        <v>10000</v>
      </c>
    </row>
    <row r="992" spans="1:6">
      <c r="A992" s="321" t="s">
        <v>184</v>
      </c>
      <c r="B992" s="322" t="s">
        <v>1694</v>
      </c>
      <c r="C992" s="322" t="s">
        <v>1198</v>
      </c>
      <c r="D992" s="322" t="s">
        <v>352</v>
      </c>
      <c r="E992" s="323">
        <v>10000</v>
      </c>
      <c r="F992" s="323">
        <v>10000</v>
      </c>
    </row>
    <row r="993" spans="1:6" ht="25.5">
      <c r="A993" s="321" t="s">
        <v>495</v>
      </c>
      <c r="B993" s="322" t="s">
        <v>1004</v>
      </c>
      <c r="C993" s="322" t="s">
        <v>1174</v>
      </c>
      <c r="D993" s="322" t="s">
        <v>1174</v>
      </c>
      <c r="E993" s="323">
        <v>93000</v>
      </c>
      <c r="F993" s="323">
        <v>93000</v>
      </c>
    </row>
    <row r="994" spans="1:6" ht="89.25">
      <c r="A994" s="321" t="s">
        <v>1175</v>
      </c>
      <c r="B994" s="322" t="s">
        <v>1176</v>
      </c>
      <c r="C994" s="322" t="s">
        <v>1174</v>
      </c>
      <c r="D994" s="322" t="s">
        <v>1174</v>
      </c>
      <c r="E994" s="323">
        <v>93000</v>
      </c>
      <c r="F994" s="323">
        <v>93000</v>
      </c>
    </row>
    <row r="995" spans="1:6" ht="38.25">
      <c r="A995" s="321" t="s">
        <v>1316</v>
      </c>
      <c r="B995" s="322" t="s">
        <v>1176</v>
      </c>
      <c r="C995" s="322" t="s">
        <v>1317</v>
      </c>
      <c r="D995" s="322" t="s">
        <v>1174</v>
      </c>
      <c r="E995" s="323">
        <v>93000</v>
      </c>
      <c r="F995" s="323">
        <v>93000</v>
      </c>
    </row>
    <row r="996" spans="1:6" ht="38.25">
      <c r="A996" s="321" t="s">
        <v>1197</v>
      </c>
      <c r="B996" s="322" t="s">
        <v>1176</v>
      </c>
      <c r="C996" s="322" t="s">
        <v>1198</v>
      </c>
      <c r="D996" s="322" t="s">
        <v>1174</v>
      </c>
      <c r="E996" s="323">
        <v>93000</v>
      </c>
      <c r="F996" s="323">
        <v>93000</v>
      </c>
    </row>
    <row r="997" spans="1:6">
      <c r="A997" s="321" t="s">
        <v>183</v>
      </c>
      <c r="B997" s="322" t="s">
        <v>1176</v>
      </c>
      <c r="C997" s="322" t="s">
        <v>1198</v>
      </c>
      <c r="D997" s="322" t="s">
        <v>1140</v>
      </c>
      <c r="E997" s="323">
        <v>93000</v>
      </c>
      <c r="F997" s="323">
        <v>93000</v>
      </c>
    </row>
    <row r="998" spans="1:6" ht="25.5">
      <c r="A998" s="321" t="s">
        <v>145</v>
      </c>
      <c r="B998" s="322" t="s">
        <v>1176</v>
      </c>
      <c r="C998" s="322" t="s">
        <v>1198</v>
      </c>
      <c r="D998" s="322" t="s">
        <v>360</v>
      </c>
      <c r="E998" s="323">
        <v>93000</v>
      </c>
      <c r="F998" s="323">
        <v>93000</v>
      </c>
    </row>
    <row r="999" spans="1:6" ht="38.25">
      <c r="A999" s="321" t="s">
        <v>447</v>
      </c>
      <c r="B999" s="322" t="s">
        <v>1005</v>
      </c>
      <c r="C999" s="322" t="s">
        <v>1174</v>
      </c>
      <c r="D999" s="322" t="s">
        <v>1174</v>
      </c>
      <c r="E999" s="323">
        <v>2054600</v>
      </c>
      <c r="F999" s="323">
        <v>2054600</v>
      </c>
    </row>
    <row r="1000" spans="1:6" ht="114.75">
      <c r="A1000" s="321" t="s">
        <v>355</v>
      </c>
      <c r="B1000" s="322" t="s">
        <v>669</v>
      </c>
      <c r="C1000" s="322" t="s">
        <v>1174</v>
      </c>
      <c r="D1000" s="322" t="s">
        <v>1174</v>
      </c>
      <c r="E1000" s="323">
        <v>2054600</v>
      </c>
      <c r="F1000" s="323">
        <v>2054600</v>
      </c>
    </row>
    <row r="1001" spans="1:6" ht="76.5">
      <c r="A1001" s="321" t="s">
        <v>1315</v>
      </c>
      <c r="B1001" s="322" t="s">
        <v>669</v>
      </c>
      <c r="C1001" s="322" t="s">
        <v>273</v>
      </c>
      <c r="D1001" s="322" t="s">
        <v>1174</v>
      </c>
      <c r="E1001" s="323">
        <v>1992700</v>
      </c>
      <c r="F1001" s="323">
        <v>1992700</v>
      </c>
    </row>
    <row r="1002" spans="1:6" ht="38.25">
      <c r="A1002" s="321" t="s">
        <v>1204</v>
      </c>
      <c r="B1002" s="322" t="s">
        <v>669</v>
      </c>
      <c r="C1002" s="322" t="s">
        <v>28</v>
      </c>
      <c r="D1002" s="322" t="s">
        <v>1174</v>
      </c>
      <c r="E1002" s="323">
        <v>1992700</v>
      </c>
      <c r="F1002" s="323">
        <v>1992700</v>
      </c>
    </row>
    <row r="1003" spans="1:6">
      <c r="A1003" s="321" t="s">
        <v>183</v>
      </c>
      <c r="B1003" s="322" t="s">
        <v>669</v>
      </c>
      <c r="C1003" s="322" t="s">
        <v>28</v>
      </c>
      <c r="D1003" s="322" t="s">
        <v>1140</v>
      </c>
      <c r="E1003" s="323">
        <v>1992700</v>
      </c>
      <c r="F1003" s="323">
        <v>1992700</v>
      </c>
    </row>
    <row r="1004" spans="1:6">
      <c r="A1004" s="321" t="s">
        <v>184</v>
      </c>
      <c r="B1004" s="322" t="s">
        <v>669</v>
      </c>
      <c r="C1004" s="322" t="s">
        <v>28</v>
      </c>
      <c r="D1004" s="322" t="s">
        <v>352</v>
      </c>
      <c r="E1004" s="323">
        <v>1992700</v>
      </c>
      <c r="F1004" s="323">
        <v>1992700</v>
      </c>
    </row>
    <row r="1005" spans="1:6" ht="38.25">
      <c r="A1005" s="321" t="s">
        <v>1316</v>
      </c>
      <c r="B1005" s="322" t="s">
        <v>669</v>
      </c>
      <c r="C1005" s="322" t="s">
        <v>1317</v>
      </c>
      <c r="D1005" s="322" t="s">
        <v>1174</v>
      </c>
      <c r="E1005" s="323">
        <v>61900</v>
      </c>
      <c r="F1005" s="323">
        <v>61900</v>
      </c>
    </row>
    <row r="1006" spans="1:6" ht="38.25">
      <c r="A1006" s="321" t="s">
        <v>1197</v>
      </c>
      <c r="B1006" s="322" t="s">
        <v>669</v>
      </c>
      <c r="C1006" s="322" t="s">
        <v>1198</v>
      </c>
      <c r="D1006" s="322" t="s">
        <v>1174</v>
      </c>
      <c r="E1006" s="323">
        <v>61900</v>
      </c>
      <c r="F1006" s="323">
        <v>61900</v>
      </c>
    </row>
    <row r="1007" spans="1:6">
      <c r="A1007" s="321" t="s">
        <v>183</v>
      </c>
      <c r="B1007" s="322" t="s">
        <v>669</v>
      </c>
      <c r="C1007" s="322" t="s">
        <v>1198</v>
      </c>
      <c r="D1007" s="322" t="s">
        <v>1140</v>
      </c>
      <c r="E1007" s="323">
        <v>61900</v>
      </c>
      <c r="F1007" s="323">
        <v>61900</v>
      </c>
    </row>
    <row r="1008" spans="1:6">
      <c r="A1008" s="321" t="s">
        <v>184</v>
      </c>
      <c r="B1008" s="322" t="s">
        <v>669</v>
      </c>
      <c r="C1008" s="322" t="s">
        <v>1198</v>
      </c>
      <c r="D1008" s="322" t="s">
        <v>352</v>
      </c>
      <c r="E1008" s="323">
        <v>61900</v>
      </c>
      <c r="F1008" s="323">
        <v>61900</v>
      </c>
    </row>
    <row r="1009" spans="1:6" ht="51">
      <c r="A1009" s="321" t="s">
        <v>1706</v>
      </c>
      <c r="B1009" s="322" t="s">
        <v>1707</v>
      </c>
      <c r="C1009" s="322" t="s">
        <v>1174</v>
      </c>
      <c r="D1009" s="322" t="s">
        <v>1174</v>
      </c>
      <c r="E1009" s="323">
        <v>250000</v>
      </c>
      <c r="F1009" s="323">
        <v>250000</v>
      </c>
    </row>
    <row r="1010" spans="1:6" ht="38.25">
      <c r="A1010" s="321" t="s">
        <v>1708</v>
      </c>
      <c r="B1010" s="322" t="s">
        <v>1709</v>
      </c>
      <c r="C1010" s="322" t="s">
        <v>1174</v>
      </c>
      <c r="D1010" s="322" t="s">
        <v>1174</v>
      </c>
      <c r="E1010" s="323">
        <v>150000</v>
      </c>
      <c r="F1010" s="323">
        <v>150000</v>
      </c>
    </row>
    <row r="1011" spans="1:6" ht="127.5">
      <c r="A1011" s="321" t="s">
        <v>1710</v>
      </c>
      <c r="B1011" s="322" t="s">
        <v>1711</v>
      </c>
      <c r="C1011" s="322" t="s">
        <v>1174</v>
      </c>
      <c r="D1011" s="322" t="s">
        <v>1174</v>
      </c>
      <c r="E1011" s="323">
        <v>150000</v>
      </c>
      <c r="F1011" s="323">
        <v>150000</v>
      </c>
    </row>
    <row r="1012" spans="1:6" ht="38.25">
      <c r="A1012" s="321" t="s">
        <v>1324</v>
      </c>
      <c r="B1012" s="322" t="s">
        <v>1711</v>
      </c>
      <c r="C1012" s="322" t="s">
        <v>1325</v>
      </c>
      <c r="D1012" s="322" t="s">
        <v>1174</v>
      </c>
      <c r="E1012" s="323">
        <v>150000</v>
      </c>
      <c r="F1012" s="323">
        <v>150000</v>
      </c>
    </row>
    <row r="1013" spans="1:6" ht="63.75">
      <c r="A1013" s="321" t="s">
        <v>1932</v>
      </c>
      <c r="B1013" s="322" t="s">
        <v>1711</v>
      </c>
      <c r="C1013" s="322" t="s">
        <v>1712</v>
      </c>
      <c r="D1013" s="322" t="s">
        <v>1174</v>
      </c>
      <c r="E1013" s="323">
        <v>150000</v>
      </c>
      <c r="F1013" s="323">
        <v>150000</v>
      </c>
    </row>
    <row r="1014" spans="1:6">
      <c r="A1014" s="321" t="s">
        <v>249</v>
      </c>
      <c r="B1014" s="322" t="s">
        <v>1711</v>
      </c>
      <c r="C1014" s="322" t="s">
        <v>1712</v>
      </c>
      <c r="D1014" s="322" t="s">
        <v>1148</v>
      </c>
      <c r="E1014" s="323">
        <v>150000</v>
      </c>
      <c r="F1014" s="323">
        <v>150000</v>
      </c>
    </row>
    <row r="1015" spans="1:6">
      <c r="A1015" s="321" t="s">
        <v>209</v>
      </c>
      <c r="B1015" s="322" t="s">
        <v>1711</v>
      </c>
      <c r="C1015" s="322" t="s">
        <v>1712</v>
      </c>
      <c r="D1015" s="322" t="s">
        <v>392</v>
      </c>
      <c r="E1015" s="323">
        <v>150000</v>
      </c>
      <c r="F1015" s="323">
        <v>150000</v>
      </c>
    </row>
    <row r="1016" spans="1:6" ht="63.75">
      <c r="A1016" s="321" t="s">
        <v>1717</v>
      </c>
      <c r="B1016" s="322" t="s">
        <v>1718</v>
      </c>
      <c r="C1016" s="322" t="s">
        <v>1174</v>
      </c>
      <c r="D1016" s="322" t="s">
        <v>1174</v>
      </c>
      <c r="E1016" s="323">
        <v>100000</v>
      </c>
      <c r="F1016" s="323">
        <v>100000</v>
      </c>
    </row>
    <row r="1017" spans="1:6" ht="140.25">
      <c r="A1017" s="321" t="s">
        <v>1719</v>
      </c>
      <c r="B1017" s="322" t="s">
        <v>1720</v>
      </c>
      <c r="C1017" s="322" t="s">
        <v>1174</v>
      </c>
      <c r="D1017" s="322" t="s">
        <v>1174</v>
      </c>
      <c r="E1017" s="323">
        <v>50000</v>
      </c>
      <c r="F1017" s="323">
        <v>50000</v>
      </c>
    </row>
    <row r="1018" spans="1:6" ht="38.25">
      <c r="A1018" s="321" t="s">
        <v>1316</v>
      </c>
      <c r="B1018" s="322" t="s">
        <v>1720</v>
      </c>
      <c r="C1018" s="322" t="s">
        <v>1317</v>
      </c>
      <c r="D1018" s="322" t="s">
        <v>1174</v>
      </c>
      <c r="E1018" s="323">
        <v>50000</v>
      </c>
      <c r="F1018" s="323">
        <v>50000</v>
      </c>
    </row>
    <row r="1019" spans="1:6" ht="38.25">
      <c r="A1019" s="321" t="s">
        <v>1197</v>
      </c>
      <c r="B1019" s="322" t="s">
        <v>1720</v>
      </c>
      <c r="C1019" s="322" t="s">
        <v>1198</v>
      </c>
      <c r="D1019" s="322" t="s">
        <v>1174</v>
      </c>
      <c r="E1019" s="323">
        <v>50000</v>
      </c>
      <c r="F1019" s="323">
        <v>50000</v>
      </c>
    </row>
    <row r="1020" spans="1:6">
      <c r="A1020" s="321" t="s">
        <v>249</v>
      </c>
      <c r="B1020" s="322" t="s">
        <v>1720</v>
      </c>
      <c r="C1020" s="322" t="s">
        <v>1198</v>
      </c>
      <c r="D1020" s="322" t="s">
        <v>1148</v>
      </c>
      <c r="E1020" s="323">
        <v>50000</v>
      </c>
      <c r="F1020" s="323">
        <v>50000</v>
      </c>
    </row>
    <row r="1021" spans="1:6">
      <c r="A1021" s="321" t="s">
        <v>209</v>
      </c>
      <c r="B1021" s="322" t="s">
        <v>1720</v>
      </c>
      <c r="C1021" s="322" t="s">
        <v>1198</v>
      </c>
      <c r="D1021" s="322" t="s">
        <v>392</v>
      </c>
      <c r="E1021" s="323">
        <v>50000</v>
      </c>
      <c r="F1021" s="323">
        <v>50000</v>
      </c>
    </row>
    <row r="1022" spans="1:6" ht="165.75">
      <c r="A1022" s="321" t="s">
        <v>1942</v>
      </c>
      <c r="B1022" s="322" t="s">
        <v>1943</v>
      </c>
      <c r="C1022" s="322" t="s">
        <v>1174</v>
      </c>
      <c r="D1022" s="322" t="s">
        <v>1174</v>
      </c>
      <c r="E1022" s="323">
        <v>50000</v>
      </c>
      <c r="F1022" s="323">
        <v>50000</v>
      </c>
    </row>
    <row r="1023" spans="1:6" ht="38.25">
      <c r="A1023" s="321" t="s">
        <v>1316</v>
      </c>
      <c r="B1023" s="322" t="s">
        <v>1943</v>
      </c>
      <c r="C1023" s="322" t="s">
        <v>1317</v>
      </c>
      <c r="D1023" s="322" t="s">
        <v>1174</v>
      </c>
      <c r="E1023" s="323">
        <v>50000</v>
      </c>
      <c r="F1023" s="323">
        <v>50000</v>
      </c>
    </row>
    <row r="1024" spans="1:6" ht="38.25">
      <c r="A1024" s="321" t="s">
        <v>1197</v>
      </c>
      <c r="B1024" s="322" t="s">
        <v>1943</v>
      </c>
      <c r="C1024" s="322" t="s">
        <v>1198</v>
      </c>
      <c r="D1024" s="322" t="s">
        <v>1174</v>
      </c>
      <c r="E1024" s="323">
        <v>50000</v>
      </c>
      <c r="F1024" s="323">
        <v>50000</v>
      </c>
    </row>
    <row r="1025" spans="1:6">
      <c r="A1025" s="321" t="s">
        <v>249</v>
      </c>
      <c r="B1025" s="322" t="s">
        <v>1943</v>
      </c>
      <c r="C1025" s="322" t="s">
        <v>1198</v>
      </c>
      <c r="D1025" s="322" t="s">
        <v>1148</v>
      </c>
      <c r="E1025" s="323">
        <v>50000</v>
      </c>
      <c r="F1025" s="323">
        <v>50000</v>
      </c>
    </row>
    <row r="1026" spans="1:6">
      <c r="A1026" s="321" t="s">
        <v>209</v>
      </c>
      <c r="B1026" s="322" t="s">
        <v>1943</v>
      </c>
      <c r="C1026" s="322" t="s">
        <v>1198</v>
      </c>
      <c r="D1026" s="322" t="s">
        <v>392</v>
      </c>
      <c r="E1026" s="323">
        <v>50000</v>
      </c>
      <c r="F1026" s="323">
        <v>50000</v>
      </c>
    </row>
    <row r="1027" spans="1:6" ht="38.25">
      <c r="A1027" s="321" t="s">
        <v>599</v>
      </c>
      <c r="B1027" s="322" t="s">
        <v>1006</v>
      </c>
      <c r="C1027" s="322" t="s">
        <v>1174</v>
      </c>
      <c r="D1027" s="322" t="s">
        <v>1174</v>
      </c>
      <c r="E1027" s="323">
        <v>95062452</v>
      </c>
      <c r="F1027" s="323">
        <v>95277685</v>
      </c>
    </row>
    <row r="1028" spans="1:6" ht="63.75">
      <c r="A1028" s="321" t="s">
        <v>323</v>
      </c>
      <c r="B1028" s="322" t="s">
        <v>1007</v>
      </c>
      <c r="C1028" s="322" t="s">
        <v>1174</v>
      </c>
      <c r="D1028" s="322" t="s">
        <v>1174</v>
      </c>
      <c r="E1028" s="323">
        <v>2830891</v>
      </c>
      <c r="F1028" s="323">
        <v>2830891</v>
      </c>
    </row>
    <row r="1029" spans="1:6" ht="63.75">
      <c r="A1029" s="321" t="s">
        <v>323</v>
      </c>
      <c r="B1029" s="322" t="s">
        <v>644</v>
      </c>
      <c r="C1029" s="322" t="s">
        <v>1174</v>
      </c>
      <c r="D1029" s="322" t="s">
        <v>1174</v>
      </c>
      <c r="E1029" s="323">
        <v>2755891</v>
      </c>
      <c r="F1029" s="323">
        <v>2755891</v>
      </c>
    </row>
    <row r="1030" spans="1:6" ht="76.5">
      <c r="A1030" s="321" t="s">
        <v>1315</v>
      </c>
      <c r="B1030" s="322" t="s">
        <v>644</v>
      </c>
      <c r="C1030" s="322" t="s">
        <v>273</v>
      </c>
      <c r="D1030" s="322" t="s">
        <v>1174</v>
      </c>
      <c r="E1030" s="323">
        <v>2755891</v>
      </c>
      <c r="F1030" s="323">
        <v>2755891</v>
      </c>
    </row>
    <row r="1031" spans="1:6" ht="38.25">
      <c r="A1031" s="321" t="s">
        <v>1204</v>
      </c>
      <c r="B1031" s="322" t="s">
        <v>644</v>
      </c>
      <c r="C1031" s="322" t="s">
        <v>28</v>
      </c>
      <c r="D1031" s="322" t="s">
        <v>1174</v>
      </c>
      <c r="E1031" s="323">
        <v>2755891</v>
      </c>
      <c r="F1031" s="323">
        <v>2755891</v>
      </c>
    </row>
    <row r="1032" spans="1:6">
      <c r="A1032" s="321" t="s">
        <v>234</v>
      </c>
      <c r="B1032" s="322" t="s">
        <v>644</v>
      </c>
      <c r="C1032" s="322" t="s">
        <v>28</v>
      </c>
      <c r="D1032" s="322" t="s">
        <v>1135</v>
      </c>
      <c r="E1032" s="323">
        <v>2755891</v>
      </c>
      <c r="F1032" s="323">
        <v>2755891</v>
      </c>
    </row>
    <row r="1033" spans="1:6" ht="51">
      <c r="A1033" s="321" t="s">
        <v>1309</v>
      </c>
      <c r="B1033" s="322" t="s">
        <v>644</v>
      </c>
      <c r="C1033" s="322" t="s">
        <v>28</v>
      </c>
      <c r="D1033" s="322" t="s">
        <v>322</v>
      </c>
      <c r="E1033" s="323">
        <v>2755891</v>
      </c>
      <c r="F1033" s="323">
        <v>2755891</v>
      </c>
    </row>
    <row r="1034" spans="1:6" ht="76.5">
      <c r="A1034" s="321" t="s">
        <v>1686</v>
      </c>
      <c r="B1034" s="322" t="s">
        <v>1687</v>
      </c>
      <c r="C1034" s="322" t="s">
        <v>1174</v>
      </c>
      <c r="D1034" s="322" t="s">
        <v>1174</v>
      </c>
      <c r="E1034" s="323">
        <v>75000</v>
      </c>
      <c r="F1034" s="323">
        <v>75000</v>
      </c>
    </row>
    <row r="1035" spans="1:6" ht="76.5">
      <c r="A1035" s="321" t="s">
        <v>1315</v>
      </c>
      <c r="B1035" s="322" t="s">
        <v>1687</v>
      </c>
      <c r="C1035" s="322" t="s">
        <v>273</v>
      </c>
      <c r="D1035" s="322" t="s">
        <v>1174</v>
      </c>
      <c r="E1035" s="323">
        <v>75000</v>
      </c>
      <c r="F1035" s="323">
        <v>75000</v>
      </c>
    </row>
    <row r="1036" spans="1:6" ht="38.25">
      <c r="A1036" s="321" t="s">
        <v>1204</v>
      </c>
      <c r="B1036" s="322" t="s">
        <v>1687</v>
      </c>
      <c r="C1036" s="322" t="s">
        <v>28</v>
      </c>
      <c r="D1036" s="322" t="s">
        <v>1174</v>
      </c>
      <c r="E1036" s="323">
        <v>75000</v>
      </c>
      <c r="F1036" s="323">
        <v>75000</v>
      </c>
    </row>
    <row r="1037" spans="1:6">
      <c r="A1037" s="321" t="s">
        <v>234</v>
      </c>
      <c r="B1037" s="322" t="s">
        <v>1687</v>
      </c>
      <c r="C1037" s="322" t="s">
        <v>28</v>
      </c>
      <c r="D1037" s="322" t="s">
        <v>1135</v>
      </c>
      <c r="E1037" s="323">
        <v>75000</v>
      </c>
      <c r="F1037" s="323">
        <v>75000</v>
      </c>
    </row>
    <row r="1038" spans="1:6" ht="51">
      <c r="A1038" s="321" t="s">
        <v>1309</v>
      </c>
      <c r="B1038" s="322" t="s">
        <v>1687</v>
      </c>
      <c r="C1038" s="322" t="s">
        <v>28</v>
      </c>
      <c r="D1038" s="322" t="s">
        <v>322</v>
      </c>
      <c r="E1038" s="323">
        <v>75000</v>
      </c>
      <c r="F1038" s="323">
        <v>75000</v>
      </c>
    </row>
    <row r="1039" spans="1:6" ht="51">
      <c r="A1039" s="321" t="s">
        <v>600</v>
      </c>
      <c r="B1039" s="322" t="s">
        <v>1008</v>
      </c>
      <c r="C1039" s="322" t="s">
        <v>1174</v>
      </c>
      <c r="D1039" s="322" t="s">
        <v>1174</v>
      </c>
      <c r="E1039" s="323">
        <v>86566188</v>
      </c>
      <c r="F1039" s="323">
        <v>86733421</v>
      </c>
    </row>
    <row r="1040" spans="1:6" ht="89.25">
      <c r="A1040" s="321" t="s">
        <v>1341</v>
      </c>
      <c r="B1040" s="322" t="s">
        <v>1342</v>
      </c>
      <c r="C1040" s="322" t="s">
        <v>1174</v>
      </c>
      <c r="D1040" s="322" t="s">
        <v>1174</v>
      </c>
      <c r="E1040" s="323">
        <v>1069800</v>
      </c>
      <c r="F1040" s="323">
        <v>1069800</v>
      </c>
    </row>
    <row r="1041" spans="1:6" ht="76.5">
      <c r="A1041" s="321" t="s">
        <v>1315</v>
      </c>
      <c r="B1041" s="322" t="s">
        <v>1342</v>
      </c>
      <c r="C1041" s="322" t="s">
        <v>273</v>
      </c>
      <c r="D1041" s="322" t="s">
        <v>1174</v>
      </c>
      <c r="E1041" s="323">
        <v>955700</v>
      </c>
      <c r="F1041" s="323">
        <v>1059800</v>
      </c>
    </row>
    <row r="1042" spans="1:6" ht="38.25">
      <c r="A1042" s="321" t="s">
        <v>1204</v>
      </c>
      <c r="B1042" s="322" t="s">
        <v>1342</v>
      </c>
      <c r="C1042" s="322" t="s">
        <v>28</v>
      </c>
      <c r="D1042" s="322" t="s">
        <v>1174</v>
      </c>
      <c r="E1042" s="323">
        <v>955700</v>
      </c>
      <c r="F1042" s="323">
        <v>1059800</v>
      </c>
    </row>
    <row r="1043" spans="1:6">
      <c r="A1043" s="321" t="s">
        <v>141</v>
      </c>
      <c r="B1043" s="322" t="s">
        <v>1342</v>
      </c>
      <c r="C1043" s="322" t="s">
        <v>28</v>
      </c>
      <c r="D1043" s="322" t="s">
        <v>1143</v>
      </c>
      <c r="E1043" s="323">
        <v>955700</v>
      </c>
      <c r="F1043" s="323">
        <v>1059800</v>
      </c>
    </row>
    <row r="1044" spans="1:6" ht="25.5">
      <c r="A1044" s="321" t="s">
        <v>63</v>
      </c>
      <c r="B1044" s="322" t="s">
        <v>1342</v>
      </c>
      <c r="C1044" s="322" t="s">
        <v>28</v>
      </c>
      <c r="D1044" s="322" t="s">
        <v>394</v>
      </c>
      <c r="E1044" s="323">
        <v>955700</v>
      </c>
      <c r="F1044" s="323">
        <v>1059800</v>
      </c>
    </row>
    <row r="1045" spans="1:6" ht="38.25">
      <c r="A1045" s="321" t="s">
        <v>1316</v>
      </c>
      <c r="B1045" s="322" t="s">
        <v>1342</v>
      </c>
      <c r="C1045" s="322" t="s">
        <v>1317</v>
      </c>
      <c r="D1045" s="322" t="s">
        <v>1174</v>
      </c>
      <c r="E1045" s="323">
        <v>114100</v>
      </c>
      <c r="F1045" s="323">
        <v>10000</v>
      </c>
    </row>
    <row r="1046" spans="1:6" ht="38.25">
      <c r="A1046" s="321" t="s">
        <v>1197</v>
      </c>
      <c r="B1046" s="322" t="s">
        <v>1342</v>
      </c>
      <c r="C1046" s="322" t="s">
        <v>1198</v>
      </c>
      <c r="D1046" s="322" t="s">
        <v>1174</v>
      </c>
      <c r="E1046" s="323">
        <v>114100</v>
      </c>
      <c r="F1046" s="323">
        <v>10000</v>
      </c>
    </row>
    <row r="1047" spans="1:6">
      <c r="A1047" s="321" t="s">
        <v>141</v>
      </c>
      <c r="B1047" s="322" t="s">
        <v>1342</v>
      </c>
      <c r="C1047" s="322" t="s">
        <v>1198</v>
      </c>
      <c r="D1047" s="322" t="s">
        <v>1143</v>
      </c>
      <c r="E1047" s="323">
        <v>114100</v>
      </c>
      <c r="F1047" s="323">
        <v>10000</v>
      </c>
    </row>
    <row r="1048" spans="1:6" ht="25.5">
      <c r="A1048" s="321" t="s">
        <v>63</v>
      </c>
      <c r="B1048" s="322" t="s">
        <v>1342</v>
      </c>
      <c r="C1048" s="322" t="s">
        <v>1198</v>
      </c>
      <c r="D1048" s="322" t="s">
        <v>394</v>
      </c>
      <c r="E1048" s="323">
        <v>114100</v>
      </c>
      <c r="F1048" s="323">
        <v>10000</v>
      </c>
    </row>
    <row r="1049" spans="1:6" ht="51">
      <c r="A1049" s="321" t="s">
        <v>328</v>
      </c>
      <c r="B1049" s="322" t="s">
        <v>638</v>
      </c>
      <c r="C1049" s="322" t="s">
        <v>1174</v>
      </c>
      <c r="D1049" s="322" t="s">
        <v>1174</v>
      </c>
      <c r="E1049" s="323">
        <v>59972594</v>
      </c>
      <c r="F1049" s="323">
        <v>59972594</v>
      </c>
    </row>
    <row r="1050" spans="1:6" ht="76.5">
      <c r="A1050" s="321" t="s">
        <v>1315</v>
      </c>
      <c r="B1050" s="322" t="s">
        <v>638</v>
      </c>
      <c r="C1050" s="322" t="s">
        <v>273</v>
      </c>
      <c r="D1050" s="322" t="s">
        <v>1174</v>
      </c>
      <c r="E1050" s="323">
        <v>50523396</v>
      </c>
      <c r="F1050" s="323">
        <v>50523396</v>
      </c>
    </row>
    <row r="1051" spans="1:6" ht="38.25">
      <c r="A1051" s="321" t="s">
        <v>1204</v>
      </c>
      <c r="B1051" s="322" t="s">
        <v>638</v>
      </c>
      <c r="C1051" s="322" t="s">
        <v>28</v>
      </c>
      <c r="D1051" s="322" t="s">
        <v>1174</v>
      </c>
      <c r="E1051" s="323">
        <v>50523396</v>
      </c>
      <c r="F1051" s="323">
        <v>50523396</v>
      </c>
    </row>
    <row r="1052" spans="1:6">
      <c r="A1052" s="321" t="s">
        <v>234</v>
      </c>
      <c r="B1052" s="322" t="s">
        <v>638</v>
      </c>
      <c r="C1052" s="322" t="s">
        <v>28</v>
      </c>
      <c r="D1052" s="322" t="s">
        <v>1135</v>
      </c>
      <c r="E1052" s="323">
        <v>50523396</v>
      </c>
      <c r="F1052" s="323">
        <v>50523396</v>
      </c>
    </row>
    <row r="1053" spans="1:6" ht="63.75">
      <c r="A1053" s="321" t="s">
        <v>67</v>
      </c>
      <c r="B1053" s="322" t="s">
        <v>638</v>
      </c>
      <c r="C1053" s="322" t="s">
        <v>28</v>
      </c>
      <c r="D1053" s="322" t="s">
        <v>327</v>
      </c>
      <c r="E1053" s="323">
        <v>3051958</v>
      </c>
      <c r="F1053" s="323">
        <v>3051958</v>
      </c>
    </row>
    <row r="1054" spans="1:6" ht="76.5">
      <c r="A1054" s="321" t="s">
        <v>236</v>
      </c>
      <c r="B1054" s="322" t="s">
        <v>638</v>
      </c>
      <c r="C1054" s="322" t="s">
        <v>28</v>
      </c>
      <c r="D1054" s="322" t="s">
        <v>333</v>
      </c>
      <c r="E1054" s="323">
        <v>46454751</v>
      </c>
      <c r="F1054" s="323">
        <v>46454751</v>
      </c>
    </row>
    <row r="1055" spans="1:6" ht="51">
      <c r="A1055" s="321" t="s">
        <v>216</v>
      </c>
      <c r="B1055" s="322" t="s">
        <v>638</v>
      </c>
      <c r="C1055" s="322" t="s">
        <v>28</v>
      </c>
      <c r="D1055" s="322" t="s">
        <v>331</v>
      </c>
      <c r="E1055" s="323">
        <v>1016687</v>
      </c>
      <c r="F1055" s="323">
        <v>1016687</v>
      </c>
    </row>
    <row r="1056" spans="1:6" ht="38.25">
      <c r="A1056" s="321" t="s">
        <v>1316</v>
      </c>
      <c r="B1056" s="322" t="s">
        <v>638</v>
      </c>
      <c r="C1056" s="322" t="s">
        <v>1317</v>
      </c>
      <c r="D1056" s="322" t="s">
        <v>1174</v>
      </c>
      <c r="E1056" s="323">
        <v>8965095</v>
      </c>
      <c r="F1056" s="323">
        <v>8965095</v>
      </c>
    </row>
    <row r="1057" spans="1:6" ht="38.25">
      <c r="A1057" s="321" t="s">
        <v>1197</v>
      </c>
      <c r="B1057" s="322" t="s">
        <v>638</v>
      </c>
      <c r="C1057" s="322" t="s">
        <v>1198</v>
      </c>
      <c r="D1057" s="322" t="s">
        <v>1174</v>
      </c>
      <c r="E1057" s="323">
        <v>8965095</v>
      </c>
      <c r="F1057" s="323">
        <v>8965095</v>
      </c>
    </row>
    <row r="1058" spans="1:6">
      <c r="A1058" s="321" t="s">
        <v>234</v>
      </c>
      <c r="B1058" s="322" t="s">
        <v>638</v>
      </c>
      <c r="C1058" s="322" t="s">
        <v>1198</v>
      </c>
      <c r="D1058" s="322" t="s">
        <v>1135</v>
      </c>
      <c r="E1058" s="323">
        <v>8965095</v>
      </c>
      <c r="F1058" s="323">
        <v>8965095</v>
      </c>
    </row>
    <row r="1059" spans="1:6" ht="63.75">
      <c r="A1059" s="321" t="s">
        <v>67</v>
      </c>
      <c r="B1059" s="322" t="s">
        <v>638</v>
      </c>
      <c r="C1059" s="322" t="s">
        <v>1198</v>
      </c>
      <c r="D1059" s="322" t="s">
        <v>327</v>
      </c>
      <c r="E1059" s="323">
        <v>418750</v>
      </c>
      <c r="F1059" s="323">
        <v>418750</v>
      </c>
    </row>
    <row r="1060" spans="1:6" ht="76.5">
      <c r="A1060" s="321" t="s">
        <v>236</v>
      </c>
      <c r="B1060" s="322" t="s">
        <v>638</v>
      </c>
      <c r="C1060" s="322" t="s">
        <v>1198</v>
      </c>
      <c r="D1060" s="322" t="s">
        <v>333</v>
      </c>
      <c r="E1060" s="323">
        <v>8487493</v>
      </c>
      <c r="F1060" s="323">
        <v>8487493</v>
      </c>
    </row>
    <row r="1061" spans="1:6" ht="51">
      <c r="A1061" s="321" t="s">
        <v>216</v>
      </c>
      <c r="B1061" s="322" t="s">
        <v>638</v>
      </c>
      <c r="C1061" s="322" t="s">
        <v>1198</v>
      </c>
      <c r="D1061" s="322" t="s">
        <v>331</v>
      </c>
      <c r="E1061" s="323">
        <v>58852</v>
      </c>
      <c r="F1061" s="323">
        <v>58852</v>
      </c>
    </row>
    <row r="1062" spans="1:6">
      <c r="A1062" s="321" t="s">
        <v>1318</v>
      </c>
      <c r="B1062" s="322" t="s">
        <v>638</v>
      </c>
      <c r="C1062" s="322" t="s">
        <v>1319</v>
      </c>
      <c r="D1062" s="322" t="s">
        <v>1174</v>
      </c>
      <c r="E1062" s="323">
        <v>484103</v>
      </c>
      <c r="F1062" s="323">
        <v>484103</v>
      </c>
    </row>
    <row r="1063" spans="1:6">
      <c r="A1063" s="321" t="s">
        <v>1202</v>
      </c>
      <c r="B1063" s="322" t="s">
        <v>638</v>
      </c>
      <c r="C1063" s="322" t="s">
        <v>1203</v>
      </c>
      <c r="D1063" s="322" t="s">
        <v>1174</v>
      </c>
      <c r="E1063" s="323">
        <v>484103</v>
      </c>
      <c r="F1063" s="323">
        <v>484103</v>
      </c>
    </row>
    <row r="1064" spans="1:6">
      <c r="A1064" s="321" t="s">
        <v>234</v>
      </c>
      <c r="B1064" s="322" t="s">
        <v>638</v>
      </c>
      <c r="C1064" s="322" t="s">
        <v>1203</v>
      </c>
      <c r="D1064" s="322" t="s">
        <v>1135</v>
      </c>
      <c r="E1064" s="323">
        <v>484103</v>
      </c>
      <c r="F1064" s="323">
        <v>484103</v>
      </c>
    </row>
    <row r="1065" spans="1:6" ht="76.5">
      <c r="A1065" s="321" t="s">
        <v>236</v>
      </c>
      <c r="B1065" s="322" t="s">
        <v>638</v>
      </c>
      <c r="C1065" s="322" t="s">
        <v>1203</v>
      </c>
      <c r="D1065" s="322" t="s">
        <v>333</v>
      </c>
      <c r="E1065" s="323">
        <v>484103</v>
      </c>
      <c r="F1065" s="323">
        <v>484103</v>
      </c>
    </row>
    <row r="1066" spans="1:6" ht="102">
      <c r="A1066" s="321" t="s">
        <v>560</v>
      </c>
      <c r="B1066" s="322" t="s">
        <v>648</v>
      </c>
      <c r="C1066" s="322" t="s">
        <v>1174</v>
      </c>
      <c r="D1066" s="322" t="s">
        <v>1174</v>
      </c>
      <c r="E1066" s="323">
        <v>1908000</v>
      </c>
      <c r="F1066" s="323">
        <v>1908000</v>
      </c>
    </row>
    <row r="1067" spans="1:6" ht="76.5">
      <c r="A1067" s="321" t="s">
        <v>1315</v>
      </c>
      <c r="B1067" s="322" t="s">
        <v>648</v>
      </c>
      <c r="C1067" s="322" t="s">
        <v>273</v>
      </c>
      <c r="D1067" s="322" t="s">
        <v>1174</v>
      </c>
      <c r="E1067" s="323">
        <v>1908000</v>
      </c>
      <c r="F1067" s="323">
        <v>1908000</v>
      </c>
    </row>
    <row r="1068" spans="1:6" ht="38.25">
      <c r="A1068" s="321" t="s">
        <v>1204</v>
      </c>
      <c r="B1068" s="322" t="s">
        <v>648</v>
      </c>
      <c r="C1068" s="322" t="s">
        <v>28</v>
      </c>
      <c r="D1068" s="322" t="s">
        <v>1174</v>
      </c>
      <c r="E1068" s="323">
        <v>1908000</v>
      </c>
      <c r="F1068" s="323">
        <v>1908000</v>
      </c>
    </row>
    <row r="1069" spans="1:6">
      <c r="A1069" s="321" t="s">
        <v>234</v>
      </c>
      <c r="B1069" s="322" t="s">
        <v>648</v>
      </c>
      <c r="C1069" s="322" t="s">
        <v>28</v>
      </c>
      <c r="D1069" s="322" t="s">
        <v>1135</v>
      </c>
      <c r="E1069" s="323">
        <v>1908000</v>
      </c>
      <c r="F1069" s="323">
        <v>1908000</v>
      </c>
    </row>
    <row r="1070" spans="1:6" ht="76.5">
      <c r="A1070" s="321" t="s">
        <v>236</v>
      </c>
      <c r="B1070" s="322" t="s">
        <v>648</v>
      </c>
      <c r="C1070" s="322" t="s">
        <v>28</v>
      </c>
      <c r="D1070" s="322" t="s">
        <v>333</v>
      </c>
      <c r="E1070" s="323">
        <v>1908000</v>
      </c>
      <c r="F1070" s="323">
        <v>1908000</v>
      </c>
    </row>
    <row r="1071" spans="1:6" ht="76.5">
      <c r="A1071" s="321" t="s">
        <v>558</v>
      </c>
      <c r="B1071" s="322" t="s">
        <v>639</v>
      </c>
      <c r="C1071" s="322" t="s">
        <v>1174</v>
      </c>
      <c r="D1071" s="322" t="s">
        <v>1174</v>
      </c>
      <c r="E1071" s="323">
        <v>1040987</v>
      </c>
      <c r="F1071" s="323">
        <v>1208220</v>
      </c>
    </row>
    <row r="1072" spans="1:6" ht="76.5">
      <c r="A1072" s="321" t="s">
        <v>1315</v>
      </c>
      <c r="B1072" s="322" t="s">
        <v>639</v>
      </c>
      <c r="C1072" s="322" t="s">
        <v>273</v>
      </c>
      <c r="D1072" s="322" t="s">
        <v>1174</v>
      </c>
      <c r="E1072" s="323">
        <v>1040987</v>
      </c>
      <c r="F1072" s="323">
        <v>1208220</v>
      </c>
    </row>
    <row r="1073" spans="1:6" ht="38.25">
      <c r="A1073" s="321" t="s">
        <v>1204</v>
      </c>
      <c r="B1073" s="322" t="s">
        <v>639</v>
      </c>
      <c r="C1073" s="322" t="s">
        <v>28</v>
      </c>
      <c r="D1073" s="322" t="s">
        <v>1174</v>
      </c>
      <c r="E1073" s="323">
        <v>1040987</v>
      </c>
      <c r="F1073" s="323">
        <v>1208220</v>
      </c>
    </row>
    <row r="1074" spans="1:6">
      <c r="A1074" s="321" t="s">
        <v>234</v>
      </c>
      <c r="B1074" s="322" t="s">
        <v>639</v>
      </c>
      <c r="C1074" s="322" t="s">
        <v>28</v>
      </c>
      <c r="D1074" s="322" t="s">
        <v>1135</v>
      </c>
      <c r="E1074" s="323">
        <v>1040987</v>
      </c>
      <c r="F1074" s="323">
        <v>1208220</v>
      </c>
    </row>
    <row r="1075" spans="1:6" ht="63.75">
      <c r="A1075" s="321" t="s">
        <v>67</v>
      </c>
      <c r="B1075" s="322" t="s">
        <v>639</v>
      </c>
      <c r="C1075" s="322" t="s">
        <v>28</v>
      </c>
      <c r="D1075" s="322" t="s">
        <v>327</v>
      </c>
      <c r="E1075" s="323">
        <v>0</v>
      </c>
      <c r="F1075" s="323">
        <v>168000</v>
      </c>
    </row>
    <row r="1076" spans="1:6" ht="76.5">
      <c r="A1076" s="321" t="s">
        <v>236</v>
      </c>
      <c r="B1076" s="322" t="s">
        <v>639</v>
      </c>
      <c r="C1076" s="322" t="s">
        <v>28</v>
      </c>
      <c r="D1076" s="322" t="s">
        <v>333</v>
      </c>
      <c r="E1076" s="323">
        <v>1000987</v>
      </c>
      <c r="F1076" s="323">
        <v>1000220</v>
      </c>
    </row>
    <row r="1077" spans="1:6" ht="51">
      <c r="A1077" s="321" t="s">
        <v>216</v>
      </c>
      <c r="B1077" s="322" t="s">
        <v>639</v>
      </c>
      <c r="C1077" s="322" t="s">
        <v>28</v>
      </c>
      <c r="D1077" s="322" t="s">
        <v>331</v>
      </c>
      <c r="E1077" s="323">
        <v>40000</v>
      </c>
      <c r="F1077" s="323">
        <v>40000</v>
      </c>
    </row>
    <row r="1078" spans="1:6" ht="76.5">
      <c r="A1078" s="321" t="s">
        <v>561</v>
      </c>
      <c r="B1078" s="322" t="s">
        <v>649</v>
      </c>
      <c r="C1078" s="322" t="s">
        <v>1174</v>
      </c>
      <c r="D1078" s="322" t="s">
        <v>1174</v>
      </c>
      <c r="E1078" s="323">
        <v>9766996</v>
      </c>
      <c r="F1078" s="323">
        <v>9766996</v>
      </c>
    </row>
    <row r="1079" spans="1:6" ht="76.5">
      <c r="A1079" s="321" t="s">
        <v>1315</v>
      </c>
      <c r="B1079" s="322" t="s">
        <v>649</v>
      </c>
      <c r="C1079" s="322" t="s">
        <v>273</v>
      </c>
      <c r="D1079" s="322" t="s">
        <v>1174</v>
      </c>
      <c r="E1079" s="323">
        <v>9766996</v>
      </c>
      <c r="F1079" s="323">
        <v>9766996</v>
      </c>
    </row>
    <row r="1080" spans="1:6" ht="38.25">
      <c r="A1080" s="321" t="s">
        <v>1204</v>
      </c>
      <c r="B1080" s="322" t="s">
        <v>649</v>
      </c>
      <c r="C1080" s="322" t="s">
        <v>28</v>
      </c>
      <c r="D1080" s="322" t="s">
        <v>1174</v>
      </c>
      <c r="E1080" s="323">
        <v>9766996</v>
      </c>
      <c r="F1080" s="323">
        <v>9766996</v>
      </c>
    </row>
    <row r="1081" spans="1:6">
      <c r="A1081" s="321" t="s">
        <v>234</v>
      </c>
      <c r="B1081" s="322" t="s">
        <v>649</v>
      </c>
      <c r="C1081" s="322" t="s">
        <v>28</v>
      </c>
      <c r="D1081" s="322" t="s">
        <v>1135</v>
      </c>
      <c r="E1081" s="323">
        <v>9766996</v>
      </c>
      <c r="F1081" s="323">
        <v>9766996</v>
      </c>
    </row>
    <row r="1082" spans="1:6" ht="76.5">
      <c r="A1082" s="321" t="s">
        <v>236</v>
      </c>
      <c r="B1082" s="322" t="s">
        <v>649</v>
      </c>
      <c r="C1082" s="322" t="s">
        <v>28</v>
      </c>
      <c r="D1082" s="322" t="s">
        <v>333</v>
      </c>
      <c r="E1082" s="323">
        <v>9766996</v>
      </c>
      <c r="F1082" s="323">
        <v>9766996</v>
      </c>
    </row>
    <row r="1083" spans="1:6" ht="51">
      <c r="A1083" s="321" t="s">
        <v>954</v>
      </c>
      <c r="B1083" s="322" t="s">
        <v>955</v>
      </c>
      <c r="C1083" s="322" t="s">
        <v>1174</v>
      </c>
      <c r="D1083" s="322" t="s">
        <v>1174</v>
      </c>
      <c r="E1083" s="323">
        <v>4233740</v>
      </c>
      <c r="F1083" s="323">
        <v>4233740</v>
      </c>
    </row>
    <row r="1084" spans="1:6" ht="38.25">
      <c r="A1084" s="321" t="s">
        <v>1316</v>
      </c>
      <c r="B1084" s="322" t="s">
        <v>955</v>
      </c>
      <c r="C1084" s="322" t="s">
        <v>1317</v>
      </c>
      <c r="D1084" s="322" t="s">
        <v>1174</v>
      </c>
      <c r="E1084" s="323">
        <v>4233740</v>
      </c>
      <c r="F1084" s="323">
        <v>4233740</v>
      </c>
    </row>
    <row r="1085" spans="1:6" ht="38.25">
      <c r="A1085" s="321" t="s">
        <v>1197</v>
      </c>
      <c r="B1085" s="322" t="s">
        <v>955</v>
      </c>
      <c r="C1085" s="322" t="s">
        <v>1198</v>
      </c>
      <c r="D1085" s="322" t="s">
        <v>1174</v>
      </c>
      <c r="E1085" s="323">
        <v>4233740</v>
      </c>
      <c r="F1085" s="323">
        <v>4233740</v>
      </c>
    </row>
    <row r="1086" spans="1:6">
      <c r="A1086" s="321" t="s">
        <v>234</v>
      </c>
      <c r="B1086" s="322" t="s">
        <v>955</v>
      </c>
      <c r="C1086" s="322" t="s">
        <v>1198</v>
      </c>
      <c r="D1086" s="322" t="s">
        <v>1135</v>
      </c>
      <c r="E1086" s="323">
        <v>4233740</v>
      </c>
      <c r="F1086" s="323">
        <v>4233740</v>
      </c>
    </row>
    <row r="1087" spans="1:6" ht="76.5">
      <c r="A1087" s="321" t="s">
        <v>236</v>
      </c>
      <c r="B1087" s="322" t="s">
        <v>955</v>
      </c>
      <c r="C1087" s="322" t="s">
        <v>1198</v>
      </c>
      <c r="D1087" s="322" t="s">
        <v>333</v>
      </c>
      <c r="E1087" s="323">
        <v>4233740</v>
      </c>
      <c r="F1087" s="323">
        <v>4233740</v>
      </c>
    </row>
    <row r="1088" spans="1:6" ht="63.75">
      <c r="A1088" s="321" t="s">
        <v>1496</v>
      </c>
      <c r="B1088" s="322" t="s">
        <v>1497</v>
      </c>
      <c r="C1088" s="322" t="s">
        <v>1174</v>
      </c>
      <c r="D1088" s="322" t="s">
        <v>1174</v>
      </c>
      <c r="E1088" s="323">
        <v>195735</v>
      </c>
      <c r="F1088" s="323">
        <v>195735</v>
      </c>
    </row>
    <row r="1089" spans="1:6" ht="38.25">
      <c r="A1089" s="321" t="s">
        <v>1316</v>
      </c>
      <c r="B1089" s="322" t="s">
        <v>1497</v>
      </c>
      <c r="C1089" s="322" t="s">
        <v>1317</v>
      </c>
      <c r="D1089" s="322" t="s">
        <v>1174</v>
      </c>
      <c r="E1089" s="323">
        <v>195735</v>
      </c>
      <c r="F1089" s="323">
        <v>195735</v>
      </c>
    </row>
    <row r="1090" spans="1:6" ht="38.25">
      <c r="A1090" s="321" t="s">
        <v>1197</v>
      </c>
      <c r="B1090" s="322" t="s">
        <v>1497</v>
      </c>
      <c r="C1090" s="322" t="s">
        <v>1198</v>
      </c>
      <c r="D1090" s="322" t="s">
        <v>1174</v>
      </c>
      <c r="E1090" s="323">
        <v>195735</v>
      </c>
      <c r="F1090" s="323">
        <v>195735</v>
      </c>
    </row>
    <row r="1091" spans="1:6">
      <c r="A1091" s="321" t="s">
        <v>234</v>
      </c>
      <c r="B1091" s="322" t="s">
        <v>1497</v>
      </c>
      <c r="C1091" s="322" t="s">
        <v>1198</v>
      </c>
      <c r="D1091" s="322" t="s">
        <v>1135</v>
      </c>
      <c r="E1091" s="323">
        <v>195735</v>
      </c>
      <c r="F1091" s="323">
        <v>195735</v>
      </c>
    </row>
    <row r="1092" spans="1:6" ht="76.5">
      <c r="A1092" s="321" t="s">
        <v>236</v>
      </c>
      <c r="B1092" s="322" t="s">
        <v>1497</v>
      </c>
      <c r="C1092" s="322" t="s">
        <v>1198</v>
      </c>
      <c r="D1092" s="322" t="s">
        <v>333</v>
      </c>
      <c r="E1092" s="323">
        <v>195735</v>
      </c>
      <c r="F1092" s="323">
        <v>195735</v>
      </c>
    </row>
    <row r="1093" spans="1:6" ht="38.25">
      <c r="A1093" s="321" t="s">
        <v>1073</v>
      </c>
      <c r="B1093" s="322" t="s">
        <v>1074</v>
      </c>
      <c r="C1093" s="322" t="s">
        <v>1174</v>
      </c>
      <c r="D1093" s="322" t="s">
        <v>1174</v>
      </c>
      <c r="E1093" s="323">
        <v>1020275</v>
      </c>
      <c r="F1093" s="323">
        <v>1020275</v>
      </c>
    </row>
    <row r="1094" spans="1:6" ht="38.25">
      <c r="A1094" s="321" t="s">
        <v>1316</v>
      </c>
      <c r="B1094" s="322" t="s">
        <v>1074</v>
      </c>
      <c r="C1094" s="322" t="s">
        <v>1317</v>
      </c>
      <c r="D1094" s="322" t="s">
        <v>1174</v>
      </c>
      <c r="E1094" s="323">
        <v>1020275</v>
      </c>
      <c r="F1094" s="323">
        <v>1020275</v>
      </c>
    </row>
    <row r="1095" spans="1:6" ht="38.25">
      <c r="A1095" s="321" t="s">
        <v>1197</v>
      </c>
      <c r="B1095" s="322" t="s">
        <v>1074</v>
      </c>
      <c r="C1095" s="322" t="s">
        <v>1198</v>
      </c>
      <c r="D1095" s="322" t="s">
        <v>1174</v>
      </c>
      <c r="E1095" s="323">
        <v>1020275</v>
      </c>
      <c r="F1095" s="323">
        <v>1020275</v>
      </c>
    </row>
    <row r="1096" spans="1:6">
      <c r="A1096" s="321" t="s">
        <v>234</v>
      </c>
      <c r="B1096" s="322" t="s">
        <v>1074</v>
      </c>
      <c r="C1096" s="322" t="s">
        <v>1198</v>
      </c>
      <c r="D1096" s="322" t="s">
        <v>1135</v>
      </c>
      <c r="E1096" s="323">
        <v>1020275</v>
      </c>
      <c r="F1096" s="323">
        <v>1020275</v>
      </c>
    </row>
    <row r="1097" spans="1:6" ht="76.5">
      <c r="A1097" s="321" t="s">
        <v>236</v>
      </c>
      <c r="B1097" s="322" t="s">
        <v>1074</v>
      </c>
      <c r="C1097" s="322" t="s">
        <v>1198</v>
      </c>
      <c r="D1097" s="322" t="s">
        <v>333</v>
      </c>
      <c r="E1097" s="323">
        <v>1020275</v>
      </c>
      <c r="F1097" s="323">
        <v>1020275</v>
      </c>
    </row>
    <row r="1098" spans="1:6" ht="102">
      <c r="A1098" s="321" t="s">
        <v>542</v>
      </c>
      <c r="B1098" s="322" t="s">
        <v>653</v>
      </c>
      <c r="C1098" s="322" t="s">
        <v>1174</v>
      </c>
      <c r="D1098" s="322" t="s">
        <v>1174</v>
      </c>
      <c r="E1098" s="323">
        <v>96300</v>
      </c>
      <c r="F1098" s="323">
        <v>96300</v>
      </c>
    </row>
    <row r="1099" spans="1:6" ht="76.5">
      <c r="A1099" s="321" t="s">
        <v>1315</v>
      </c>
      <c r="B1099" s="322" t="s">
        <v>653</v>
      </c>
      <c r="C1099" s="322" t="s">
        <v>273</v>
      </c>
      <c r="D1099" s="322" t="s">
        <v>1174</v>
      </c>
      <c r="E1099" s="323">
        <v>92840</v>
      </c>
      <c r="F1099" s="323">
        <v>92840</v>
      </c>
    </row>
    <row r="1100" spans="1:6" ht="38.25">
      <c r="A1100" s="321" t="s">
        <v>1204</v>
      </c>
      <c r="B1100" s="322" t="s">
        <v>653</v>
      </c>
      <c r="C1100" s="322" t="s">
        <v>28</v>
      </c>
      <c r="D1100" s="322" t="s">
        <v>1174</v>
      </c>
      <c r="E1100" s="323">
        <v>92840</v>
      </c>
      <c r="F1100" s="323">
        <v>92840</v>
      </c>
    </row>
    <row r="1101" spans="1:6">
      <c r="A1101" s="321" t="s">
        <v>234</v>
      </c>
      <c r="B1101" s="322" t="s">
        <v>653</v>
      </c>
      <c r="C1101" s="322" t="s">
        <v>28</v>
      </c>
      <c r="D1101" s="322" t="s">
        <v>1135</v>
      </c>
      <c r="E1101" s="323">
        <v>92840</v>
      </c>
      <c r="F1101" s="323">
        <v>92840</v>
      </c>
    </row>
    <row r="1102" spans="1:6">
      <c r="A1102" s="321" t="s">
        <v>217</v>
      </c>
      <c r="B1102" s="322" t="s">
        <v>653</v>
      </c>
      <c r="C1102" s="322" t="s">
        <v>28</v>
      </c>
      <c r="D1102" s="322" t="s">
        <v>337</v>
      </c>
      <c r="E1102" s="323">
        <v>92840</v>
      </c>
      <c r="F1102" s="323">
        <v>92840</v>
      </c>
    </row>
    <row r="1103" spans="1:6" ht="38.25">
      <c r="A1103" s="321" t="s">
        <v>1316</v>
      </c>
      <c r="B1103" s="322" t="s">
        <v>653</v>
      </c>
      <c r="C1103" s="322" t="s">
        <v>1317</v>
      </c>
      <c r="D1103" s="322" t="s">
        <v>1174</v>
      </c>
      <c r="E1103" s="323">
        <v>3460</v>
      </c>
      <c r="F1103" s="323">
        <v>3460</v>
      </c>
    </row>
    <row r="1104" spans="1:6" ht="38.25">
      <c r="A1104" s="321" t="s">
        <v>1197</v>
      </c>
      <c r="B1104" s="322" t="s">
        <v>653</v>
      </c>
      <c r="C1104" s="322" t="s">
        <v>1198</v>
      </c>
      <c r="D1104" s="322" t="s">
        <v>1174</v>
      </c>
      <c r="E1104" s="323">
        <v>3460</v>
      </c>
      <c r="F1104" s="323">
        <v>3460</v>
      </c>
    </row>
    <row r="1105" spans="1:6">
      <c r="A1105" s="321" t="s">
        <v>234</v>
      </c>
      <c r="B1105" s="322" t="s">
        <v>653</v>
      </c>
      <c r="C1105" s="322" t="s">
        <v>1198</v>
      </c>
      <c r="D1105" s="322" t="s">
        <v>1135</v>
      </c>
      <c r="E1105" s="323">
        <v>3460</v>
      </c>
      <c r="F1105" s="323">
        <v>3460</v>
      </c>
    </row>
    <row r="1106" spans="1:6">
      <c r="A1106" s="321" t="s">
        <v>217</v>
      </c>
      <c r="B1106" s="322" t="s">
        <v>653</v>
      </c>
      <c r="C1106" s="322" t="s">
        <v>1198</v>
      </c>
      <c r="D1106" s="322" t="s">
        <v>337</v>
      </c>
      <c r="E1106" s="323">
        <v>3460</v>
      </c>
      <c r="F1106" s="323">
        <v>3460</v>
      </c>
    </row>
    <row r="1107" spans="1:6" ht="76.5">
      <c r="A1107" s="321" t="s">
        <v>1652</v>
      </c>
      <c r="B1107" s="322" t="s">
        <v>1653</v>
      </c>
      <c r="C1107" s="322" t="s">
        <v>1174</v>
      </c>
      <c r="D1107" s="322" t="s">
        <v>1174</v>
      </c>
      <c r="E1107" s="323">
        <v>2224400</v>
      </c>
      <c r="F1107" s="323">
        <v>2224400</v>
      </c>
    </row>
    <row r="1108" spans="1:6" ht="76.5">
      <c r="A1108" s="321" t="s">
        <v>1315</v>
      </c>
      <c r="B1108" s="322" t="s">
        <v>1653</v>
      </c>
      <c r="C1108" s="322" t="s">
        <v>273</v>
      </c>
      <c r="D1108" s="322" t="s">
        <v>1174</v>
      </c>
      <c r="E1108" s="323">
        <v>2184400</v>
      </c>
      <c r="F1108" s="323">
        <v>2184400</v>
      </c>
    </row>
    <row r="1109" spans="1:6" ht="38.25">
      <c r="A1109" s="321" t="s">
        <v>1204</v>
      </c>
      <c r="B1109" s="322" t="s">
        <v>1653</v>
      </c>
      <c r="C1109" s="322" t="s">
        <v>28</v>
      </c>
      <c r="D1109" s="322" t="s">
        <v>1174</v>
      </c>
      <c r="E1109" s="323">
        <v>2184400</v>
      </c>
      <c r="F1109" s="323">
        <v>2184400</v>
      </c>
    </row>
    <row r="1110" spans="1:6">
      <c r="A1110" s="321" t="s">
        <v>183</v>
      </c>
      <c r="B1110" s="322" t="s">
        <v>1653</v>
      </c>
      <c r="C1110" s="322" t="s">
        <v>28</v>
      </c>
      <c r="D1110" s="322" t="s">
        <v>1140</v>
      </c>
      <c r="E1110" s="323">
        <v>2184400</v>
      </c>
      <c r="F1110" s="323">
        <v>2184400</v>
      </c>
    </row>
    <row r="1111" spans="1:6">
      <c r="A1111" s="321" t="s">
        <v>1650</v>
      </c>
      <c r="B1111" s="322" t="s">
        <v>1653</v>
      </c>
      <c r="C1111" s="322" t="s">
        <v>28</v>
      </c>
      <c r="D1111" s="322" t="s">
        <v>1651</v>
      </c>
      <c r="E1111" s="323">
        <v>2184400</v>
      </c>
      <c r="F1111" s="323">
        <v>2184400</v>
      </c>
    </row>
    <row r="1112" spans="1:6" ht="38.25">
      <c r="A1112" s="321" t="s">
        <v>1316</v>
      </c>
      <c r="B1112" s="322" t="s">
        <v>1653</v>
      </c>
      <c r="C1112" s="322" t="s">
        <v>1317</v>
      </c>
      <c r="D1112" s="322" t="s">
        <v>1174</v>
      </c>
      <c r="E1112" s="323">
        <v>40000</v>
      </c>
      <c r="F1112" s="323">
        <v>40000</v>
      </c>
    </row>
    <row r="1113" spans="1:6" ht="38.25">
      <c r="A1113" s="321" t="s">
        <v>1197</v>
      </c>
      <c r="B1113" s="322" t="s">
        <v>1653</v>
      </c>
      <c r="C1113" s="322" t="s">
        <v>1198</v>
      </c>
      <c r="D1113" s="322" t="s">
        <v>1174</v>
      </c>
      <c r="E1113" s="323">
        <v>40000</v>
      </c>
      <c r="F1113" s="323">
        <v>40000</v>
      </c>
    </row>
    <row r="1114" spans="1:6">
      <c r="A1114" s="321" t="s">
        <v>183</v>
      </c>
      <c r="B1114" s="322" t="s">
        <v>1653</v>
      </c>
      <c r="C1114" s="322" t="s">
        <v>1198</v>
      </c>
      <c r="D1114" s="322" t="s">
        <v>1140</v>
      </c>
      <c r="E1114" s="323">
        <v>40000</v>
      </c>
      <c r="F1114" s="323">
        <v>40000</v>
      </c>
    </row>
    <row r="1115" spans="1:6">
      <c r="A1115" s="321" t="s">
        <v>1650</v>
      </c>
      <c r="B1115" s="322" t="s">
        <v>1653</v>
      </c>
      <c r="C1115" s="322" t="s">
        <v>1198</v>
      </c>
      <c r="D1115" s="322" t="s">
        <v>1651</v>
      </c>
      <c r="E1115" s="323">
        <v>40000</v>
      </c>
      <c r="F1115" s="323">
        <v>40000</v>
      </c>
    </row>
    <row r="1116" spans="1:6" ht="102">
      <c r="A1116" s="321" t="s">
        <v>335</v>
      </c>
      <c r="B1116" s="322" t="s">
        <v>646</v>
      </c>
      <c r="C1116" s="322" t="s">
        <v>1174</v>
      </c>
      <c r="D1116" s="322" t="s">
        <v>1174</v>
      </c>
      <c r="E1116" s="323">
        <v>982200</v>
      </c>
      <c r="F1116" s="323">
        <v>982200</v>
      </c>
    </row>
    <row r="1117" spans="1:6" ht="76.5">
      <c r="A1117" s="321" t="s">
        <v>1315</v>
      </c>
      <c r="B1117" s="322" t="s">
        <v>646</v>
      </c>
      <c r="C1117" s="322" t="s">
        <v>273</v>
      </c>
      <c r="D1117" s="322" t="s">
        <v>1174</v>
      </c>
      <c r="E1117" s="323">
        <v>952400</v>
      </c>
      <c r="F1117" s="323">
        <v>952400</v>
      </c>
    </row>
    <row r="1118" spans="1:6" ht="38.25">
      <c r="A1118" s="321" t="s">
        <v>1204</v>
      </c>
      <c r="B1118" s="322" t="s">
        <v>646</v>
      </c>
      <c r="C1118" s="322" t="s">
        <v>28</v>
      </c>
      <c r="D1118" s="322" t="s">
        <v>1174</v>
      </c>
      <c r="E1118" s="323">
        <v>952400</v>
      </c>
      <c r="F1118" s="323">
        <v>952400</v>
      </c>
    </row>
    <row r="1119" spans="1:6">
      <c r="A1119" s="321" t="s">
        <v>234</v>
      </c>
      <c r="B1119" s="322" t="s">
        <v>646</v>
      </c>
      <c r="C1119" s="322" t="s">
        <v>28</v>
      </c>
      <c r="D1119" s="322" t="s">
        <v>1135</v>
      </c>
      <c r="E1119" s="323">
        <v>952400</v>
      </c>
      <c r="F1119" s="323">
        <v>952400</v>
      </c>
    </row>
    <row r="1120" spans="1:6" ht="76.5">
      <c r="A1120" s="321" t="s">
        <v>236</v>
      </c>
      <c r="B1120" s="322" t="s">
        <v>646</v>
      </c>
      <c r="C1120" s="322" t="s">
        <v>28</v>
      </c>
      <c r="D1120" s="322" t="s">
        <v>333</v>
      </c>
      <c r="E1120" s="323">
        <v>952400</v>
      </c>
      <c r="F1120" s="323">
        <v>952400</v>
      </c>
    </row>
    <row r="1121" spans="1:6" ht="38.25">
      <c r="A1121" s="321" t="s">
        <v>1316</v>
      </c>
      <c r="B1121" s="322" t="s">
        <v>646</v>
      </c>
      <c r="C1121" s="322" t="s">
        <v>1317</v>
      </c>
      <c r="D1121" s="322" t="s">
        <v>1174</v>
      </c>
      <c r="E1121" s="323">
        <v>29800</v>
      </c>
      <c r="F1121" s="323">
        <v>29800</v>
      </c>
    </row>
    <row r="1122" spans="1:6" ht="38.25">
      <c r="A1122" s="321" t="s">
        <v>1197</v>
      </c>
      <c r="B1122" s="322" t="s">
        <v>646</v>
      </c>
      <c r="C1122" s="322" t="s">
        <v>1198</v>
      </c>
      <c r="D1122" s="322" t="s">
        <v>1174</v>
      </c>
      <c r="E1122" s="323">
        <v>29800</v>
      </c>
      <c r="F1122" s="323">
        <v>29800</v>
      </c>
    </row>
    <row r="1123" spans="1:6">
      <c r="A1123" s="321" t="s">
        <v>234</v>
      </c>
      <c r="B1123" s="322" t="s">
        <v>646</v>
      </c>
      <c r="C1123" s="322" t="s">
        <v>1198</v>
      </c>
      <c r="D1123" s="322" t="s">
        <v>1135</v>
      </c>
      <c r="E1123" s="323">
        <v>29800</v>
      </c>
      <c r="F1123" s="323">
        <v>29800</v>
      </c>
    </row>
    <row r="1124" spans="1:6" ht="76.5">
      <c r="A1124" s="321" t="s">
        <v>236</v>
      </c>
      <c r="B1124" s="322" t="s">
        <v>646</v>
      </c>
      <c r="C1124" s="322" t="s">
        <v>1198</v>
      </c>
      <c r="D1124" s="322" t="s">
        <v>333</v>
      </c>
      <c r="E1124" s="323">
        <v>29800</v>
      </c>
      <c r="F1124" s="323">
        <v>29800</v>
      </c>
    </row>
    <row r="1125" spans="1:6" ht="51">
      <c r="A1125" s="321" t="s">
        <v>338</v>
      </c>
      <c r="B1125" s="322" t="s">
        <v>654</v>
      </c>
      <c r="C1125" s="322" t="s">
        <v>1174</v>
      </c>
      <c r="D1125" s="322" t="s">
        <v>1174</v>
      </c>
      <c r="E1125" s="323">
        <v>156800</v>
      </c>
      <c r="F1125" s="323">
        <v>156800</v>
      </c>
    </row>
    <row r="1126" spans="1:6" ht="76.5">
      <c r="A1126" s="321" t="s">
        <v>1315</v>
      </c>
      <c r="B1126" s="322" t="s">
        <v>654</v>
      </c>
      <c r="C1126" s="322" t="s">
        <v>273</v>
      </c>
      <c r="D1126" s="322" t="s">
        <v>1174</v>
      </c>
      <c r="E1126" s="323">
        <v>132857</v>
      </c>
      <c r="F1126" s="323">
        <v>132857</v>
      </c>
    </row>
    <row r="1127" spans="1:6" ht="38.25">
      <c r="A1127" s="321" t="s">
        <v>1204</v>
      </c>
      <c r="B1127" s="322" t="s">
        <v>654</v>
      </c>
      <c r="C1127" s="322" t="s">
        <v>28</v>
      </c>
      <c r="D1127" s="322" t="s">
        <v>1174</v>
      </c>
      <c r="E1127" s="323">
        <v>132857</v>
      </c>
      <c r="F1127" s="323">
        <v>132857</v>
      </c>
    </row>
    <row r="1128" spans="1:6">
      <c r="A1128" s="321" t="s">
        <v>234</v>
      </c>
      <c r="B1128" s="322" t="s">
        <v>654</v>
      </c>
      <c r="C1128" s="322" t="s">
        <v>28</v>
      </c>
      <c r="D1128" s="322" t="s">
        <v>1135</v>
      </c>
      <c r="E1128" s="323">
        <v>132857</v>
      </c>
      <c r="F1128" s="323">
        <v>132857</v>
      </c>
    </row>
    <row r="1129" spans="1:6">
      <c r="A1129" s="321" t="s">
        <v>217</v>
      </c>
      <c r="B1129" s="322" t="s">
        <v>654</v>
      </c>
      <c r="C1129" s="322" t="s">
        <v>28</v>
      </c>
      <c r="D1129" s="322" t="s">
        <v>337</v>
      </c>
      <c r="E1129" s="323">
        <v>132857</v>
      </c>
      <c r="F1129" s="323">
        <v>132857</v>
      </c>
    </row>
    <row r="1130" spans="1:6" ht="38.25">
      <c r="A1130" s="321" t="s">
        <v>1316</v>
      </c>
      <c r="B1130" s="322" t="s">
        <v>654</v>
      </c>
      <c r="C1130" s="322" t="s">
        <v>1317</v>
      </c>
      <c r="D1130" s="322" t="s">
        <v>1174</v>
      </c>
      <c r="E1130" s="323">
        <v>23943</v>
      </c>
      <c r="F1130" s="323">
        <v>23943</v>
      </c>
    </row>
    <row r="1131" spans="1:6" ht="38.25">
      <c r="A1131" s="321" t="s">
        <v>1197</v>
      </c>
      <c r="B1131" s="322" t="s">
        <v>654</v>
      </c>
      <c r="C1131" s="322" t="s">
        <v>1198</v>
      </c>
      <c r="D1131" s="322" t="s">
        <v>1174</v>
      </c>
      <c r="E1131" s="323">
        <v>23943</v>
      </c>
      <c r="F1131" s="323">
        <v>23943</v>
      </c>
    </row>
    <row r="1132" spans="1:6">
      <c r="A1132" s="321" t="s">
        <v>234</v>
      </c>
      <c r="B1132" s="322" t="s">
        <v>654</v>
      </c>
      <c r="C1132" s="322" t="s">
        <v>1198</v>
      </c>
      <c r="D1132" s="322" t="s">
        <v>1135</v>
      </c>
      <c r="E1132" s="323">
        <v>23943</v>
      </c>
      <c r="F1132" s="323">
        <v>23943</v>
      </c>
    </row>
    <row r="1133" spans="1:6">
      <c r="A1133" s="321" t="s">
        <v>217</v>
      </c>
      <c r="B1133" s="322" t="s">
        <v>654</v>
      </c>
      <c r="C1133" s="322" t="s">
        <v>1198</v>
      </c>
      <c r="D1133" s="322" t="s">
        <v>337</v>
      </c>
      <c r="E1133" s="323">
        <v>23943</v>
      </c>
      <c r="F1133" s="323">
        <v>23943</v>
      </c>
    </row>
    <row r="1134" spans="1:6" ht="76.5">
      <c r="A1134" s="321" t="s">
        <v>336</v>
      </c>
      <c r="B1134" s="322" t="s">
        <v>647</v>
      </c>
      <c r="C1134" s="322" t="s">
        <v>1174</v>
      </c>
      <c r="D1134" s="322" t="s">
        <v>1174</v>
      </c>
      <c r="E1134" s="323">
        <v>2867200</v>
      </c>
      <c r="F1134" s="323">
        <v>2867200</v>
      </c>
    </row>
    <row r="1135" spans="1:6" ht="76.5">
      <c r="A1135" s="321" t="s">
        <v>1315</v>
      </c>
      <c r="B1135" s="322" t="s">
        <v>647</v>
      </c>
      <c r="C1135" s="322" t="s">
        <v>273</v>
      </c>
      <c r="D1135" s="322" t="s">
        <v>1174</v>
      </c>
      <c r="E1135" s="323">
        <v>2823480</v>
      </c>
      <c r="F1135" s="323">
        <v>2823480</v>
      </c>
    </row>
    <row r="1136" spans="1:6" ht="38.25">
      <c r="A1136" s="321" t="s">
        <v>1204</v>
      </c>
      <c r="B1136" s="322" t="s">
        <v>647</v>
      </c>
      <c r="C1136" s="322" t="s">
        <v>28</v>
      </c>
      <c r="D1136" s="322" t="s">
        <v>1174</v>
      </c>
      <c r="E1136" s="323">
        <v>2823480</v>
      </c>
      <c r="F1136" s="323">
        <v>2823480</v>
      </c>
    </row>
    <row r="1137" spans="1:6">
      <c r="A1137" s="321" t="s">
        <v>234</v>
      </c>
      <c r="B1137" s="322" t="s">
        <v>647</v>
      </c>
      <c r="C1137" s="322" t="s">
        <v>28</v>
      </c>
      <c r="D1137" s="322" t="s">
        <v>1135</v>
      </c>
      <c r="E1137" s="323">
        <v>2823480</v>
      </c>
      <c r="F1137" s="323">
        <v>2823480</v>
      </c>
    </row>
    <row r="1138" spans="1:6" ht="76.5">
      <c r="A1138" s="321" t="s">
        <v>236</v>
      </c>
      <c r="B1138" s="322" t="s">
        <v>647</v>
      </c>
      <c r="C1138" s="322" t="s">
        <v>28</v>
      </c>
      <c r="D1138" s="322" t="s">
        <v>333</v>
      </c>
      <c r="E1138" s="323">
        <v>2823480</v>
      </c>
      <c r="F1138" s="323">
        <v>2823480</v>
      </c>
    </row>
    <row r="1139" spans="1:6" ht="38.25">
      <c r="A1139" s="321" t="s">
        <v>1316</v>
      </c>
      <c r="B1139" s="322" t="s">
        <v>647</v>
      </c>
      <c r="C1139" s="322" t="s">
        <v>1317</v>
      </c>
      <c r="D1139" s="322" t="s">
        <v>1174</v>
      </c>
      <c r="E1139" s="323">
        <v>43720</v>
      </c>
      <c r="F1139" s="323">
        <v>43720</v>
      </c>
    </row>
    <row r="1140" spans="1:6" ht="38.25">
      <c r="A1140" s="321" t="s">
        <v>1197</v>
      </c>
      <c r="B1140" s="322" t="s">
        <v>647</v>
      </c>
      <c r="C1140" s="322" t="s">
        <v>1198</v>
      </c>
      <c r="D1140" s="322" t="s">
        <v>1174</v>
      </c>
      <c r="E1140" s="323">
        <v>43720</v>
      </c>
      <c r="F1140" s="323">
        <v>43720</v>
      </c>
    </row>
    <row r="1141" spans="1:6">
      <c r="A1141" s="321" t="s">
        <v>234</v>
      </c>
      <c r="B1141" s="322" t="s">
        <v>647</v>
      </c>
      <c r="C1141" s="322" t="s">
        <v>1198</v>
      </c>
      <c r="D1141" s="322" t="s">
        <v>1135</v>
      </c>
      <c r="E1141" s="323">
        <v>43720</v>
      </c>
      <c r="F1141" s="323">
        <v>43720</v>
      </c>
    </row>
    <row r="1142" spans="1:6" ht="76.5">
      <c r="A1142" s="321" t="s">
        <v>236</v>
      </c>
      <c r="B1142" s="322" t="s">
        <v>647</v>
      </c>
      <c r="C1142" s="322" t="s">
        <v>1198</v>
      </c>
      <c r="D1142" s="322" t="s">
        <v>333</v>
      </c>
      <c r="E1142" s="323">
        <v>43720</v>
      </c>
      <c r="F1142" s="323">
        <v>43720</v>
      </c>
    </row>
    <row r="1143" spans="1:6" ht="178.5">
      <c r="A1143" s="321" t="s">
        <v>1830</v>
      </c>
      <c r="B1143" s="322" t="s">
        <v>1831</v>
      </c>
      <c r="C1143" s="322" t="s">
        <v>1174</v>
      </c>
      <c r="D1143" s="322" t="s">
        <v>1174</v>
      </c>
      <c r="E1143" s="323">
        <v>102800</v>
      </c>
      <c r="F1143" s="323">
        <v>102800</v>
      </c>
    </row>
    <row r="1144" spans="1:6" ht="76.5">
      <c r="A1144" s="321" t="s">
        <v>1315</v>
      </c>
      <c r="B1144" s="322" t="s">
        <v>1831</v>
      </c>
      <c r="C1144" s="322" t="s">
        <v>273</v>
      </c>
      <c r="D1144" s="322" t="s">
        <v>1174</v>
      </c>
      <c r="E1144" s="323">
        <v>100300</v>
      </c>
      <c r="F1144" s="323">
        <v>100300</v>
      </c>
    </row>
    <row r="1145" spans="1:6" ht="38.25">
      <c r="A1145" s="321" t="s">
        <v>1204</v>
      </c>
      <c r="B1145" s="322" t="s">
        <v>1831</v>
      </c>
      <c r="C1145" s="322" t="s">
        <v>28</v>
      </c>
      <c r="D1145" s="322" t="s">
        <v>1174</v>
      </c>
      <c r="E1145" s="323">
        <v>100300</v>
      </c>
      <c r="F1145" s="323">
        <v>100300</v>
      </c>
    </row>
    <row r="1146" spans="1:6">
      <c r="A1146" s="321" t="s">
        <v>234</v>
      </c>
      <c r="B1146" s="322" t="s">
        <v>1831</v>
      </c>
      <c r="C1146" s="322" t="s">
        <v>28</v>
      </c>
      <c r="D1146" s="322" t="s">
        <v>1135</v>
      </c>
      <c r="E1146" s="323">
        <v>100300</v>
      </c>
      <c r="F1146" s="323">
        <v>100300</v>
      </c>
    </row>
    <row r="1147" spans="1:6">
      <c r="A1147" s="321" t="s">
        <v>217</v>
      </c>
      <c r="B1147" s="322" t="s">
        <v>1831</v>
      </c>
      <c r="C1147" s="322" t="s">
        <v>28</v>
      </c>
      <c r="D1147" s="322" t="s">
        <v>337</v>
      </c>
      <c r="E1147" s="323">
        <v>100300</v>
      </c>
      <c r="F1147" s="323">
        <v>100300</v>
      </c>
    </row>
    <row r="1148" spans="1:6" ht="38.25">
      <c r="A1148" s="321" t="s">
        <v>1316</v>
      </c>
      <c r="B1148" s="322" t="s">
        <v>1831</v>
      </c>
      <c r="C1148" s="322" t="s">
        <v>1317</v>
      </c>
      <c r="D1148" s="322" t="s">
        <v>1174</v>
      </c>
      <c r="E1148" s="323">
        <v>2500</v>
      </c>
      <c r="F1148" s="323">
        <v>2500</v>
      </c>
    </row>
    <row r="1149" spans="1:6" ht="38.25">
      <c r="A1149" s="321" t="s">
        <v>1197</v>
      </c>
      <c r="B1149" s="322" t="s">
        <v>1831</v>
      </c>
      <c r="C1149" s="322" t="s">
        <v>1198</v>
      </c>
      <c r="D1149" s="322" t="s">
        <v>1174</v>
      </c>
      <c r="E1149" s="323">
        <v>2500</v>
      </c>
      <c r="F1149" s="323">
        <v>2500</v>
      </c>
    </row>
    <row r="1150" spans="1:6">
      <c r="A1150" s="321" t="s">
        <v>234</v>
      </c>
      <c r="B1150" s="322" t="s">
        <v>1831</v>
      </c>
      <c r="C1150" s="322" t="s">
        <v>1198</v>
      </c>
      <c r="D1150" s="322" t="s">
        <v>1135</v>
      </c>
      <c r="E1150" s="323">
        <v>2500</v>
      </c>
      <c r="F1150" s="323">
        <v>2500</v>
      </c>
    </row>
    <row r="1151" spans="1:6">
      <c r="A1151" s="321" t="s">
        <v>217</v>
      </c>
      <c r="B1151" s="322" t="s">
        <v>1831</v>
      </c>
      <c r="C1151" s="322" t="s">
        <v>1198</v>
      </c>
      <c r="D1151" s="322" t="s">
        <v>337</v>
      </c>
      <c r="E1151" s="323">
        <v>2500</v>
      </c>
      <c r="F1151" s="323">
        <v>2500</v>
      </c>
    </row>
    <row r="1152" spans="1:6" ht="267.75">
      <c r="A1152" s="321" t="s">
        <v>498</v>
      </c>
      <c r="B1152" s="322" t="s">
        <v>650</v>
      </c>
      <c r="C1152" s="322" t="s">
        <v>1174</v>
      </c>
      <c r="D1152" s="322" t="s">
        <v>1174</v>
      </c>
      <c r="E1152" s="323">
        <v>928361</v>
      </c>
      <c r="F1152" s="323">
        <v>928361</v>
      </c>
    </row>
    <row r="1153" spans="1:6" ht="76.5">
      <c r="A1153" s="321" t="s">
        <v>1315</v>
      </c>
      <c r="B1153" s="322" t="s">
        <v>650</v>
      </c>
      <c r="C1153" s="322" t="s">
        <v>273</v>
      </c>
      <c r="D1153" s="322" t="s">
        <v>1174</v>
      </c>
      <c r="E1153" s="323">
        <v>928361</v>
      </c>
      <c r="F1153" s="323">
        <v>928361</v>
      </c>
    </row>
    <row r="1154" spans="1:6" ht="38.25">
      <c r="A1154" s="321" t="s">
        <v>1204</v>
      </c>
      <c r="B1154" s="322" t="s">
        <v>650</v>
      </c>
      <c r="C1154" s="322" t="s">
        <v>28</v>
      </c>
      <c r="D1154" s="322" t="s">
        <v>1174</v>
      </c>
      <c r="E1154" s="323">
        <v>928361</v>
      </c>
      <c r="F1154" s="323">
        <v>928361</v>
      </c>
    </row>
    <row r="1155" spans="1:6">
      <c r="A1155" s="321" t="s">
        <v>234</v>
      </c>
      <c r="B1155" s="322" t="s">
        <v>650</v>
      </c>
      <c r="C1155" s="322" t="s">
        <v>28</v>
      </c>
      <c r="D1155" s="322" t="s">
        <v>1135</v>
      </c>
      <c r="E1155" s="323">
        <v>928361</v>
      </c>
      <c r="F1155" s="323">
        <v>928361</v>
      </c>
    </row>
    <row r="1156" spans="1:6" ht="76.5">
      <c r="A1156" s="321" t="s">
        <v>236</v>
      </c>
      <c r="B1156" s="322" t="s">
        <v>650</v>
      </c>
      <c r="C1156" s="322" t="s">
        <v>28</v>
      </c>
      <c r="D1156" s="322" t="s">
        <v>333</v>
      </c>
      <c r="E1156" s="323">
        <v>928361</v>
      </c>
      <c r="F1156" s="323">
        <v>928361</v>
      </c>
    </row>
    <row r="1157" spans="1:6" ht="63.75">
      <c r="A1157" s="321" t="s">
        <v>330</v>
      </c>
      <c r="B1157" s="322" t="s">
        <v>1009</v>
      </c>
      <c r="C1157" s="322" t="s">
        <v>1174</v>
      </c>
      <c r="D1157" s="322" t="s">
        <v>1174</v>
      </c>
      <c r="E1157" s="323">
        <v>4137137</v>
      </c>
      <c r="F1157" s="323">
        <v>4185137</v>
      </c>
    </row>
    <row r="1158" spans="1:6" ht="63.75">
      <c r="A1158" s="321" t="s">
        <v>330</v>
      </c>
      <c r="B1158" s="322" t="s">
        <v>640</v>
      </c>
      <c r="C1158" s="322" t="s">
        <v>1174</v>
      </c>
      <c r="D1158" s="322" t="s">
        <v>1174</v>
      </c>
      <c r="E1158" s="323">
        <v>4137137</v>
      </c>
      <c r="F1158" s="323">
        <v>4137137</v>
      </c>
    </row>
    <row r="1159" spans="1:6" ht="76.5">
      <c r="A1159" s="321" t="s">
        <v>1315</v>
      </c>
      <c r="B1159" s="322" t="s">
        <v>640</v>
      </c>
      <c r="C1159" s="322" t="s">
        <v>273</v>
      </c>
      <c r="D1159" s="322" t="s">
        <v>1174</v>
      </c>
      <c r="E1159" s="323">
        <v>4137137</v>
      </c>
      <c r="F1159" s="323">
        <v>4137137</v>
      </c>
    </row>
    <row r="1160" spans="1:6" ht="38.25">
      <c r="A1160" s="321" t="s">
        <v>1204</v>
      </c>
      <c r="B1160" s="322" t="s">
        <v>640</v>
      </c>
      <c r="C1160" s="322" t="s">
        <v>28</v>
      </c>
      <c r="D1160" s="322" t="s">
        <v>1174</v>
      </c>
      <c r="E1160" s="323">
        <v>4137137</v>
      </c>
      <c r="F1160" s="323">
        <v>4137137</v>
      </c>
    </row>
    <row r="1161" spans="1:6">
      <c r="A1161" s="321" t="s">
        <v>234</v>
      </c>
      <c r="B1161" s="322" t="s">
        <v>640</v>
      </c>
      <c r="C1161" s="322" t="s">
        <v>28</v>
      </c>
      <c r="D1161" s="322" t="s">
        <v>1135</v>
      </c>
      <c r="E1161" s="323">
        <v>4137137</v>
      </c>
      <c r="F1161" s="323">
        <v>4137137</v>
      </c>
    </row>
    <row r="1162" spans="1:6" ht="63.75">
      <c r="A1162" s="321" t="s">
        <v>67</v>
      </c>
      <c r="B1162" s="322" t="s">
        <v>640</v>
      </c>
      <c r="C1162" s="322" t="s">
        <v>28</v>
      </c>
      <c r="D1162" s="322" t="s">
        <v>327</v>
      </c>
      <c r="E1162" s="323">
        <v>4137137</v>
      </c>
      <c r="F1162" s="323">
        <v>4137137</v>
      </c>
    </row>
    <row r="1163" spans="1:6" ht="76.5">
      <c r="A1163" s="321" t="s">
        <v>1136</v>
      </c>
      <c r="B1163" s="322" t="s">
        <v>641</v>
      </c>
      <c r="C1163" s="322" t="s">
        <v>1174</v>
      </c>
      <c r="D1163" s="322" t="s">
        <v>1174</v>
      </c>
      <c r="E1163" s="323">
        <v>0</v>
      </c>
      <c r="F1163" s="323">
        <v>48000</v>
      </c>
    </row>
    <row r="1164" spans="1:6" ht="76.5">
      <c r="A1164" s="321" t="s">
        <v>1315</v>
      </c>
      <c r="B1164" s="322" t="s">
        <v>641</v>
      </c>
      <c r="C1164" s="322" t="s">
        <v>273</v>
      </c>
      <c r="D1164" s="322" t="s">
        <v>1174</v>
      </c>
      <c r="E1164" s="323">
        <v>0</v>
      </c>
      <c r="F1164" s="323">
        <v>48000</v>
      </c>
    </row>
    <row r="1165" spans="1:6" ht="38.25">
      <c r="A1165" s="321" t="s">
        <v>1204</v>
      </c>
      <c r="B1165" s="322" t="s">
        <v>641</v>
      </c>
      <c r="C1165" s="322" t="s">
        <v>28</v>
      </c>
      <c r="D1165" s="322" t="s">
        <v>1174</v>
      </c>
      <c r="E1165" s="323">
        <v>0</v>
      </c>
      <c r="F1165" s="323">
        <v>48000</v>
      </c>
    </row>
    <row r="1166" spans="1:6">
      <c r="A1166" s="321" t="s">
        <v>234</v>
      </c>
      <c r="B1166" s="322" t="s">
        <v>641</v>
      </c>
      <c r="C1166" s="322" t="s">
        <v>28</v>
      </c>
      <c r="D1166" s="322" t="s">
        <v>1135</v>
      </c>
      <c r="E1166" s="323">
        <v>0</v>
      </c>
      <c r="F1166" s="323">
        <v>48000</v>
      </c>
    </row>
    <row r="1167" spans="1:6" ht="63.75">
      <c r="A1167" s="321" t="s">
        <v>67</v>
      </c>
      <c r="B1167" s="322" t="s">
        <v>641</v>
      </c>
      <c r="C1167" s="322" t="s">
        <v>28</v>
      </c>
      <c r="D1167" s="322" t="s">
        <v>327</v>
      </c>
      <c r="E1167" s="323">
        <v>0</v>
      </c>
      <c r="F1167" s="323">
        <v>48000</v>
      </c>
    </row>
    <row r="1168" spans="1:6" ht="76.5">
      <c r="A1168" s="321" t="s">
        <v>332</v>
      </c>
      <c r="B1168" s="322" t="s">
        <v>1010</v>
      </c>
      <c r="C1168" s="322" t="s">
        <v>1174</v>
      </c>
      <c r="D1168" s="322" t="s">
        <v>1174</v>
      </c>
      <c r="E1168" s="323">
        <v>1528236</v>
      </c>
      <c r="F1168" s="323">
        <v>1528236</v>
      </c>
    </row>
    <row r="1169" spans="1:6" ht="76.5">
      <c r="A1169" s="321" t="s">
        <v>332</v>
      </c>
      <c r="B1169" s="322" t="s">
        <v>642</v>
      </c>
      <c r="C1169" s="322" t="s">
        <v>1174</v>
      </c>
      <c r="D1169" s="322" t="s">
        <v>1174</v>
      </c>
      <c r="E1169" s="323">
        <v>1488236</v>
      </c>
      <c r="F1169" s="323">
        <v>1488236</v>
      </c>
    </row>
    <row r="1170" spans="1:6" ht="76.5">
      <c r="A1170" s="321" t="s">
        <v>1315</v>
      </c>
      <c r="B1170" s="322" t="s">
        <v>642</v>
      </c>
      <c r="C1170" s="322" t="s">
        <v>273</v>
      </c>
      <c r="D1170" s="322" t="s">
        <v>1174</v>
      </c>
      <c r="E1170" s="323">
        <v>1488236</v>
      </c>
      <c r="F1170" s="323">
        <v>1488236</v>
      </c>
    </row>
    <row r="1171" spans="1:6" ht="38.25">
      <c r="A1171" s="321" t="s">
        <v>1204</v>
      </c>
      <c r="B1171" s="322" t="s">
        <v>642</v>
      </c>
      <c r="C1171" s="322" t="s">
        <v>28</v>
      </c>
      <c r="D1171" s="322" t="s">
        <v>1174</v>
      </c>
      <c r="E1171" s="323">
        <v>1488236</v>
      </c>
      <c r="F1171" s="323">
        <v>1488236</v>
      </c>
    </row>
    <row r="1172" spans="1:6">
      <c r="A1172" s="321" t="s">
        <v>234</v>
      </c>
      <c r="B1172" s="322" t="s">
        <v>642</v>
      </c>
      <c r="C1172" s="322" t="s">
        <v>28</v>
      </c>
      <c r="D1172" s="322" t="s">
        <v>1135</v>
      </c>
      <c r="E1172" s="323">
        <v>1488236</v>
      </c>
      <c r="F1172" s="323">
        <v>1488236</v>
      </c>
    </row>
    <row r="1173" spans="1:6" ht="51">
      <c r="A1173" s="321" t="s">
        <v>216</v>
      </c>
      <c r="B1173" s="322" t="s">
        <v>642</v>
      </c>
      <c r="C1173" s="322" t="s">
        <v>28</v>
      </c>
      <c r="D1173" s="322" t="s">
        <v>331</v>
      </c>
      <c r="E1173" s="323">
        <v>1488236</v>
      </c>
      <c r="F1173" s="323">
        <v>1488236</v>
      </c>
    </row>
    <row r="1174" spans="1:6" ht="89.25">
      <c r="A1174" s="321" t="s">
        <v>559</v>
      </c>
      <c r="B1174" s="322" t="s">
        <v>643</v>
      </c>
      <c r="C1174" s="322" t="s">
        <v>1174</v>
      </c>
      <c r="D1174" s="322" t="s">
        <v>1174</v>
      </c>
      <c r="E1174" s="323">
        <v>40000</v>
      </c>
      <c r="F1174" s="323">
        <v>40000</v>
      </c>
    </row>
    <row r="1175" spans="1:6" ht="76.5">
      <c r="A1175" s="321" t="s">
        <v>1315</v>
      </c>
      <c r="B1175" s="322" t="s">
        <v>643</v>
      </c>
      <c r="C1175" s="322" t="s">
        <v>273</v>
      </c>
      <c r="D1175" s="322" t="s">
        <v>1174</v>
      </c>
      <c r="E1175" s="323">
        <v>40000</v>
      </c>
      <c r="F1175" s="323">
        <v>40000</v>
      </c>
    </row>
    <row r="1176" spans="1:6" ht="38.25">
      <c r="A1176" s="321" t="s">
        <v>1204</v>
      </c>
      <c r="B1176" s="322" t="s">
        <v>643</v>
      </c>
      <c r="C1176" s="322" t="s">
        <v>28</v>
      </c>
      <c r="D1176" s="322" t="s">
        <v>1174</v>
      </c>
      <c r="E1176" s="323">
        <v>40000</v>
      </c>
      <c r="F1176" s="323">
        <v>40000</v>
      </c>
    </row>
    <row r="1177" spans="1:6">
      <c r="A1177" s="321" t="s">
        <v>234</v>
      </c>
      <c r="B1177" s="322" t="s">
        <v>643</v>
      </c>
      <c r="C1177" s="322" t="s">
        <v>28</v>
      </c>
      <c r="D1177" s="322" t="s">
        <v>1135</v>
      </c>
      <c r="E1177" s="323">
        <v>40000</v>
      </c>
      <c r="F1177" s="323">
        <v>40000</v>
      </c>
    </row>
    <row r="1178" spans="1:6" ht="51">
      <c r="A1178" s="321" t="s">
        <v>216</v>
      </c>
      <c r="B1178" s="322" t="s">
        <v>643</v>
      </c>
      <c r="C1178" s="322" t="s">
        <v>28</v>
      </c>
      <c r="D1178" s="322" t="s">
        <v>331</v>
      </c>
      <c r="E1178" s="323">
        <v>40000</v>
      </c>
      <c r="F1178" s="323">
        <v>40000</v>
      </c>
    </row>
    <row r="1179" spans="1:6" ht="25.5">
      <c r="A1179" s="321" t="s">
        <v>601</v>
      </c>
      <c r="B1179" s="322" t="s">
        <v>1011</v>
      </c>
      <c r="C1179" s="322" t="s">
        <v>1174</v>
      </c>
      <c r="D1179" s="322" t="s">
        <v>1174</v>
      </c>
      <c r="E1179" s="323">
        <v>37503827</v>
      </c>
      <c r="F1179" s="323">
        <v>37498027</v>
      </c>
    </row>
    <row r="1180" spans="1:6" ht="51">
      <c r="A1180" s="321" t="s">
        <v>427</v>
      </c>
      <c r="B1180" s="322" t="s">
        <v>1012</v>
      </c>
      <c r="C1180" s="322" t="s">
        <v>1174</v>
      </c>
      <c r="D1180" s="322" t="s">
        <v>1174</v>
      </c>
      <c r="E1180" s="323">
        <v>10000000</v>
      </c>
      <c r="F1180" s="323">
        <v>10000000</v>
      </c>
    </row>
    <row r="1181" spans="1:6" ht="51">
      <c r="A1181" s="321" t="s">
        <v>427</v>
      </c>
      <c r="B1181" s="322" t="s">
        <v>793</v>
      </c>
      <c r="C1181" s="322" t="s">
        <v>1174</v>
      </c>
      <c r="D1181" s="322" t="s">
        <v>1174</v>
      </c>
      <c r="E1181" s="323">
        <v>10000000</v>
      </c>
      <c r="F1181" s="323">
        <v>10000000</v>
      </c>
    </row>
    <row r="1182" spans="1:6">
      <c r="A1182" s="321" t="s">
        <v>1318</v>
      </c>
      <c r="B1182" s="322" t="s">
        <v>793</v>
      </c>
      <c r="C1182" s="322" t="s">
        <v>1319</v>
      </c>
      <c r="D1182" s="322" t="s">
        <v>1174</v>
      </c>
      <c r="E1182" s="323">
        <v>10000000</v>
      </c>
      <c r="F1182" s="323">
        <v>10000000</v>
      </c>
    </row>
    <row r="1183" spans="1:6">
      <c r="A1183" s="321" t="s">
        <v>428</v>
      </c>
      <c r="B1183" s="322" t="s">
        <v>793</v>
      </c>
      <c r="C1183" s="322" t="s">
        <v>429</v>
      </c>
      <c r="D1183" s="322" t="s">
        <v>1174</v>
      </c>
      <c r="E1183" s="323">
        <v>10000000</v>
      </c>
      <c r="F1183" s="323">
        <v>10000000</v>
      </c>
    </row>
    <row r="1184" spans="1:6">
      <c r="A1184" s="321" t="s">
        <v>234</v>
      </c>
      <c r="B1184" s="322" t="s">
        <v>793</v>
      </c>
      <c r="C1184" s="322" t="s">
        <v>429</v>
      </c>
      <c r="D1184" s="322" t="s">
        <v>1135</v>
      </c>
      <c r="E1184" s="323">
        <v>10000000</v>
      </c>
      <c r="F1184" s="323">
        <v>10000000</v>
      </c>
    </row>
    <row r="1185" spans="1:6">
      <c r="A1185" s="321" t="s">
        <v>60</v>
      </c>
      <c r="B1185" s="322" t="s">
        <v>793</v>
      </c>
      <c r="C1185" s="322" t="s">
        <v>429</v>
      </c>
      <c r="D1185" s="322" t="s">
        <v>426</v>
      </c>
      <c r="E1185" s="323">
        <v>10000000</v>
      </c>
      <c r="F1185" s="323">
        <v>10000000</v>
      </c>
    </row>
    <row r="1186" spans="1:6" ht="89.25">
      <c r="A1186" s="321" t="s">
        <v>2000</v>
      </c>
      <c r="B1186" s="322" t="s">
        <v>1194</v>
      </c>
      <c r="C1186" s="322" t="s">
        <v>1174</v>
      </c>
      <c r="D1186" s="322" t="s">
        <v>1174</v>
      </c>
      <c r="E1186" s="323">
        <v>5800</v>
      </c>
      <c r="F1186" s="323">
        <v>0</v>
      </c>
    </row>
    <row r="1187" spans="1:6" ht="89.25">
      <c r="A1187" s="321" t="s">
        <v>2000</v>
      </c>
      <c r="B1187" s="322" t="s">
        <v>651</v>
      </c>
      <c r="C1187" s="322" t="s">
        <v>1174</v>
      </c>
      <c r="D1187" s="322" t="s">
        <v>1174</v>
      </c>
      <c r="E1187" s="323">
        <v>5800</v>
      </c>
      <c r="F1187" s="323">
        <v>0</v>
      </c>
    </row>
    <row r="1188" spans="1:6" ht="38.25">
      <c r="A1188" s="321" t="s">
        <v>1316</v>
      </c>
      <c r="B1188" s="322" t="s">
        <v>651</v>
      </c>
      <c r="C1188" s="322" t="s">
        <v>1317</v>
      </c>
      <c r="D1188" s="322" t="s">
        <v>1174</v>
      </c>
      <c r="E1188" s="323">
        <v>5800</v>
      </c>
      <c r="F1188" s="323">
        <v>0</v>
      </c>
    </row>
    <row r="1189" spans="1:6" ht="38.25">
      <c r="A1189" s="321" t="s">
        <v>1197</v>
      </c>
      <c r="B1189" s="322" t="s">
        <v>651</v>
      </c>
      <c r="C1189" s="322" t="s">
        <v>1198</v>
      </c>
      <c r="D1189" s="322" t="s">
        <v>1174</v>
      </c>
      <c r="E1189" s="323">
        <v>5800</v>
      </c>
      <c r="F1189" s="323">
        <v>0</v>
      </c>
    </row>
    <row r="1190" spans="1:6">
      <c r="A1190" s="321" t="s">
        <v>234</v>
      </c>
      <c r="B1190" s="322" t="s">
        <v>651</v>
      </c>
      <c r="C1190" s="322" t="s">
        <v>1198</v>
      </c>
      <c r="D1190" s="322" t="s">
        <v>1135</v>
      </c>
      <c r="E1190" s="323">
        <v>5800</v>
      </c>
      <c r="F1190" s="323">
        <v>0</v>
      </c>
    </row>
    <row r="1191" spans="1:6">
      <c r="A1191" s="321" t="s">
        <v>1192</v>
      </c>
      <c r="B1191" s="322" t="s">
        <v>651</v>
      </c>
      <c r="C1191" s="322" t="s">
        <v>1198</v>
      </c>
      <c r="D1191" s="322" t="s">
        <v>1193</v>
      </c>
      <c r="E1191" s="323">
        <v>5800</v>
      </c>
      <c r="F1191" s="323">
        <v>0</v>
      </c>
    </row>
    <row r="1192" spans="1:6" ht="51">
      <c r="A1192" s="321" t="s">
        <v>390</v>
      </c>
      <c r="B1192" s="322" t="s">
        <v>1013</v>
      </c>
      <c r="C1192" s="322" t="s">
        <v>1174</v>
      </c>
      <c r="D1192" s="322" t="s">
        <v>1174</v>
      </c>
      <c r="E1192" s="323">
        <v>7402311</v>
      </c>
      <c r="F1192" s="323">
        <v>7402311</v>
      </c>
    </row>
    <row r="1193" spans="1:6" ht="51">
      <c r="A1193" s="321" t="s">
        <v>390</v>
      </c>
      <c r="B1193" s="322" t="s">
        <v>694</v>
      </c>
      <c r="C1193" s="322" t="s">
        <v>1174</v>
      </c>
      <c r="D1193" s="322" t="s">
        <v>1174</v>
      </c>
      <c r="E1193" s="323">
        <v>7337828</v>
      </c>
      <c r="F1193" s="323">
        <v>7337828</v>
      </c>
    </row>
    <row r="1194" spans="1:6" ht="76.5">
      <c r="A1194" s="321" t="s">
        <v>1315</v>
      </c>
      <c r="B1194" s="322" t="s">
        <v>694</v>
      </c>
      <c r="C1194" s="322" t="s">
        <v>273</v>
      </c>
      <c r="D1194" s="322" t="s">
        <v>1174</v>
      </c>
      <c r="E1194" s="323">
        <v>6962328</v>
      </c>
      <c r="F1194" s="323">
        <v>6962328</v>
      </c>
    </row>
    <row r="1195" spans="1:6" ht="25.5">
      <c r="A1195" s="321" t="s">
        <v>1191</v>
      </c>
      <c r="B1195" s="322" t="s">
        <v>694</v>
      </c>
      <c r="C1195" s="322" t="s">
        <v>133</v>
      </c>
      <c r="D1195" s="322" t="s">
        <v>1174</v>
      </c>
      <c r="E1195" s="323">
        <v>6962328</v>
      </c>
      <c r="F1195" s="323">
        <v>6962328</v>
      </c>
    </row>
    <row r="1196" spans="1:6" ht="25.5">
      <c r="A1196" s="321" t="s">
        <v>239</v>
      </c>
      <c r="B1196" s="322" t="s">
        <v>694</v>
      </c>
      <c r="C1196" s="322" t="s">
        <v>133</v>
      </c>
      <c r="D1196" s="322" t="s">
        <v>1141</v>
      </c>
      <c r="E1196" s="323">
        <v>6962328</v>
      </c>
      <c r="F1196" s="323">
        <v>6962328</v>
      </c>
    </row>
    <row r="1197" spans="1:6" ht="25.5">
      <c r="A1197" s="321" t="s">
        <v>151</v>
      </c>
      <c r="B1197" s="322" t="s">
        <v>694</v>
      </c>
      <c r="C1197" s="322" t="s">
        <v>133</v>
      </c>
      <c r="D1197" s="322" t="s">
        <v>389</v>
      </c>
      <c r="E1197" s="323">
        <v>6962328</v>
      </c>
      <c r="F1197" s="323">
        <v>6962328</v>
      </c>
    </row>
    <row r="1198" spans="1:6" ht="38.25">
      <c r="A1198" s="321" t="s">
        <v>1316</v>
      </c>
      <c r="B1198" s="322" t="s">
        <v>694</v>
      </c>
      <c r="C1198" s="322" t="s">
        <v>1317</v>
      </c>
      <c r="D1198" s="322" t="s">
        <v>1174</v>
      </c>
      <c r="E1198" s="323">
        <v>375500</v>
      </c>
      <c r="F1198" s="323">
        <v>375500</v>
      </c>
    </row>
    <row r="1199" spans="1:6" ht="38.25">
      <c r="A1199" s="321" t="s">
        <v>1197</v>
      </c>
      <c r="B1199" s="322" t="s">
        <v>694</v>
      </c>
      <c r="C1199" s="322" t="s">
        <v>1198</v>
      </c>
      <c r="D1199" s="322" t="s">
        <v>1174</v>
      </c>
      <c r="E1199" s="323">
        <v>375500</v>
      </c>
      <c r="F1199" s="323">
        <v>375500</v>
      </c>
    </row>
    <row r="1200" spans="1:6" ht="25.5">
      <c r="A1200" s="321" t="s">
        <v>239</v>
      </c>
      <c r="B1200" s="322" t="s">
        <v>694</v>
      </c>
      <c r="C1200" s="322" t="s">
        <v>1198</v>
      </c>
      <c r="D1200" s="322" t="s">
        <v>1141</v>
      </c>
      <c r="E1200" s="323">
        <v>375500</v>
      </c>
      <c r="F1200" s="323">
        <v>375500</v>
      </c>
    </row>
    <row r="1201" spans="1:6" ht="25.5">
      <c r="A1201" s="321" t="s">
        <v>151</v>
      </c>
      <c r="B1201" s="322" t="s">
        <v>694</v>
      </c>
      <c r="C1201" s="322" t="s">
        <v>1198</v>
      </c>
      <c r="D1201" s="322" t="s">
        <v>389</v>
      </c>
      <c r="E1201" s="323">
        <v>375500</v>
      </c>
      <c r="F1201" s="323">
        <v>375500</v>
      </c>
    </row>
    <row r="1202" spans="1:6" ht="76.5">
      <c r="A1202" s="321" t="s">
        <v>563</v>
      </c>
      <c r="B1202" s="322" t="s">
        <v>695</v>
      </c>
      <c r="C1202" s="322" t="s">
        <v>1174</v>
      </c>
      <c r="D1202" s="322" t="s">
        <v>1174</v>
      </c>
      <c r="E1202" s="323">
        <v>64483</v>
      </c>
      <c r="F1202" s="323">
        <v>64483</v>
      </c>
    </row>
    <row r="1203" spans="1:6" ht="76.5">
      <c r="A1203" s="321" t="s">
        <v>1315</v>
      </c>
      <c r="B1203" s="322" t="s">
        <v>695</v>
      </c>
      <c r="C1203" s="322" t="s">
        <v>273</v>
      </c>
      <c r="D1203" s="322" t="s">
        <v>1174</v>
      </c>
      <c r="E1203" s="323">
        <v>64483</v>
      </c>
      <c r="F1203" s="323">
        <v>64483</v>
      </c>
    </row>
    <row r="1204" spans="1:6" ht="25.5">
      <c r="A1204" s="321" t="s">
        <v>1191</v>
      </c>
      <c r="B1204" s="322" t="s">
        <v>695</v>
      </c>
      <c r="C1204" s="322" t="s">
        <v>133</v>
      </c>
      <c r="D1204" s="322" t="s">
        <v>1174</v>
      </c>
      <c r="E1204" s="323">
        <v>64483</v>
      </c>
      <c r="F1204" s="323">
        <v>64483</v>
      </c>
    </row>
    <row r="1205" spans="1:6" ht="25.5">
      <c r="A1205" s="321" t="s">
        <v>239</v>
      </c>
      <c r="B1205" s="322" t="s">
        <v>695</v>
      </c>
      <c r="C1205" s="322" t="s">
        <v>133</v>
      </c>
      <c r="D1205" s="322" t="s">
        <v>1141</v>
      </c>
      <c r="E1205" s="323">
        <v>64483</v>
      </c>
      <c r="F1205" s="323">
        <v>64483</v>
      </c>
    </row>
    <row r="1206" spans="1:6" ht="25.5">
      <c r="A1206" s="321" t="s">
        <v>151</v>
      </c>
      <c r="B1206" s="322" t="s">
        <v>695</v>
      </c>
      <c r="C1206" s="322" t="s">
        <v>133</v>
      </c>
      <c r="D1206" s="322" t="s">
        <v>389</v>
      </c>
      <c r="E1206" s="323">
        <v>64483</v>
      </c>
      <c r="F1206" s="323">
        <v>64483</v>
      </c>
    </row>
    <row r="1207" spans="1:6" ht="76.5">
      <c r="A1207" s="321" t="s">
        <v>2001</v>
      </c>
      <c r="B1207" s="322" t="s">
        <v>1014</v>
      </c>
      <c r="C1207" s="322" t="s">
        <v>1174</v>
      </c>
      <c r="D1207" s="322" t="s">
        <v>1174</v>
      </c>
      <c r="E1207" s="323">
        <v>60000</v>
      </c>
      <c r="F1207" s="323">
        <v>60000</v>
      </c>
    </row>
    <row r="1208" spans="1:6" ht="76.5">
      <c r="A1208" s="321" t="s">
        <v>2001</v>
      </c>
      <c r="B1208" s="322" t="s">
        <v>655</v>
      </c>
      <c r="C1208" s="322" t="s">
        <v>1174</v>
      </c>
      <c r="D1208" s="322" t="s">
        <v>1174</v>
      </c>
      <c r="E1208" s="323">
        <v>60000</v>
      </c>
      <c r="F1208" s="323">
        <v>60000</v>
      </c>
    </row>
    <row r="1209" spans="1:6" ht="25.5">
      <c r="A1209" s="321" t="s">
        <v>1320</v>
      </c>
      <c r="B1209" s="322" t="s">
        <v>655</v>
      </c>
      <c r="C1209" s="322" t="s">
        <v>1321</v>
      </c>
      <c r="D1209" s="322" t="s">
        <v>1174</v>
      </c>
      <c r="E1209" s="323">
        <v>60000</v>
      </c>
      <c r="F1209" s="323">
        <v>60000</v>
      </c>
    </row>
    <row r="1210" spans="1:6" ht="25.5">
      <c r="A1210" s="321" t="s">
        <v>339</v>
      </c>
      <c r="B1210" s="322" t="s">
        <v>655</v>
      </c>
      <c r="C1210" s="322" t="s">
        <v>340</v>
      </c>
      <c r="D1210" s="322" t="s">
        <v>1174</v>
      </c>
      <c r="E1210" s="323">
        <v>60000</v>
      </c>
      <c r="F1210" s="323">
        <v>60000</v>
      </c>
    </row>
    <row r="1211" spans="1:6">
      <c r="A1211" s="321" t="s">
        <v>234</v>
      </c>
      <c r="B1211" s="322" t="s">
        <v>655</v>
      </c>
      <c r="C1211" s="322" t="s">
        <v>340</v>
      </c>
      <c r="D1211" s="322" t="s">
        <v>1135</v>
      </c>
      <c r="E1211" s="323">
        <v>60000</v>
      </c>
      <c r="F1211" s="323">
        <v>60000</v>
      </c>
    </row>
    <row r="1212" spans="1:6">
      <c r="A1212" s="321" t="s">
        <v>217</v>
      </c>
      <c r="B1212" s="322" t="s">
        <v>655</v>
      </c>
      <c r="C1212" s="322" t="s">
        <v>340</v>
      </c>
      <c r="D1212" s="322" t="s">
        <v>337</v>
      </c>
      <c r="E1212" s="323">
        <v>60000</v>
      </c>
      <c r="F1212" s="323">
        <v>60000</v>
      </c>
    </row>
    <row r="1213" spans="1:6" ht="38.25">
      <c r="A1213" s="321" t="s">
        <v>1063</v>
      </c>
      <c r="B1213" s="322" t="s">
        <v>1064</v>
      </c>
      <c r="C1213" s="322" t="s">
        <v>1174</v>
      </c>
      <c r="D1213" s="322" t="s">
        <v>1174</v>
      </c>
      <c r="E1213" s="323">
        <v>9900031</v>
      </c>
      <c r="F1213" s="323">
        <v>9900031</v>
      </c>
    </row>
    <row r="1214" spans="1:6" ht="38.25">
      <c r="A1214" s="321" t="s">
        <v>1063</v>
      </c>
      <c r="B1214" s="322" t="s">
        <v>1076</v>
      </c>
      <c r="C1214" s="322" t="s">
        <v>1174</v>
      </c>
      <c r="D1214" s="322" t="s">
        <v>1174</v>
      </c>
      <c r="E1214" s="323">
        <v>9670031</v>
      </c>
      <c r="F1214" s="323">
        <v>9670031</v>
      </c>
    </row>
    <row r="1215" spans="1:6" ht="76.5">
      <c r="A1215" s="321" t="s">
        <v>1315</v>
      </c>
      <c r="B1215" s="322" t="s">
        <v>1076</v>
      </c>
      <c r="C1215" s="322" t="s">
        <v>273</v>
      </c>
      <c r="D1215" s="322" t="s">
        <v>1174</v>
      </c>
      <c r="E1215" s="323">
        <v>9170078</v>
      </c>
      <c r="F1215" s="323">
        <v>9170078</v>
      </c>
    </row>
    <row r="1216" spans="1:6" ht="38.25">
      <c r="A1216" s="321" t="s">
        <v>1204</v>
      </c>
      <c r="B1216" s="322" t="s">
        <v>1076</v>
      </c>
      <c r="C1216" s="322" t="s">
        <v>28</v>
      </c>
      <c r="D1216" s="322" t="s">
        <v>1174</v>
      </c>
      <c r="E1216" s="323">
        <v>9170078</v>
      </c>
      <c r="F1216" s="323">
        <v>9170078</v>
      </c>
    </row>
    <row r="1217" spans="1:6">
      <c r="A1217" s="321" t="s">
        <v>234</v>
      </c>
      <c r="B1217" s="322" t="s">
        <v>1076</v>
      </c>
      <c r="C1217" s="322" t="s">
        <v>28</v>
      </c>
      <c r="D1217" s="322" t="s">
        <v>1135</v>
      </c>
      <c r="E1217" s="323">
        <v>9170078</v>
      </c>
      <c r="F1217" s="323">
        <v>9170078</v>
      </c>
    </row>
    <row r="1218" spans="1:6">
      <c r="A1218" s="321" t="s">
        <v>217</v>
      </c>
      <c r="B1218" s="322" t="s">
        <v>1076</v>
      </c>
      <c r="C1218" s="322" t="s">
        <v>28</v>
      </c>
      <c r="D1218" s="322" t="s">
        <v>337</v>
      </c>
      <c r="E1218" s="323">
        <v>9170078</v>
      </c>
      <c r="F1218" s="323">
        <v>9170078</v>
      </c>
    </row>
    <row r="1219" spans="1:6" ht="38.25">
      <c r="A1219" s="321" t="s">
        <v>1316</v>
      </c>
      <c r="B1219" s="322" t="s">
        <v>1076</v>
      </c>
      <c r="C1219" s="322" t="s">
        <v>1317</v>
      </c>
      <c r="D1219" s="322" t="s">
        <v>1174</v>
      </c>
      <c r="E1219" s="323">
        <v>499953</v>
      </c>
      <c r="F1219" s="323">
        <v>499953</v>
      </c>
    </row>
    <row r="1220" spans="1:6" ht="38.25">
      <c r="A1220" s="321" t="s">
        <v>1197</v>
      </c>
      <c r="B1220" s="322" t="s">
        <v>1076</v>
      </c>
      <c r="C1220" s="322" t="s">
        <v>1198</v>
      </c>
      <c r="D1220" s="322" t="s">
        <v>1174</v>
      </c>
      <c r="E1220" s="323">
        <v>499953</v>
      </c>
      <c r="F1220" s="323">
        <v>499953</v>
      </c>
    </row>
    <row r="1221" spans="1:6">
      <c r="A1221" s="321" t="s">
        <v>234</v>
      </c>
      <c r="B1221" s="322" t="s">
        <v>1076</v>
      </c>
      <c r="C1221" s="322" t="s">
        <v>1198</v>
      </c>
      <c r="D1221" s="322" t="s">
        <v>1135</v>
      </c>
      <c r="E1221" s="323">
        <v>499953</v>
      </c>
      <c r="F1221" s="323">
        <v>499953</v>
      </c>
    </row>
    <row r="1222" spans="1:6">
      <c r="A1222" s="321" t="s">
        <v>217</v>
      </c>
      <c r="B1222" s="322" t="s">
        <v>1076</v>
      </c>
      <c r="C1222" s="322" t="s">
        <v>1198</v>
      </c>
      <c r="D1222" s="322" t="s">
        <v>337</v>
      </c>
      <c r="E1222" s="323">
        <v>499953</v>
      </c>
      <c r="F1222" s="323">
        <v>499953</v>
      </c>
    </row>
    <row r="1223" spans="1:6" ht="63.75">
      <c r="A1223" s="321" t="s">
        <v>1145</v>
      </c>
      <c r="B1223" s="322" t="s">
        <v>1146</v>
      </c>
      <c r="C1223" s="322" t="s">
        <v>1174</v>
      </c>
      <c r="D1223" s="322" t="s">
        <v>1174</v>
      </c>
      <c r="E1223" s="323">
        <v>230000</v>
      </c>
      <c r="F1223" s="323">
        <v>230000</v>
      </c>
    </row>
    <row r="1224" spans="1:6" ht="76.5">
      <c r="A1224" s="321" t="s">
        <v>1315</v>
      </c>
      <c r="B1224" s="322" t="s">
        <v>1146</v>
      </c>
      <c r="C1224" s="322" t="s">
        <v>273</v>
      </c>
      <c r="D1224" s="322" t="s">
        <v>1174</v>
      </c>
      <c r="E1224" s="323">
        <v>230000</v>
      </c>
      <c r="F1224" s="323">
        <v>230000</v>
      </c>
    </row>
    <row r="1225" spans="1:6" ht="38.25">
      <c r="A1225" s="321" t="s">
        <v>1204</v>
      </c>
      <c r="B1225" s="322" t="s">
        <v>1146</v>
      </c>
      <c r="C1225" s="322" t="s">
        <v>28</v>
      </c>
      <c r="D1225" s="322" t="s">
        <v>1174</v>
      </c>
      <c r="E1225" s="323">
        <v>230000</v>
      </c>
      <c r="F1225" s="323">
        <v>230000</v>
      </c>
    </row>
    <row r="1226" spans="1:6">
      <c r="A1226" s="321" t="s">
        <v>234</v>
      </c>
      <c r="B1226" s="322" t="s">
        <v>1146</v>
      </c>
      <c r="C1226" s="322" t="s">
        <v>28</v>
      </c>
      <c r="D1226" s="322" t="s">
        <v>1135</v>
      </c>
      <c r="E1226" s="323">
        <v>230000</v>
      </c>
      <c r="F1226" s="323">
        <v>230000</v>
      </c>
    </row>
    <row r="1227" spans="1:6">
      <c r="A1227" s="321" t="s">
        <v>217</v>
      </c>
      <c r="B1227" s="322" t="s">
        <v>1146</v>
      </c>
      <c r="C1227" s="322" t="s">
        <v>28</v>
      </c>
      <c r="D1227" s="322" t="s">
        <v>337</v>
      </c>
      <c r="E1227" s="323">
        <v>230000</v>
      </c>
      <c r="F1227" s="323">
        <v>230000</v>
      </c>
    </row>
    <row r="1228" spans="1:6" ht="38.25">
      <c r="A1228" s="321" t="s">
        <v>431</v>
      </c>
      <c r="B1228" s="322" t="s">
        <v>1015</v>
      </c>
      <c r="C1228" s="322" t="s">
        <v>1174</v>
      </c>
      <c r="D1228" s="322" t="s">
        <v>1174</v>
      </c>
      <c r="E1228" s="323">
        <v>10135685</v>
      </c>
      <c r="F1228" s="323">
        <v>10135685</v>
      </c>
    </row>
    <row r="1229" spans="1:6" ht="38.25">
      <c r="A1229" s="321" t="s">
        <v>431</v>
      </c>
      <c r="B1229" s="322" t="s">
        <v>795</v>
      </c>
      <c r="C1229" s="322" t="s">
        <v>1174</v>
      </c>
      <c r="D1229" s="322" t="s">
        <v>1174</v>
      </c>
      <c r="E1229" s="323">
        <v>8276998</v>
      </c>
      <c r="F1229" s="323">
        <v>8276998</v>
      </c>
    </row>
    <row r="1230" spans="1:6" ht="25.5">
      <c r="A1230" s="321" t="s">
        <v>1320</v>
      </c>
      <c r="B1230" s="322" t="s">
        <v>795</v>
      </c>
      <c r="C1230" s="322" t="s">
        <v>1321</v>
      </c>
      <c r="D1230" s="322" t="s">
        <v>1174</v>
      </c>
      <c r="E1230" s="323">
        <v>8176998</v>
      </c>
      <c r="F1230" s="323">
        <v>8176998</v>
      </c>
    </row>
    <row r="1231" spans="1:6" ht="25.5">
      <c r="A1231" s="321" t="s">
        <v>1205</v>
      </c>
      <c r="B1231" s="322" t="s">
        <v>795</v>
      </c>
      <c r="C1231" s="322" t="s">
        <v>1206</v>
      </c>
      <c r="D1231" s="322" t="s">
        <v>1174</v>
      </c>
      <c r="E1231" s="323">
        <v>8176998</v>
      </c>
      <c r="F1231" s="323">
        <v>8176998</v>
      </c>
    </row>
    <row r="1232" spans="1:6">
      <c r="A1232" s="321" t="s">
        <v>141</v>
      </c>
      <c r="B1232" s="322" t="s">
        <v>795</v>
      </c>
      <c r="C1232" s="322" t="s">
        <v>1206</v>
      </c>
      <c r="D1232" s="322" t="s">
        <v>1143</v>
      </c>
      <c r="E1232" s="323">
        <v>8176998</v>
      </c>
      <c r="F1232" s="323">
        <v>8176998</v>
      </c>
    </row>
    <row r="1233" spans="1:6">
      <c r="A1233" s="321" t="s">
        <v>97</v>
      </c>
      <c r="B1233" s="322" t="s">
        <v>795</v>
      </c>
      <c r="C1233" s="322" t="s">
        <v>1206</v>
      </c>
      <c r="D1233" s="322" t="s">
        <v>375</v>
      </c>
      <c r="E1233" s="323">
        <v>8176998</v>
      </c>
      <c r="F1233" s="323">
        <v>8176998</v>
      </c>
    </row>
    <row r="1234" spans="1:6">
      <c r="A1234" s="321" t="s">
        <v>1318</v>
      </c>
      <c r="B1234" s="322" t="s">
        <v>795</v>
      </c>
      <c r="C1234" s="322" t="s">
        <v>1319</v>
      </c>
      <c r="D1234" s="322" t="s">
        <v>1174</v>
      </c>
      <c r="E1234" s="323">
        <v>100000</v>
      </c>
      <c r="F1234" s="323">
        <v>100000</v>
      </c>
    </row>
    <row r="1235" spans="1:6">
      <c r="A1235" s="321" t="s">
        <v>1211</v>
      </c>
      <c r="B1235" s="322" t="s">
        <v>795</v>
      </c>
      <c r="C1235" s="322" t="s">
        <v>201</v>
      </c>
      <c r="D1235" s="322" t="s">
        <v>1174</v>
      </c>
      <c r="E1235" s="323">
        <v>100000</v>
      </c>
      <c r="F1235" s="323">
        <v>100000</v>
      </c>
    </row>
    <row r="1236" spans="1:6">
      <c r="A1236" s="321" t="s">
        <v>234</v>
      </c>
      <c r="B1236" s="322" t="s">
        <v>795</v>
      </c>
      <c r="C1236" s="322" t="s">
        <v>201</v>
      </c>
      <c r="D1236" s="322" t="s">
        <v>1135</v>
      </c>
      <c r="E1236" s="323">
        <v>100000</v>
      </c>
      <c r="F1236" s="323">
        <v>100000</v>
      </c>
    </row>
    <row r="1237" spans="1:6">
      <c r="A1237" s="321" t="s">
        <v>217</v>
      </c>
      <c r="B1237" s="322" t="s">
        <v>795</v>
      </c>
      <c r="C1237" s="322" t="s">
        <v>201</v>
      </c>
      <c r="D1237" s="322" t="s">
        <v>337</v>
      </c>
      <c r="E1237" s="323">
        <v>100000</v>
      </c>
      <c r="F1237" s="323">
        <v>100000</v>
      </c>
    </row>
    <row r="1238" spans="1:6" ht="63.75">
      <c r="A1238" s="321" t="s">
        <v>527</v>
      </c>
      <c r="B1238" s="322" t="s">
        <v>734</v>
      </c>
      <c r="C1238" s="322" t="s">
        <v>1174</v>
      </c>
      <c r="D1238" s="322" t="s">
        <v>1174</v>
      </c>
      <c r="E1238" s="323">
        <v>1200000</v>
      </c>
      <c r="F1238" s="323">
        <v>1200000</v>
      </c>
    </row>
    <row r="1239" spans="1:6" ht="38.25">
      <c r="A1239" s="321" t="s">
        <v>1316</v>
      </c>
      <c r="B1239" s="322" t="s">
        <v>734</v>
      </c>
      <c r="C1239" s="322" t="s">
        <v>1317</v>
      </c>
      <c r="D1239" s="322" t="s">
        <v>1174</v>
      </c>
      <c r="E1239" s="323">
        <v>1200000</v>
      </c>
      <c r="F1239" s="323">
        <v>1200000</v>
      </c>
    </row>
    <row r="1240" spans="1:6" ht="38.25">
      <c r="A1240" s="321" t="s">
        <v>1197</v>
      </c>
      <c r="B1240" s="322" t="s">
        <v>734</v>
      </c>
      <c r="C1240" s="322" t="s">
        <v>1198</v>
      </c>
      <c r="D1240" s="322" t="s">
        <v>1174</v>
      </c>
      <c r="E1240" s="323">
        <v>1200000</v>
      </c>
      <c r="F1240" s="323">
        <v>1200000</v>
      </c>
    </row>
    <row r="1241" spans="1:6">
      <c r="A1241" s="321" t="s">
        <v>234</v>
      </c>
      <c r="B1241" s="322" t="s">
        <v>734</v>
      </c>
      <c r="C1241" s="322" t="s">
        <v>1198</v>
      </c>
      <c r="D1241" s="322" t="s">
        <v>1135</v>
      </c>
      <c r="E1241" s="323">
        <v>1200000</v>
      </c>
      <c r="F1241" s="323">
        <v>1200000</v>
      </c>
    </row>
    <row r="1242" spans="1:6">
      <c r="A1242" s="321" t="s">
        <v>217</v>
      </c>
      <c r="B1242" s="322" t="s">
        <v>734</v>
      </c>
      <c r="C1242" s="322" t="s">
        <v>1198</v>
      </c>
      <c r="D1242" s="322" t="s">
        <v>337</v>
      </c>
      <c r="E1242" s="323">
        <v>1200000</v>
      </c>
      <c r="F1242" s="323">
        <v>1200000</v>
      </c>
    </row>
    <row r="1243" spans="1:6" ht="63.75">
      <c r="A1243" s="321" t="s">
        <v>403</v>
      </c>
      <c r="B1243" s="322" t="s">
        <v>735</v>
      </c>
      <c r="C1243" s="322" t="s">
        <v>1174</v>
      </c>
      <c r="D1243" s="322" t="s">
        <v>1174</v>
      </c>
      <c r="E1243" s="323">
        <v>600000</v>
      </c>
      <c r="F1243" s="323">
        <v>600000</v>
      </c>
    </row>
    <row r="1244" spans="1:6" ht="38.25">
      <c r="A1244" s="321" t="s">
        <v>1316</v>
      </c>
      <c r="B1244" s="322" t="s">
        <v>735</v>
      </c>
      <c r="C1244" s="322" t="s">
        <v>1317</v>
      </c>
      <c r="D1244" s="322" t="s">
        <v>1174</v>
      </c>
      <c r="E1244" s="323">
        <v>600000</v>
      </c>
      <c r="F1244" s="323">
        <v>600000</v>
      </c>
    </row>
    <row r="1245" spans="1:6" ht="38.25">
      <c r="A1245" s="321" t="s">
        <v>1197</v>
      </c>
      <c r="B1245" s="322" t="s">
        <v>735</v>
      </c>
      <c r="C1245" s="322" t="s">
        <v>1198</v>
      </c>
      <c r="D1245" s="322" t="s">
        <v>1174</v>
      </c>
      <c r="E1245" s="323">
        <v>600000</v>
      </c>
      <c r="F1245" s="323">
        <v>600000</v>
      </c>
    </row>
    <row r="1246" spans="1:6">
      <c r="A1246" s="321" t="s">
        <v>183</v>
      </c>
      <c r="B1246" s="322" t="s">
        <v>735</v>
      </c>
      <c r="C1246" s="322" t="s">
        <v>1198</v>
      </c>
      <c r="D1246" s="322" t="s">
        <v>1140</v>
      </c>
      <c r="E1246" s="323">
        <v>600000</v>
      </c>
      <c r="F1246" s="323">
        <v>600000</v>
      </c>
    </row>
    <row r="1247" spans="1:6" ht="25.5">
      <c r="A1247" s="321" t="s">
        <v>145</v>
      </c>
      <c r="B1247" s="322" t="s">
        <v>735</v>
      </c>
      <c r="C1247" s="322" t="s">
        <v>1198</v>
      </c>
      <c r="D1247" s="322" t="s">
        <v>360</v>
      </c>
      <c r="E1247" s="323">
        <v>600000</v>
      </c>
      <c r="F1247" s="323">
        <v>600000</v>
      </c>
    </row>
    <row r="1248" spans="1:6" ht="63.75">
      <c r="A1248" s="321" t="s">
        <v>680</v>
      </c>
      <c r="B1248" s="322" t="s">
        <v>681</v>
      </c>
      <c r="C1248" s="322" t="s">
        <v>1174</v>
      </c>
      <c r="D1248" s="322" t="s">
        <v>1174</v>
      </c>
      <c r="E1248" s="323">
        <v>58687</v>
      </c>
      <c r="F1248" s="323">
        <v>58687</v>
      </c>
    </row>
    <row r="1249" spans="1:6" ht="38.25">
      <c r="A1249" s="321" t="s">
        <v>1316</v>
      </c>
      <c r="B1249" s="322" t="s">
        <v>681</v>
      </c>
      <c r="C1249" s="322" t="s">
        <v>1317</v>
      </c>
      <c r="D1249" s="322" t="s">
        <v>1174</v>
      </c>
      <c r="E1249" s="323">
        <v>58687</v>
      </c>
      <c r="F1249" s="323">
        <v>58687</v>
      </c>
    </row>
    <row r="1250" spans="1:6" ht="38.25">
      <c r="A1250" s="321" t="s">
        <v>1197</v>
      </c>
      <c r="B1250" s="322" t="s">
        <v>681</v>
      </c>
      <c r="C1250" s="322" t="s">
        <v>1198</v>
      </c>
      <c r="D1250" s="322" t="s">
        <v>1174</v>
      </c>
      <c r="E1250" s="323">
        <v>58687</v>
      </c>
      <c r="F1250" s="323">
        <v>58687</v>
      </c>
    </row>
    <row r="1251" spans="1:6" ht="25.5">
      <c r="A1251" s="321" t="s">
        <v>239</v>
      </c>
      <c r="B1251" s="322" t="s">
        <v>681</v>
      </c>
      <c r="C1251" s="322" t="s">
        <v>1198</v>
      </c>
      <c r="D1251" s="322" t="s">
        <v>1141</v>
      </c>
      <c r="E1251" s="323">
        <v>58687</v>
      </c>
      <c r="F1251" s="323">
        <v>58687</v>
      </c>
    </row>
    <row r="1252" spans="1:6">
      <c r="A1252" s="321" t="s">
        <v>146</v>
      </c>
      <c r="B1252" s="322" t="s">
        <v>681</v>
      </c>
      <c r="C1252" s="322" t="s">
        <v>1198</v>
      </c>
      <c r="D1252" s="322" t="s">
        <v>364</v>
      </c>
      <c r="E1252" s="323">
        <v>58687</v>
      </c>
      <c r="F1252" s="323">
        <v>58687</v>
      </c>
    </row>
    <row r="1253" spans="1:6">
      <c r="A1253" s="406" t="s">
        <v>1739</v>
      </c>
      <c r="B1253" s="224"/>
      <c r="C1253" s="5"/>
      <c r="D1253" s="5"/>
      <c r="E1253" s="165">
        <v>53012000</v>
      </c>
      <c r="F1253" s="166">
        <v>79907000</v>
      </c>
    </row>
  </sheetData>
  <autoFilter ref="A6:F1150">
    <filterColumn colId="2"/>
  </autoFilter>
  <mergeCells count="7">
    <mergeCell ref="A1:F1"/>
    <mergeCell ref="A2:F2"/>
    <mergeCell ref="A3:F3"/>
    <mergeCell ref="A5:A6"/>
    <mergeCell ref="B5:D5"/>
    <mergeCell ref="E5:E6"/>
    <mergeCell ref="F5:F6"/>
  </mergeCells>
  <pageMargins left="0.70866141732283472" right="0.24" top="0.55118110236220474" bottom="0.32"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sheetPr codeName="Лист19"/>
  <dimension ref="A1:M10"/>
  <sheetViews>
    <sheetView topLeftCell="A2" workbookViewId="0">
      <selection activeCell="F6" sqref="F6"/>
    </sheetView>
  </sheetViews>
  <sheetFormatPr defaultRowHeight="14.25"/>
  <cols>
    <col min="1" max="1" width="4.140625" style="26" customWidth="1"/>
    <col min="2" max="2" width="47.42578125" style="30" customWidth="1"/>
    <col min="3" max="3" width="16.28515625" style="30" hidden="1" customWidth="1"/>
    <col min="4" max="6" width="13.42578125" style="31" customWidth="1"/>
    <col min="7" max="7" width="13.42578125" style="31" hidden="1" customWidth="1"/>
    <col min="8" max="8" width="16" style="31" hidden="1" customWidth="1"/>
    <col min="9" max="9" width="14.5703125" style="26" hidden="1" customWidth="1"/>
    <col min="10" max="10" width="13" style="26" hidden="1" customWidth="1"/>
    <col min="11" max="11" width="14" style="26" hidden="1" customWidth="1"/>
    <col min="12" max="12" width="12.42578125" style="26" hidden="1" customWidth="1"/>
    <col min="13" max="13" width="12.5703125" style="26" hidden="1" customWidth="1"/>
    <col min="14" max="14" width="0" style="26" hidden="1" customWidth="1"/>
    <col min="15" max="16384" width="9.140625" style="26"/>
  </cols>
  <sheetData>
    <row r="1" spans="1:13" ht="54.75" hidden="1" customHeight="1">
      <c r="A1" s="460" t="str">
        <f>"Приложение №"&amp;Н2публ&amp;"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60"/>
      <c r="C1" s="460"/>
      <c r="D1" s="460"/>
      <c r="E1" s="460"/>
      <c r="F1" s="460"/>
    </row>
    <row r="2" spans="1:13" s="82" customFormat="1" ht="47.25" customHeight="1">
      <c r="A2" s="460" t="str">
        <f>"Приложение "&amp;Н1Публ&amp;" к решению
Богучанского районного Совета депутатов
от "&amp;Р1дата&amp;" года №"&amp;Р1номер</f>
        <v>Приложение 9 к решению
Богучанского районного Совета депутатов
от  года №</v>
      </c>
      <c r="B2" s="460"/>
      <c r="C2" s="460"/>
      <c r="D2" s="460"/>
      <c r="E2" s="460"/>
      <c r="F2" s="460"/>
      <c r="G2" s="89"/>
      <c r="H2" s="89"/>
    </row>
    <row r="3" spans="1:13" s="21" customFormat="1" ht="67.5" customHeight="1">
      <c r="A3" s="459" t="str">
        <f>"Перечень публичных нормативных обязательств Богучанского районна на "&amp;год&amp;" год и плановый период "&amp;ПлПер&amp;" годов"</f>
        <v>Перечень публичных нормативных обязательств Богучанского районна на 2023 год и плановый период 2024-2025 годов</v>
      </c>
      <c r="B3" s="459"/>
      <c r="C3" s="459"/>
      <c r="D3" s="459"/>
      <c r="E3" s="459"/>
      <c r="F3" s="459"/>
      <c r="G3" s="88"/>
      <c r="H3" s="88"/>
    </row>
    <row r="4" spans="1:13" s="21" customFormat="1" ht="13.5" customHeight="1">
      <c r="B4" s="20"/>
      <c r="C4" s="20"/>
      <c r="E4" s="8"/>
      <c r="F4" s="8" t="s">
        <v>69</v>
      </c>
      <c r="G4" s="8"/>
      <c r="H4" s="8"/>
    </row>
    <row r="5" spans="1:13" s="23" customFormat="1" ht="36" customHeight="1">
      <c r="A5" s="22"/>
      <c r="B5" s="22" t="s">
        <v>21</v>
      </c>
      <c r="C5" s="22" t="s">
        <v>16</v>
      </c>
      <c r="D5" s="22" t="s">
        <v>1728</v>
      </c>
      <c r="E5" s="22" t="s">
        <v>1828</v>
      </c>
      <c r="F5" s="22" t="s">
        <v>2085</v>
      </c>
      <c r="G5" s="92"/>
      <c r="H5" s="95" t="s">
        <v>259</v>
      </c>
      <c r="I5" s="93" t="s">
        <v>556</v>
      </c>
      <c r="J5" s="93" t="s">
        <v>377</v>
      </c>
      <c r="K5" s="93" t="s">
        <v>602</v>
      </c>
      <c r="L5" s="93" t="s">
        <v>557</v>
      </c>
      <c r="M5" s="93" t="s">
        <v>340</v>
      </c>
    </row>
    <row r="6" spans="1:13" s="23" customFormat="1" ht="57">
      <c r="A6" s="44">
        <v>1</v>
      </c>
      <c r="B6" s="45" t="s">
        <v>1079</v>
      </c>
      <c r="C6" s="46"/>
      <c r="D6" s="47">
        <f>SUM(D7)</f>
        <v>60000</v>
      </c>
      <c r="E6" s="47">
        <f t="shared" ref="E6:F6" si="0">SUM(E7)</f>
        <v>60000</v>
      </c>
      <c r="F6" s="47">
        <f t="shared" si="0"/>
        <v>60000</v>
      </c>
      <c r="G6" s="94">
        <v>2016</v>
      </c>
      <c r="H6" s="96">
        <f>I6+J6+L6+K6+M6-D10</f>
        <v>7209320</v>
      </c>
      <c r="I6" s="9">
        <f>SUMIF(квр13,I$5,СумВед)</f>
        <v>0</v>
      </c>
      <c r="J6" s="9">
        <f>SUMIF(квр13,J$5,СумВед)</f>
        <v>8176998</v>
      </c>
      <c r="K6" s="9">
        <f>SUMIF(квр13,K$5,СумВед)</f>
        <v>1002860</v>
      </c>
      <c r="L6" s="9">
        <f>SUMIF(квр13,L$5,СумВед)</f>
        <v>6206460</v>
      </c>
      <c r="M6" s="9">
        <f>SUMIF(квр13,M$5,СумВед)</f>
        <v>60000</v>
      </c>
    </row>
    <row r="7" spans="1:13" s="23" customFormat="1" ht="42.75">
      <c r="A7" s="152" t="s">
        <v>623</v>
      </c>
      <c r="B7" s="45" t="s">
        <v>12</v>
      </c>
      <c r="C7" s="46" t="s">
        <v>166</v>
      </c>
      <c r="D7" s="47">
        <v>60000</v>
      </c>
      <c r="E7" s="47">
        <v>60000</v>
      </c>
      <c r="F7" s="47">
        <v>60000</v>
      </c>
      <c r="G7" s="94">
        <v>2017</v>
      </c>
      <c r="H7" s="96">
        <f>I7+J7+L7+K7+M7-E10</f>
        <v>-8176998</v>
      </c>
      <c r="I7" s="9">
        <f>SUMIF(кврПлПер,I$5,СумВед14)</f>
        <v>0</v>
      </c>
      <c r="J7" s="9">
        <f>SUMIF(кврПлПер,J$5,СумВед14)</f>
        <v>0</v>
      </c>
      <c r="K7" s="9">
        <f>SUMIF(кврПлПер,K$5,СумВед14)</f>
        <v>0</v>
      </c>
      <c r="L7" s="9">
        <f>SUMIF(кврПлПер,L$5,СумВед14)</f>
        <v>0</v>
      </c>
      <c r="M7" s="9">
        <f>SUMIF(кврПлПер,M$5,СумВед14)</f>
        <v>60000</v>
      </c>
    </row>
    <row r="8" spans="1:13" s="23" customFormat="1" ht="171">
      <c r="A8" s="44" t="s">
        <v>13</v>
      </c>
      <c r="B8" s="120" t="s">
        <v>1216</v>
      </c>
      <c r="C8" s="48"/>
      <c r="D8" s="47">
        <f>D9</f>
        <v>8176998</v>
      </c>
      <c r="E8" s="47">
        <f>E9</f>
        <v>8176998</v>
      </c>
      <c r="F8" s="47">
        <f>F9</f>
        <v>8176998</v>
      </c>
      <c r="G8" s="94">
        <v>2018</v>
      </c>
      <c r="H8" s="96">
        <f>I8+J8+L8+K8+M8-F10</f>
        <v>-8176998</v>
      </c>
      <c r="I8" s="9">
        <f>SUMIF(кврПлПер,I$5,СумВед15)</f>
        <v>0</v>
      </c>
      <c r="J8" s="9">
        <f>SUMIF(кврПлПер,J$5,СумВед15)</f>
        <v>0</v>
      </c>
      <c r="K8" s="9">
        <f>SUMIF(кврПлПер,K$5,СумВед15)</f>
        <v>0</v>
      </c>
      <c r="L8" s="9">
        <f>SUMIF(кврПлПер,L$5,СумВед15)</f>
        <v>0</v>
      </c>
      <c r="M8" s="9">
        <f>SUMIF(кврПлПер,M$5,СумВед15)</f>
        <v>60000</v>
      </c>
    </row>
    <row r="9" spans="1:13" s="23" customFormat="1" ht="57">
      <c r="A9" s="44" t="s">
        <v>14</v>
      </c>
      <c r="B9" s="45" t="s">
        <v>15</v>
      </c>
      <c r="C9" s="46" t="s">
        <v>17</v>
      </c>
      <c r="D9" s="47">
        <v>8176998</v>
      </c>
      <c r="E9" s="47">
        <v>8176998</v>
      </c>
      <c r="F9" s="47">
        <v>8176998</v>
      </c>
      <c r="G9" s="90"/>
      <c r="H9" s="90"/>
    </row>
    <row r="10" spans="1:13" s="29" customFormat="1" ht="15">
      <c r="A10" s="49"/>
      <c r="B10" s="27" t="s">
        <v>167</v>
      </c>
      <c r="C10" s="27"/>
      <c r="D10" s="28">
        <f>SUM(D6,D8)</f>
        <v>8236998</v>
      </c>
      <c r="E10" s="28">
        <f>SUM(E6,E8)</f>
        <v>8236998</v>
      </c>
      <c r="F10" s="28">
        <f>SUM(F6,F8)</f>
        <v>8236998</v>
      </c>
      <c r="G10" s="91"/>
      <c r="H10" s="91"/>
    </row>
  </sheetData>
  <mergeCells count="3">
    <mergeCell ref="A3:F3"/>
    <mergeCell ref="A2:F2"/>
    <mergeCell ref="A1:F1"/>
  </mergeCells>
  <phoneticPr fontId="3" type="noConversion"/>
  <pageMargins left="0.78740157480314965" right="0.19685039370078741" top="0.39370078740157483" bottom="0.39370078740157483" header="0" footer="0"/>
  <pageSetup paperSize="9" fitToHeight="0" orientation="portrait" horizontalDpi="1200" verticalDpi="1200" r:id="rId1"/>
  <headerFooter alignWithMargins="0"/>
</worksheet>
</file>

<file path=xl/worksheets/sheet13.xml><?xml version="1.0" encoding="utf-8"?>
<worksheet xmlns="http://schemas.openxmlformats.org/spreadsheetml/2006/main" xmlns:r="http://schemas.openxmlformats.org/officeDocument/2006/relationships">
  <sheetPr codeName="Лист14">
    <pageSetUpPr fitToPage="1"/>
  </sheetPr>
  <dimension ref="A1:M63"/>
  <sheetViews>
    <sheetView workbookViewId="0">
      <pane xSplit="1" ySplit="6" topLeftCell="B37" activePane="bottomRight" state="frozen"/>
      <selection activeCell="B18" sqref="B18"/>
      <selection pane="topRight" activeCell="B18" sqref="B18"/>
      <selection pane="bottomLeft" activeCell="B18" sqref="B18"/>
      <selection pane="bottomRight" activeCell="C46" sqref="C46:F63"/>
    </sheetView>
  </sheetViews>
  <sheetFormatPr defaultColWidth="57.28515625" defaultRowHeight="15"/>
  <cols>
    <col min="1" max="1" width="48.140625" style="18" customWidth="1"/>
    <col min="2" max="2" width="17.28515625" style="18" customWidth="1"/>
    <col min="3" max="3" width="72.140625" style="18" customWidth="1"/>
    <col min="4" max="4" width="15.28515625" style="18" customWidth="1"/>
    <col min="5" max="5" width="22.7109375" style="18" customWidth="1"/>
    <col min="6" max="6" width="28.7109375" style="18" customWidth="1"/>
    <col min="7" max="7" width="43" style="4" customWidth="1"/>
    <col min="8" max="10" width="17.28515625" style="18" hidden="1" customWidth="1"/>
    <col min="11" max="11" width="16.140625" style="18" hidden="1" customWidth="1"/>
    <col min="12" max="12" width="16.28515625" style="18" customWidth="1"/>
    <col min="13" max="13" width="19.42578125" style="18" customWidth="1"/>
    <col min="14" max="16384" width="57.28515625" style="18"/>
  </cols>
  <sheetData>
    <row r="1" spans="1:13" ht="39.75" hidden="1" customHeight="1">
      <c r="A1" s="460" t="str">
        <f>"Приложение №"&amp;Н2пол&amp;"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60"/>
      <c r="C1" s="460"/>
      <c r="D1" s="460"/>
      <c r="E1" s="460"/>
      <c r="F1" s="460"/>
    </row>
    <row r="2" spans="1:13" ht="43.5" customHeight="1">
      <c r="A2" s="460" t="str">
        <f>"Приложение "&amp;Н1пол&amp;" к решению
Богучанского районного Совета депутатов
от "&amp;Р1дата&amp;" года №"&amp;Р1номер</f>
        <v>Приложение 10 к решению
Богучанского районного Совета депутатов
от  года №</v>
      </c>
      <c r="B2" s="460"/>
      <c r="C2" s="460"/>
      <c r="D2" s="460"/>
      <c r="E2" s="460"/>
      <c r="F2" s="460"/>
      <c r="G2" s="167"/>
      <c r="H2" s="52"/>
      <c r="I2" s="52"/>
      <c r="J2" s="52"/>
    </row>
    <row r="3" spans="1:13" s="84" customFormat="1" ht="38.25" customHeight="1">
      <c r="A3" s="502" t="str">
        <f>"Межбюджетные трансферты, перечисляемые в районный бюджет из бюджетов  поселений в "&amp;год&amp;" году и плановом периоде "&amp;ПлПер&amp;" годов"</f>
        <v>Межбюджетные трансферты, перечисляемые в районный бюджет из бюджетов  поселений в 2023 году и плановом периоде 2024-2025 годов</v>
      </c>
      <c r="B3" s="502"/>
      <c r="C3" s="502"/>
      <c r="D3" s="502"/>
      <c r="E3" s="502"/>
      <c r="F3" s="502"/>
      <c r="G3" s="167"/>
      <c r="H3" s="83"/>
      <c r="I3" s="83"/>
      <c r="J3" s="83"/>
    </row>
    <row r="4" spans="1:13">
      <c r="F4" s="8" t="s">
        <v>69</v>
      </c>
    </row>
    <row r="5" spans="1:13" s="85" customFormat="1" ht="12.75" customHeight="1">
      <c r="A5" s="500" t="s">
        <v>77</v>
      </c>
      <c r="B5" s="501" t="s">
        <v>78</v>
      </c>
      <c r="C5" s="503"/>
      <c r="D5" s="503"/>
      <c r="E5" s="503"/>
      <c r="F5" s="503"/>
      <c r="G5" s="4"/>
    </row>
    <row r="6" spans="1:13" s="85" customFormat="1" ht="213" customHeight="1">
      <c r="A6" s="500"/>
      <c r="B6" s="501"/>
      <c r="C6" s="434" t="s">
        <v>2065</v>
      </c>
      <c r="D6" s="119" t="s">
        <v>1071</v>
      </c>
      <c r="E6" s="119" t="s">
        <v>1335</v>
      </c>
      <c r="F6" s="118" t="s">
        <v>1195</v>
      </c>
      <c r="G6" s="4"/>
    </row>
    <row r="7" spans="1:13" s="85" customFormat="1" ht="15" customHeight="1">
      <c r="A7" s="87" t="s">
        <v>1731</v>
      </c>
      <c r="B7" s="214">
        <f>SUM(B8:B25)</f>
        <v>2153200</v>
      </c>
      <c r="C7" s="214">
        <f>SUM(C8:C25)</f>
        <v>928361</v>
      </c>
      <c r="D7" s="214">
        <f>SUM(D8:D25)</f>
        <v>739039</v>
      </c>
      <c r="E7" s="214">
        <f>SUM(E8:E25)</f>
        <v>25000</v>
      </c>
      <c r="F7" s="215">
        <f>SUM(F8:F25)</f>
        <v>460800</v>
      </c>
      <c r="G7" s="448"/>
      <c r="M7" s="307"/>
    </row>
    <row r="8" spans="1:13">
      <c r="A8" s="40" t="s">
        <v>57</v>
      </c>
      <c r="B8" s="216">
        <f t="shared" ref="B8:B39" si="0">SUM(C8+E8+F8+D8)</f>
        <v>15257</v>
      </c>
      <c r="C8" s="217">
        <v>14048</v>
      </c>
      <c r="D8" s="217"/>
      <c r="E8" s="217">
        <v>1209</v>
      </c>
      <c r="F8" s="218"/>
      <c r="G8" s="447"/>
      <c r="M8" s="307"/>
    </row>
    <row r="9" spans="1:13">
      <c r="A9" s="40" t="s">
        <v>79</v>
      </c>
      <c r="B9" s="216">
        <f t="shared" si="0"/>
        <v>12291</v>
      </c>
      <c r="C9" s="217">
        <v>11347</v>
      </c>
      <c r="D9" s="217"/>
      <c r="E9" s="217">
        <v>944</v>
      </c>
      <c r="F9" s="218"/>
      <c r="G9" s="447"/>
      <c r="M9" s="307"/>
    </row>
    <row r="10" spans="1:13">
      <c r="A10" s="40" t="s">
        <v>164</v>
      </c>
      <c r="B10" s="216">
        <f t="shared" si="0"/>
        <v>743058</v>
      </c>
      <c r="C10" s="217">
        <v>3247</v>
      </c>
      <c r="D10" s="217">
        <v>739039</v>
      </c>
      <c r="E10" s="217">
        <v>772</v>
      </c>
      <c r="F10" s="218"/>
      <c r="G10" s="447"/>
      <c r="M10" s="307"/>
    </row>
    <row r="11" spans="1:13">
      <c r="A11" s="41" t="s">
        <v>58</v>
      </c>
      <c r="B11" s="216">
        <f t="shared" si="0"/>
        <v>757494</v>
      </c>
      <c r="C11" s="217">
        <v>292845</v>
      </c>
      <c r="D11" s="217"/>
      <c r="E11" s="217">
        <v>3849</v>
      </c>
      <c r="F11" s="218">
        <v>460800</v>
      </c>
      <c r="G11" s="447"/>
      <c r="M11" s="307"/>
    </row>
    <row r="12" spans="1:13">
      <c r="A12" s="40" t="s">
        <v>59</v>
      </c>
      <c r="B12" s="216">
        <f t="shared" si="0"/>
        <v>2909</v>
      </c>
      <c r="C12" s="217">
        <v>2057</v>
      </c>
      <c r="D12" s="217"/>
      <c r="E12" s="217">
        <v>852</v>
      </c>
      <c r="F12" s="218"/>
      <c r="G12" s="447"/>
      <c r="M12" s="307"/>
    </row>
    <row r="13" spans="1:13" s="112" customFormat="1" ht="17.25" customHeight="1">
      <c r="A13" s="42" t="s">
        <v>231</v>
      </c>
      <c r="B13" s="435">
        <f t="shared" si="0"/>
        <v>59446</v>
      </c>
      <c r="C13" s="436">
        <v>57926</v>
      </c>
      <c r="D13" s="436"/>
      <c r="E13" s="436">
        <v>1520</v>
      </c>
      <c r="F13" s="437"/>
      <c r="G13" s="447"/>
      <c r="M13" s="438"/>
    </row>
    <row r="14" spans="1:13" s="112" customFormat="1">
      <c r="A14" s="251" t="s">
        <v>80</v>
      </c>
      <c r="B14" s="435">
        <f t="shared" si="0"/>
        <v>31176</v>
      </c>
      <c r="C14" s="436">
        <v>29831</v>
      </c>
      <c r="D14" s="436"/>
      <c r="E14" s="436">
        <v>1345</v>
      </c>
      <c r="F14" s="437"/>
      <c r="G14" s="447"/>
      <c r="M14" s="438"/>
    </row>
    <row r="15" spans="1:13" s="112" customFormat="1">
      <c r="A15" s="251" t="s">
        <v>135</v>
      </c>
      <c r="B15" s="435">
        <f t="shared" si="0"/>
        <v>39986</v>
      </c>
      <c r="C15" s="436">
        <v>38478</v>
      </c>
      <c r="D15" s="436"/>
      <c r="E15" s="436">
        <v>1508</v>
      </c>
      <c r="F15" s="437"/>
      <c r="G15" s="447"/>
      <c r="M15" s="438"/>
    </row>
    <row r="16" spans="1:13" s="112" customFormat="1">
      <c r="A16" s="251" t="s">
        <v>136</v>
      </c>
      <c r="B16" s="435">
        <f t="shared" si="0"/>
        <v>15177</v>
      </c>
      <c r="C16" s="436">
        <v>14401</v>
      </c>
      <c r="D16" s="436"/>
      <c r="E16" s="436">
        <v>776</v>
      </c>
      <c r="F16" s="437"/>
      <c r="G16" s="447"/>
      <c r="M16" s="438"/>
    </row>
    <row r="17" spans="1:13" s="112" customFormat="1">
      <c r="A17" s="251" t="s">
        <v>81</v>
      </c>
      <c r="B17" s="435">
        <f t="shared" si="0"/>
        <v>11187</v>
      </c>
      <c r="C17" s="436">
        <v>10222</v>
      </c>
      <c r="D17" s="436"/>
      <c r="E17" s="436">
        <v>965</v>
      </c>
      <c r="F17" s="437"/>
      <c r="G17" s="447"/>
      <c r="M17" s="438"/>
    </row>
    <row r="18" spans="1:13" s="112" customFormat="1">
      <c r="A18" s="426" t="s">
        <v>83</v>
      </c>
      <c r="B18" s="435">
        <f t="shared" si="0"/>
        <v>21834</v>
      </c>
      <c r="C18" s="436">
        <v>19930</v>
      </c>
      <c r="D18" s="436"/>
      <c r="E18" s="436">
        <v>1904</v>
      </c>
      <c r="F18" s="437"/>
      <c r="G18" s="447"/>
      <c r="M18" s="438"/>
    </row>
    <row r="19" spans="1:13" s="112" customFormat="1">
      <c r="A19" s="251" t="s">
        <v>165</v>
      </c>
      <c r="B19" s="435">
        <f t="shared" si="0"/>
        <v>41038</v>
      </c>
      <c r="C19" s="436">
        <v>39764</v>
      </c>
      <c r="D19" s="436"/>
      <c r="E19" s="436">
        <v>1274</v>
      </c>
      <c r="F19" s="437"/>
      <c r="G19" s="447"/>
      <c r="M19" s="438"/>
    </row>
    <row r="20" spans="1:13">
      <c r="A20" s="40" t="s">
        <v>82</v>
      </c>
      <c r="B20" s="216">
        <f t="shared" si="0"/>
        <v>52755</v>
      </c>
      <c r="C20" s="217">
        <v>51401</v>
      </c>
      <c r="D20" s="217"/>
      <c r="E20" s="217">
        <v>1354</v>
      </c>
      <c r="F20" s="218"/>
      <c r="G20" s="447"/>
      <c r="M20" s="307"/>
    </row>
    <row r="21" spans="1:13">
      <c r="A21" s="40" t="s">
        <v>84</v>
      </c>
      <c r="B21" s="216">
        <f t="shared" si="0"/>
        <v>201649</v>
      </c>
      <c r="C21" s="217">
        <v>199077</v>
      </c>
      <c r="D21" s="217"/>
      <c r="E21" s="217">
        <v>2572</v>
      </c>
      <c r="F21" s="218"/>
      <c r="G21" s="447"/>
      <c r="I21" s="187"/>
      <c r="K21" s="187"/>
      <c r="M21" s="307"/>
    </row>
    <row r="22" spans="1:13">
      <c r="A22" s="40" t="s">
        <v>85</v>
      </c>
      <c r="B22" s="216">
        <f t="shared" si="0"/>
        <v>15880</v>
      </c>
      <c r="C22" s="217">
        <v>15076</v>
      </c>
      <c r="D22" s="217"/>
      <c r="E22" s="217">
        <v>804</v>
      </c>
      <c r="F22" s="218"/>
      <c r="G22" s="447"/>
      <c r="I22" s="187"/>
      <c r="M22" s="307"/>
    </row>
    <row r="23" spans="1:13">
      <c r="A23" s="40" t="s">
        <v>138</v>
      </c>
      <c r="B23" s="216">
        <f t="shared" si="0"/>
        <v>22482</v>
      </c>
      <c r="C23" s="217">
        <v>21409</v>
      </c>
      <c r="D23" s="217"/>
      <c r="E23" s="217">
        <v>1073</v>
      </c>
      <c r="F23" s="218"/>
      <c r="G23" s="447"/>
      <c r="M23" s="307"/>
    </row>
    <row r="24" spans="1:13">
      <c r="A24" s="40" t="s">
        <v>139</v>
      </c>
      <c r="B24" s="216">
        <f t="shared" si="0"/>
        <v>79921</v>
      </c>
      <c r="C24" s="217">
        <v>78660</v>
      </c>
      <c r="D24" s="217"/>
      <c r="E24" s="217">
        <v>1261</v>
      </c>
      <c r="F24" s="218"/>
      <c r="G24" s="447"/>
      <c r="M24" s="307"/>
    </row>
    <row r="25" spans="1:13">
      <c r="A25" s="40" t="s">
        <v>86</v>
      </c>
      <c r="B25" s="216">
        <f t="shared" si="0"/>
        <v>29660</v>
      </c>
      <c r="C25" s="217">
        <v>28642</v>
      </c>
      <c r="D25" s="217"/>
      <c r="E25" s="217">
        <v>1018</v>
      </c>
      <c r="F25" s="218"/>
      <c r="G25" s="447"/>
      <c r="M25" s="307"/>
    </row>
    <row r="26" spans="1:13" s="86" customFormat="1" ht="15.75">
      <c r="A26" s="87" t="s">
        <v>2112</v>
      </c>
      <c r="B26" s="219">
        <f t="shared" si="0"/>
        <v>2153200</v>
      </c>
      <c r="C26" s="214">
        <f>SUM(C27:C44)</f>
        <v>928361</v>
      </c>
      <c r="D26" s="214">
        <f>SUM(D27:D44)</f>
        <v>739039</v>
      </c>
      <c r="E26" s="214">
        <f>SUM(E27:E44)</f>
        <v>25000</v>
      </c>
      <c r="F26" s="215">
        <f>SUM(F27:F44)</f>
        <v>460800</v>
      </c>
      <c r="G26" s="168"/>
    </row>
    <row r="27" spans="1:13">
      <c r="A27" s="40" t="s">
        <v>57</v>
      </c>
      <c r="B27" s="216">
        <f t="shared" si="0"/>
        <v>15257</v>
      </c>
      <c r="C27" s="217">
        <v>14048</v>
      </c>
      <c r="D27" s="217"/>
      <c r="E27" s="217">
        <v>1209</v>
      </c>
      <c r="F27" s="218"/>
    </row>
    <row r="28" spans="1:13">
      <c r="A28" s="40" t="s">
        <v>79</v>
      </c>
      <c r="B28" s="216">
        <f t="shared" si="0"/>
        <v>12291</v>
      </c>
      <c r="C28" s="217">
        <v>11347</v>
      </c>
      <c r="D28" s="217"/>
      <c r="E28" s="217">
        <v>944</v>
      </c>
      <c r="F28" s="218"/>
    </row>
    <row r="29" spans="1:13">
      <c r="A29" s="40" t="s">
        <v>164</v>
      </c>
      <c r="B29" s="216">
        <f t="shared" si="0"/>
        <v>743058</v>
      </c>
      <c r="C29" s="217">
        <v>3247</v>
      </c>
      <c r="D29" s="217">
        <v>739039</v>
      </c>
      <c r="E29" s="217">
        <v>772</v>
      </c>
      <c r="F29" s="218"/>
    </row>
    <row r="30" spans="1:13">
      <c r="A30" s="41" t="s">
        <v>58</v>
      </c>
      <c r="B30" s="216">
        <f t="shared" si="0"/>
        <v>757494</v>
      </c>
      <c r="C30" s="217">
        <v>292845</v>
      </c>
      <c r="D30" s="217"/>
      <c r="E30" s="217">
        <v>3849</v>
      </c>
      <c r="F30" s="218">
        <v>460800</v>
      </c>
    </row>
    <row r="31" spans="1:13">
      <c r="A31" s="40" t="s">
        <v>59</v>
      </c>
      <c r="B31" s="216">
        <f t="shared" si="0"/>
        <v>2909</v>
      </c>
      <c r="C31" s="217">
        <v>2057</v>
      </c>
      <c r="D31" s="217"/>
      <c r="E31" s="217">
        <v>852</v>
      </c>
      <c r="F31" s="218"/>
    </row>
    <row r="32" spans="1:13" ht="15" customHeight="1">
      <c r="A32" s="42" t="s">
        <v>231</v>
      </c>
      <c r="B32" s="216">
        <f t="shared" si="0"/>
        <v>59446</v>
      </c>
      <c r="C32" s="436">
        <v>57926</v>
      </c>
      <c r="D32" s="436"/>
      <c r="E32" s="436">
        <v>1520</v>
      </c>
      <c r="F32" s="437"/>
    </row>
    <row r="33" spans="1:7">
      <c r="A33" s="40" t="s">
        <v>80</v>
      </c>
      <c r="B33" s="216">
        <f t="shared" si="0"/>
        <v>31176</v>
      </c>
      <c r="C33" s="436">
        <v>29831</v>
      </c>
      <c r="D33" s="436"/>
      <c r="E33" s="436">
        <v>1345</v>
      </c>
      <c r="F33" s="437"/>
    </row>
    <row r="34" spans="1:7">
      <c r="A34" s="40" t="s">
        <v>135</v>
      </c>
      <c r="B34" s="216">
        <f t="shared" si="0"/>
        <v>39986</v>
      </c>
      <c r="C34" s="436">
        <v>38478</v>
      </c>
      <c r="D34" s="436"/>
      <c r="E34" s="436">
        <v>1508</v>
      </c>
      <c r="F34" s="437"/>
    </row>
    <row r="35" spans="1:7">
      <c r="A35" s="40" t="s">
        <v>136</v>
      </c>
      <c r="B35" s="216">
        <f t="shared" si="0"/>
        <v>15177</v>
      </c>
      <c r="C35" s="436">
        <v>14401</v>
      </c>
      <c r="D35" s="436"/>
      <c r="E35" s="436">
        <v>776</v>
      </c>
      <c r="F35" s="437"/>
    </row>
    <row r="36" spans="1:7">
      <c r="A36" s="40" t="s">
        <v>81</v>
      </c>
      <c r="B36" s="216">
        <f t="shared" si="0"/>
        <v>11187</v>
      </c>
      <c r="C36" s="436">
        <v>10222</v>
      </c>
      <c r="D36" s="436"/>
      <c r="E36" s="436">
        <v>965</v>
      </c>
      <c r="F36" s="437"/>
    </row>
    <row r="37" spans="1:7">
      <c r="A37" s="41" t="s">
        <v>83</v>
      </c>
      <c r="B37" s="216">
        <f t="shared" si="0"/>
        <v>21834</v>
      </c>
      <c r="C37" s="436">
        <v>19930</v>
      </c>
      <c r="D37" s="436"/>
      <c r="E37" s="436">
        <v>1904</v>
      </c>
      <c r="F37" s="437"/>
    </row>
    <row r="38" spans="1:7">
      <c r="A38" s="40" t="s">
        <v>165</v>
      </c>
      <c r="B38" s="216">
        <f t="shared" si="0"/>
        <v>41038</v>
      </c>
      <c r="C38" s="436">
        <v>39764</v>
      </c>
      <c r="D38" s="436"/>
      <c r="E38" s="436">
        <v>1274</v>
      </c>
      <c r="F38" s="437"/>
    </row>
    <row r="39" spans="1:7">
      <c r="A39" s="40" t="s">
        <v>82</v>
      </c>
      <c r="B39" s="216">
        <f t="shared" si="0"/>
        <v>52755</v>
      </c>
      <c r="C39" s="217">
        <v>51401</v>
      </c>
      <c r="D39" s="217"/>
      <c r="E39" s="217">
        <v>1354</v>
      </c>
      <c r="F39" s="218"/>
    </row>
    <row r="40" spans="1:7">
      <c r="A40" s="40" t="s">
        <v>84</v>
      </c>
      <c r="B40" s="216">
        <f t="shared" ref="B40:B63" si="1">SUM(C40+E40+F40+D40)</f>
        <v>201649</v>
      </c>
      <c r="C40" s="217">
        <v>199077</v>
      </c>
      <c r="D40" s="217"/>
      <c r="E40" s="217">
        <v>2572</v>
      </c>
      <c r="F40" s="218"/>
    </row>
    <row r="41" spans="1:7">
      <c r="A41" s="40" t="s">
        <v>85</v>
      </c>
      <c r="B41" s="216">
        <f t="shared" si="1"/>
        <v>15880</v>
      </c>
      <c r="C41" s="217">
        <v>15076</v>
      </c>
      <c r="D41" s="217"/>
      <c r="E41" s="217">
        <v>804</v>
      </c>
      <c r="F41" s="218"/>
    </row>
    <row r="42" spans="1:7">
      <c r="A42" s="40" t="s">
        <v>138</v>
      </c>
      <c r="B42" s="216">
        <f t="shared" si="1"/>
        <v>22482</v>
      </c>
      <c r="C42" s="217">
        <v>21409</v>
      </c>
      <c r="D42" s="217"/>
      <c r="E42" s="217">
        <v>1073</v>
      </c>
      <c r="F42" s="218"/>
    </row>
    <row r="43" spans="1:7">
      <c r="A43" s="40" t="s">
        <v>139</v>
      </c>
      <c r="B43" s="216">
        <f t="shared" si="1"/>
        <v>79921</v>
      </c>
      <c r="C43" s="217">
        <v>78660</v>
      </c>
      <c r="D43" s="217"/>
      <c r="E43" s="217">
        <v>1261</v>
      </c>
      <c r="F43" s="218"/>
    </row>
    <row r="44" spans="1:7">
      <c r="A44" s="40" t="s">
        <v>86</v>
      </c>
      <c r="B44" s="216">
        <f t="shared" si="1"/>
        <v>29660</v>
      </c>
      <c r="C44" s="217">
        <v>28642</v>
      </c>
      <c r="D44" s="217"/>
      <c r="E44" s="217">
        <v>1018</v>
      </c>
      <c r="F44" s="218"/>
    </row>
    <row r="45" spans="1:7" ht="15.75">
      <c r="A45" s="87" t="s">
        <v>2113</v>
      </c>
      <c r="B45" s="219">
        <f t="shared" si="1"/>
        <v>2153200</v>
      </c>
      <c r="C45" s="214">
        <f>SUM(C46:C63)</f>
        <v>928361</v>
      </c>
      <c r="D45" s="214">
        <f>SUM(D46:D63)</f>
        <v>739039</v>
      </c>
      <c r="E45" s="214">
        <f>SUM(E46:E63)</f>
        <v>25000</v>
      </c>
      <c r="F45" s="215">
        <f>SUM(F46:F63)</f>
        <v>460800</v>
      </c>
      <c r="G45" s="168"/>
    </row>
    <row r="46" spans="1:7">
      <c r="A46" s="40" t="s">
        <v>57</v>
      </c>
      <c r="B46" s="216">
        <f t="shared" si="1"/>
        <v>15257</v>
      </c>
      <c r="C46" s="217">
        <v>14048</v>
      </c>
      <c r="D46" s="217"/>
      <c r="E46" s="217">
        <v>1209</v>
      </c>
      <c r="F46" s="218"/>
    </row>
    <row r="47" spans="1:7">
      <c r="A47" s="40" t="s">
        <v>79</v>
      </c>
      <c r="B47" s="216">
        <f t="shared" si="1"/>
        <v>12291</v>
      </c>
      <c r="C47" s="217">
        <v>11347</v>
      </c>
      <c r="D47" s="217"/>
      <c r="E47" s="217">
        <v>944</v>
      </c>
      <c r="F47" s="218"/>
    </row>
    <row r="48" spans="1:7">
      <c r="A48" s="40" t="s">
        <v>164</v>
      </c>
      <c r="B48" s="216">
        <f t="shared" si="1"/>
        <v>743058</v>
      </c>
      <c r="C48" s="217">
        <v>3247</v>
      </c>
      <c r="D48" s="217">
        <v>739039</v>
      </c>
      <c r="E48" s="217">
        <v>772</v>
      </c>
      <c r="F48" s="218"/>
    </row>
    <row r="49" spans="1:6">
      <c r="A49" s="41" t="s">
        <v>58</v>
      </c>
      <c r="B49" s="216">
        <f t="shared" si="1"/>
        <v>757494</v>
      </c>
      <c r="C49" s="217">
        <v>292845</v>
      </c>
      <c r="D49" s="217"/>
      <c r="E49" s="217">
        <v>3849</v>
      </c>
      <c r="F49" s="218">
        <v>460800</v>
      </c>
    </row>
    <row r="50" spans="1:6">
      <c r="A50" s="40" t="s">
        <v>59</v>
      </c>
      <c r="B50" s="216">
        <f t="shared" si="1"/>
        <v>2909</v>
      </c>
      <c r="C50" s="217">
        <v>2057</v>
      </c>
      <c r="D50" s="217"/>
      <c r="E50" s="217">
        <v>852</v>
      </c>
      <c r="F50" s="218"/>
    </row>
    <row r="51" spans="1:6" ht="15" customHeight="1">
      <c r="A51" s="42" t="s">
        <v>231</v>
      </c>
      <c r="B51" s="216">
        <f t="shared" si="1"/>
        <v>59446</v>
      </c>
      <c r="C51" s="436">
        <v>57926</v>
      </c>
      <c r="D51" s="436"/>
      <c r="E51" s="436">
        <v>1520</v>
      </c>
      <c r="F51" s="437"/>
    </row>
    <row r="52" spans="1:6">
      <c r="A52" s="40" t="s">
        <v>80</v>
      </c>
      <c r="B52" s="216">
        <f t="shared" si="1"/>
        <v>31176</v>
      </c>
      <c r="C52" s="436">
        <v>29831</v>
      </c>
      <c r="D52" s="436"/>
      <c r="E52" s="436">
        <v>1345</v>
      </c>
      <c r="F52" s="437"/>
    </row>
    <row r="53" spans="1:6">
      <c r="A53" s="40" t="s">
        <v>135</v>
      </c>
      <c r="B53" s="216">
        <f t="shared" si="1"/>
        <v>39986</v>
      </c>
      <c r="C53" s="436">
        <v>38478</v>
      </c>
      <c r="D53" s="436"/>
      <c r="E53" s="436">
        <v>1508</v>
      </c>
      <c r="F53" s="437"/>
    </row>
    <row r="54" spans="1:6">
      <c r="A54" s="40" t="s">
        <v>136</v>
      </c>
      <c r="B54" s="216">
        <f t="shared" si="1"/>
        <v>15177</v>
      </c>
      <c r="C54" s="436">
        <v>14401</v>
      </c>
      <c r="D54" s="436"/>
      <c r="E54" s="436">
        <v>776</v>
      </c>
      <c r="F54" s="437"/>
    </row>
    <row r="55" spans="1:6">
      <c r="A55" s="40" t="s">
        <v>81</v>
      </c>
      <c r="B55" s="216">
        <f t="shared" si="1"/>
        <v>11187</v>
      </c>
      <c r="C55" s="436">
        <v>10222</v>
      </c>
      <c r="D55" s="436"/>
      <c r="E55" s="436">
        <v>965</v>
      </c>
      <c r="F55" s="437"/>
    </row>
    <row r="56" spans="1:6">
      <c r="A56" s="41" t="s">
        <v>83</v>
      </c>
      <c r="B56" s="216">
        <f t="shared" si="1"/>
        <v>21834</v>
      </c>
      <c r="C56" s="436">
        <v>19930</v>
      </c>
      <c r="D56" s="436"/>
      <c r="E56" s="436">
        <v>1904</v>
      </c>
      <c r="F56" s="437"/>
    </row>
    <row r="57" spans="1:6">
      <c r="A57" s="40" t="s">
        <v>165</v>
      </c>
      <c r="B57" s="216">
        <f t="shared" si="1"/>
        <v>41038</v>
      </c>
      <c r="C57" s="436">
        <v>39764</v>
      </c>
      <c r="D57" s="436"/>
      <c r="E57" s="436">
        <v>1274</v>
      </c>
      <c r="F57" s="437"/>
    </row>
    <row r="58" spans="1:6">
      <c r="A58" s="40" t="s">
        <v>82</v>
      </c>
      <c r="B58" s="216">
        <f t="shared" si="1"/>
        <v>52755</v>
      </c>
      <c r="C58" s="217">
        <v>51401</v>
      </c>
      <c r="D58" s="217"/>
      <c r="E58" s="217">
        <v>1354</v>
      </c>
      <c r="F58" s="218"/>
    </row>
    <row r="59" spans="1:6">
      <c r="A59" s="40" t="s">
        <v>84</v>
      </c>
      <c r="B59" s="216">
        <f t="shared" si="1"/>
        <v>201649</v>
      </c>
      <c r="C59" s="217">
        <v>199077</v>
      </c>
      <c r="D59" s="217"/>
      <c r="E59" s="217">
        <v>2572</v>
      </c>
      <c r="F59" s="218"/>
    </row>
    <row r="60" spans="1:6">
      <c r="A60" s="40" t="s">
        <v>85</v>
      </c>
      <c r="B60" s="216">
        <f t="shared" si="1"/>
        <v>15880</v>
      </c>
      <c r="C60" s="217">
        <v>15076</v>
      </c>
      <c r="D60" s="217"/>
      <c r="E60" s="217">
        <v>804</v>
      </c>
      <c r="F60" s="218"/>
    </row>
    <row r="61" spans="1:6">
      <c r="A61" s="40" t="s">
        <v>138</v>
      </c>
      <c r="B61" s="216">
        <f t="shared" si="1"/>
        <v>22482</v>
      </c>
      <c r="C61" s="217">
        <v>21409</v>
      </c>
      <c r="D61" s="217"/>
      <c r="E61" s="217">
        <v>1073</v>
      </c>
      <c r="F61" s="218"/>
    </row>
    <row r="62" spans="1:6">
      <c r="A62" s="40" t="s">
        <v>139</v>
      </c>
      <c r="B62" s="216">
        <f t="shared" si="1"/>
        <v>79921</v>
      </c>
      <c r="C62" s="217">
        <v>78660</v>
      </c>
      <c r="D62" s="217"/>
      <c r="E62" s="217">
        <v>1261</v>
      </c>
      <c r="F62" s="218"/>
    </row>
    <row r="63" spans="1:6">
      <c r="A63" s="40" t="s">
        <v>86</v>
      </c>
      <c r="B63" s="216">
        <f t="shared" si="1"/>
        <v>29660</v>
      </c>
      <c r="C63" s="217">
        <v>28642</v>
      </c>
      <c r="D63" s="217"/>
      <c r="E63" s="217">
        <v>1018</v>
      </c>
      <c r="F63" s="218"/>
    </row>
  </sheetData>
  <mergeCells count="6">
    <mergeCell ref="A1:F1"/>
    <mergeCell ref="A5:A6"/>
    <mergeCell ref="B5:B6"/>
    <mergeCell ref="A3:F3"/>
    <mergeCell ref="C5:F5"/>
    <mergeCell ref="A2:F2"/>
  </mergeCells>
  <phoneticPr fontId="3" type="noConversion"/>
  <pageMargins left="0.23622047244094491" right="0.23622047244094491" top="0.74803149606299213" bottom="0.74803149606299213" header="0.31496062992125984" footer="0.31496062992125984"/>
  <pageSetup paperSize="9" scale="71" fitToHeight="0" orientation="landscape" r:id="rId1"/>
  <headerFooter alignWithMargins="0"/>
</worksheet>
</file>

<file path=xl/worksheets/sheet14.xml><?xml version="1.0" encoding="utf-8"?>
<worksheet xmlns="http://schemas.openxmlformats.org/spreadsheetml/2006/main" xmlns:r="http://schemas.openxmlformats.org/officeDocument/2006/relationships">
  <sheetPr codeName="Лист9"/>
  <dimension ref="A1:H63"/>
  <sheetViews>
    <sheetView topLeftCell="A2" workbookViewId="0">
      <selection activeCell="C46" sqref="C46:D63"/>
    </sheetView>
  </sheetViews>
  <sheetFormatPr defaultRowHeight="12.75"/>
  <cols>
    <col min="1" max="1" width="47.85546875" style="3" customWidth="1"/>
    <col min="2" max="2" width="15.5703125" style="3" customWidth="1"/>
    <col min="3" max="3" width="18.28515625" style="3" customWidth="1"/>
    <col min="4" max="4" width="14.85546875" style="3" customWidth="1"/>
    <col min="5" max="5" width="16.28515625" style="3" customWidth="1"/>
    <col min="6" max="6" width="16.5703125" style="3" customWidth="1"/>
    <col min="7" max="7" width="17.42578125" style="3" customWidth="1"/>
    <col min="8" max="16384" width="9.140625" style="3"/>
  </cols>
  <sheetData>
    <row r="1" spans="1:8" ht="53.25" hidden="1" customHeight="1">
      <c r="A1" s="460" t="str">
        <f>"Приложение №"&amp;Н2ффп&amp;"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60"/>
      <c r="C1" s="460"/>
      <c r="D1" s="460"/>
    </row>
    <row r="2" spans="1:8" ht="40.5" customHeight="1">
      <c r="A2" s="460" t="str">
        <f>"Приложение "&amp;Н1ффп&amp;" к решению
Богучанского районного Совета депутатов
от "&amp;Р1дата&amp;" года №"&amp;Р1номер</f>
        <v>Приложение 11 к решению
Богучанского районного Совета депутатов
от  года №</v>
      </c>
      <c r="B2" s="460"/>
      <c r="C2" s="460"/>
      <c r="D2" s="460"/>
    </row>
    <row r="3" spans="1:8" ht="55.5" customHeight="1">
      <c r="A3" s="486" t="str">
        <f>"Дотации на  выравнивание  бюджетной обеспеченности  поселений на  "&amp;год&amp;" год и плановый период "&amp;ПлПер&amp;" годов"</f>
        <v>Дотации на  выравнивание  бюджетной обеспеченности  поселений на  2023 год и плановый период 2024-2025 годов</v>
      </c>
      <c r="B3" s="486"/>
      <c r="C3" s="486"/>
      <c r="D3" s="486"/>
    </row>
    <row r="4" spans="1:8">
      <c r="D4" s="8" t="s">
        <v>69</v>
      </c>
    </row>
    <row r="5" spans="1:8">
      <c r="A5" s="504" t="s">
        <v>21</v>
      </c>
      <c r="B5" s="506" t="s">
        <v>70</v>
      </c>
      <c r="C5" s="496" t="s">
        <v>1080</v>
      </c>
      <c r="D5" s="497"/>
    </row>
    <row r="6" spans="1:8" ht="162" customHeight="1">
      <c r="A6" s="505"/>
      <c r="B6" s="507"/>
      <c r="C6" s="241" t="s">
        <v>1767</v>
      </c>
      <c r="D6" s="32" t="s">
        <v>1081</v>
      </c>
      <c r="F6" s="3">
        <v>1110076010</v>
      </c>
      <c r="G6" s="3">
        <v>1110080130</v>
      </c>
    </row>
    <row r="7" spans="1:8" ht="15">
      <c r="A7" s="97" t="s">
        <v>1730</v>
      </c>
      <c r="B7" s="220">
        <f>SUM(B8:B25)</f>
        <v>107420200</v>
      </c>
      <c r="C7" s="220">
        <f>SUM(C8:C25)</f>
        <v>59995900</v>
      </c>
      <c r="D7" s="220">
        <f>SUM(D8:D25)</f>
        <v>47424300</v>
      </c>
      <c r="E7" s="98" t="s">
        <v>259</v>
      </c>
      <c r="F7" s="99">
        <f ca="1">SUMIF(РзПз,"????"&amp;F$6,СумВед)-C7</f>
        <v>0</v>
      </c>
      <c r="G7" s="99">
        <f ca="1">SUMIF(РзПз,"????"&amp;G$6,СумВед)-D7</f>
        <v>0</v>
      </c>
      <c r="H7" s="3">
        <v>2016</v>
      </c>
    </row>
    <row r="8" spans="1:8" ht="14.25">
      <c r="A8" s="228" t="s">
        <v>624</v>
      </c>
      <c r="B8" s="229">
        <f t="shared" ref="B8:B25" si="0">C8+D8</f>
        <v>2850900</v>
      </c>
      <c r="C8" s="223">
        <v>2028600</v>
      </c>
      <c r="D8" s="223">
        <v>822300</v>
      </c>
      <c r="F8" s="99">
        <f ca="1">SUMIF(РзПзПлПер,"????"&amp;F$6,СумВед14)-C26</f>
        <v>0</v>
      </c>
      <c r="G8" s="99">
        <f ca="1">SUMIF(РзПзПлПер,"????"&amp;G$6,СумВед14)-D26</f>
        <v>0</v>
      </c>
      <c r="H8" s="3">
        <v>2017</v>
      </c>
    </row>
    <row r="9" spans="1:8" ht="14.25">
      <c r="A9" s="228" t="s">
        <v>79</v>
      </c>
      <c r="B9" s="229">
        <f t="shared" si="0"/>
        <v>4437700</v>
      </c>
      <c r="C9" s="223">
        <v>850200</v>
      </c>
      <c r="D9" s="223">
        <v>3587500</v>
      </c>
      <c r="F9" s="99">
        <f ca="1">SUMIF(РзПзПлПер,"????"&amp;F$6,СумВед15)-C45</f>
        <v>0</v>
      </c>
      <c r="G9" s="99">
        <f ca="1">SUMIF(РзПзПлПер,"????"&amp;G$6,СумВед15)-D45</f>
        <v>0</v>
      </c>
      <c r="H9" s="3">
        <v>2018</v>
      </c>
    </row>
    <row r="10" spans="1:8" ht="14.25">
      <c r="A10" s="230" t="s">
        <v>164</v>
      </c>
      <c r="B10" s="229">
        <f t="shared" si="0"/>
        <v>7146500</v>
      </c>
      <c r="C10" s="223">
        <v>217500</v>
      </c>
      <c r="D10" s="223">
        <v>6929000</v>
      </c>
    </row>
    <row r="11" spans="1:8" ht="14.25">
      <c r="A11" s="225" t="s">
        <v>58</v>
      </c>
      <c r="B11" s="226">
        <f t="shared" si="0"/>
        <v>8643100</v>
      </c>
      <c r="C11" s="227">
        <v>8643100</v>
      </c>
      <c r="D11" s="227">
        <v>0</v>
      </c>
      <c r="F11" s="37"/>
      <c r="G11" s="37"/>
    </row>
    <row r="12" spans="1:8" ht="14.25">
      <c r="A12" s="10" t="s">
        <v>59</v>
      </c>
      <c r="B12" s="221">
        <f t="shared" si="0"/>
        <v>3228300</v>
      </c>
      <c r="C12" s="222">
        <v>1043900.0000000001</v>
      </c>
      <c r="D12" s="222">
        <v>2184400</v>
      </c>
    </row>
    <row r="13" spans="1:8" ht="14.25" customHeight="1">
      <c r="A13" s="12" t="s">
        <v>231</v>
      </c>
      <c r="B13" s="221">
        <f t="shared" si="0"/>
        <v>9132700</v>
      </c>
      <c r="C13" s="222">
        <v>4744400</v>
      </c>
      <c r="D13" s="222">
        <v>4388300</v>
      </c>
    </row>
    <row r="14" spans="1:8" ht="14.25">
      <c r="A14" s="10" t="s">
        <v>80</v>
      </c>
      <c r="B14" s="221">
        <f t="shared" si="0"/>
        <v>4292500</v>
      </c>
      <c r="C14" s="222">
        <v>1843900</v>
      </c>
      <c r="D14" s="222">
        <v>2448600</v>
      </c>
    </row>
    <row r="15" spans="1:8" ht="14.25">
      <c r="A15" s="10" t="s">
        <v>135</v>
      </c>
      <c r="B15" s="221">
        <f t="shared" si="0"/>
        <v>5233000</v>
      </c>
      <c r="C15" s="222">
        <v>1965200</v>
      </c>
      <c r="D15" s="222">
        <v>3267800</v>
      </c>
    </row>
    <row r="16" spans="1:8" ht="14.25">
      <c r="A16" s="10" t="s">
        <v>136</v>
      </c>
      <c r="B16" s="221">
        <f t="shared" si="0"/>
        <v>5756000</v>
      </c>
      <c r="C16" s="222">
        <v>308300</v>
      </c>
      <c r="D16" s="222">
        <v>5447700</v>
      </c>
    </row>
    <row r="17" spans="1:7" ht="14.25">
      <c r="A17" s="10" t="s">
        <v>81</v>
      </c>
      <c r="B17" s="221">
        <f t="shared" si="0"/>
        <v>3639800</v>
      </c>
      <c r="C17" s="222">
        <v>2313500</v>
      </c>
      <c r="D17" s="222">
        <v>1326300</v>
      </c>
    </row>
    <row r="18" spans="1:7" ht="14.25">
      <c r="A18" s="10" t="s">
        <v>83</v>
      </c>
      <c r="B18" s="221">
        <f t="shared" si="0"/>
        <v>10195600</v>
      </c>
      <c r="C18" s="222">
        <v>10195600</v>
      </c>
      <c r="D18" s="222">
        <v>0</v>
      </c>
    </row>
    <row r="19" spans="1:7" ht="13.5" customHeight="1">
      <c r="A19" s="10" t="s">
        <v>165</v>
      </c>
      <c r="B19" s="221">
        <f t="shared" si="0"/>
        <v>9222300</v>
      </c>
      <c r="C19" s="222">
        <v>2291000</v>
      </c>
      <c r="D19" s="222">
        <v>6931300</v>
      </c>
    </row>
    <row r="20" spans="1:7" ht="14.25">
      <c r="A20" s="10" t="s">
        <v>82</v>
      </c>
      <c r="B20" s="221">
        <f t="shared" si="0"/>
        <v>4796100</v>
      </c>
      <c r="C20" s="222">
        <v>4695200</v>
      </c>
      <c r="D20" s="222">
        <v>100900</v>
      </c>
    </row>
    <row r="21" spans="1:7" ht="14.25">
      <c r="A21" s="10" t="s">
        <v>84</v>
      </c>
      <c r="B21" s="221">
        <f t="shared" si="0"/>
        <v>8051900</v>
      </c>
      <c r="C21" s="222">
        <v>8051900</v>
      </c>
      <c r="D21" s="222">
        <v>0</v>
      </c>
    </row>
    <row r="22" spans="1:7" ht="14.25">
      <c r="A22" s="10" t="s">
        <v>85</v>
      </c>
      <c r="B22" s="221">
        <f t="shared" si="0"/>
        <v>6969700</v>
      </c>
      <c r="C22" s="222">
        <v>845000</v>
      </c>
      <c r="D22" s="222">
        <v>6124700</v>
      </c>
    </row>
    <row r="23" spans="1:7" ht="14.25">
      <c r="A23" s="10" t="s">
        <v>138</v>
      </c>
      <c r="B23" s="221">
        <f t="shared" si="0"/>
        <v>3816400</v>
      </c>
      <c r="C23" s="222">
        <v>2844900</v>
      </c>
      <c r="D23" s="222">
        <v>971500</v>
      </c>
    </row>
    <row r="24" spans="1:7" ht="14.25">
      <c r="A24" s="10" t="s">
        <v>139</v>
      </c>
      <c r="B24" s="221">
        <f t="shared" si="0"/>
        <v>6763400</v>
      </c>
      <c r="C24" s="222">
        <v>5970400</v>
      </c>
      <c r="D24" s="222">
        <v>793000</v>
      </c>
    </row>
    <row r="25" spans="1:7" ht="14.25">
      <c r="A25" s="10" t="s">
        <v>86</v>
      </c>
      <c r="B25" s="221">
        <f t="shared" si="0"/>
        <v>3244300</v>
      </c>
      <c r="C25" s="222">
        <v>1143300</v>
      </c>
      <c r="D25" s="222">
        <v>2101000</v>
      </c>
    </row>
    <row r="26" spans="1:7" ht="15">
      <c r="A26" s="97" t="s">
        <v>1829</v>
      </c>
      <c r="B26" s="220">
        <f>SUM(B27:B44)</f>
        <v>85936000</v>
      </c>
      <c r="C26" s="249">
        <f>SUM(C27:C44)</f>
        <v>47996700</v>
      </c>
      <c r="D26" s="249">
        <f>SUM(D27:D44)</f>
        <v>37939300</v>
      </c>
      <c r="G26" s="255"/>
    </row>
    <row r="27" spans="1:7" ht="14.25">
      <c r="A27" s="10" t="s">
        <v>57</v>
      </c>
      <c r="B27" s="221">
        <f t="shared" ref="B27:B44" si="1">C27+D27</f>
        <v>2280700</v>
      </c>
      <c r="C27" s="222">
        <v>1622900</v>
      </c>
      <c r="D27" s="222">
        <v>657800</v>
      </c>
    </row>
    <row r="28" spans="1:7" ht="14.25">
      <c r="A28" s="43" t="s">
        <v>79</v>
      </c>
      <c r="B28" s="221">
        <f t="shared" si="1"/>
        <v>3550200</v>
      </c>
      <c r="C28" s="222">
        <v>680200</v>
      </c>
      <c r="D28" s="222">
        <v>2870000</v>
      </c>
    </row>
    <row r="29" spans="1:7" ht="14.25">
      <c r="A29" s="10" t="s">
        <v>164</v>
      </c>
      <c r="B29" s="221">
        <f t="shared" si="1"/>
        <v>5717200</v>
      </c>
      <c r="C29" s="222">
        <v>174000</v>
      </c>
      <c r="D29" s="222">
        <v>5543200</v>
      </c>
    </row>
    <row r="30" spans="1:7" ht="14.25">
      <c r="A30" s="10" t="s">
        <v>58</v>
      </c>
      <c r="B30" s="221">
        <f t="shared" si="1"/>
        <v>6914500</v>
      </c>
      <c r="C30" s="222">
        <v>6914500</v>
      </c>
      <c r="D30" s="222"/>
    </row>
    <row r="31" spans="1:7" ht="14.25">
      <c r="A31" s="10" t="s">
        <v>59</v>
      </c>
      <c r="B31" s="221">
        <f t="shared" si="1"/>
        <v>2582600</v>
      </c>
      <c r="C31" s="222">
        <v>835100</v>
      </c>
      <c r="D31" s="222">
        <v>1747500</v>
      </c>
    </row>
    <row r="32" spans="1:7" ht="14.25" customHeight="1">
      <c r="A32" s="12" t="s">
        <v>231</v>
      </c>
      <c r="B32" s="221">
        <f t="shared" si="1"/>
        <v>7306100</v>
      </c>
      <c r="C32" s="222">
        <v>3795500</v>
      </c>
      <c r="D32" s="222">
        <v>3510600</v>
      </c>
    </row>
    <row r="33" spans="1:7" ht="14.25">
      <c r="A33" s="10" t="s">
        <v>80</v>
      </c>
      <c r="B33" s="221">
        <f t="shared" si="1"/>
        <v>3434000</v>
      </c>
      <c r="C33" s="222">
        <v>1475100</v>
      </c>
      <c r="D33" s="222">
        <v>1958900</v>
      </c>
    </row>
    <row r="34" spans="1:7" ht="14.25">
      <c r="A34" s="10" t="s">
        <v>135</v>
      </c>
      <c r="B34" s="221">
        <f t="shared" si="1"/>
        <v>4186400</v>
      </c>
      <c r="C34" s="222">
        <v>1572200</v>
      </c>
      <c r="D34" s="222">
        <v>2614200</v>
      </c>
    </row>
    <row r="35" spans="1:7" ht="14.25">
      <c r="A35" s="10" t="s">
        <v>136</v>
      </c>
      <c r="B35" s="221">
        <f t="shared" si="1"/>
        <v>4604800</v>
      </c>
      <c r="C35" s="222">
        <v>246600</v>
      </c>
      <c r="D35" s="222">
        <v>4358200</v>
      </c>
    </row>
    <row r="36" spans="1:7" ht="14.25">
      <c r="A36" s="10" t="s">
        <v>81</v>
      </c>
      <c r="B36" s="221">
        <f t="shared" si="1"/>
        <v>2911800</v>
      </c>
      <c r="C36" s="222">
        <v>1850800</v>
      </c>
      <c r="D36" s="222">
        <v>1061000</v>
      </c>
    </row>
    <row r="37" spans="1:7" ht="14.25">
      <c r="A37" s="10" t="s">
        <v>83</v>
      </c>
      <c r="B37" s="221">
        <f t="shared" si="1"/>
        <v>8156500</v>
      </c>
      <c r="C37" s="222">
        <v>8156500</v>
      </c>
      <c r="D37" s="222"/>
    </row>
    <row r="38" spans="1:7" ht="13.5" customHeight="1">
      <c r="A38" s="10" t="s">
        <v>165</v>
      </c>
      <c r="B38" s="221">
        <f t="shared" si="1"/>
        <v>7377800</v>
      </c>
      <c r="C38" s="222">
        <v>1832800</v>
      </c>
      <c r="D38" s="222">
        <v>5545000</v>
      </c>
      <c r="G38" s="255"/>
    </row>
    <row r="39" spans="1:7" ht="14.25">
      <c r="A39" s="10" t="s">
        <v>82</v>
      </c>
      <c r="B39" s="221">
        <f t="shared" si="1"/>
        <v>3836900</v>
      </c>
      <c r="C39" s="222">
        <v>3756200</v>
      </c>
      <c r="D39" s="222">
        <v>80700</v>
      </c>
    </row>
    <row r="40" spans="1:7" ht="14.25">
      <c r="A40" s="10" t="s">
        <v>84</v>
      </c>
      <c r="B40" s="221">
        <f t="shared" si="1"/>
        <v>6441500</v>
      </c>
      <c r="C40" s="222">
        <v>6441500</v>
      </c>
      <c r="D40" s="222"/>
    </row>
    <row r="41" spans="1:7" ht="14.25">
      <c r="A41" s="10" t="s">
        <v>85</v>
      </c>
      <c r="B41" s="221">
        <f t="shared" si="1"/>
        <v>5575800</v>
      </c>
      <c r="C41" s="222">
        <v>676000</v>
      </c>
      <c r="D41" s="222">
        <v>4899800</v>
      </c>
    </row>
    <row r="42" spans="1:7" ht="14.25">
      <c r="A42" s="10" t="s">
        <v>138</v>
      </c>
      <c r="B42" s="221">
        <f t="shared" si="1"/>
        <v>3053100</v>
      </c>
      <c r="C42" s="222">
        <v>2275900</v>
      </c>
      <c r="D42" s="222">
        <v>777200</v>
      </c>
    </row>
    <row r="43" spans="1:7" ht="14.25">
      <c r="A43" s="10" t="s">
        <v>139</v>
      </c>
      <c r="B43" s="221">
        <f t="shared" si="1"/>
        <v>5410700</v>
      </c>
      <c r="C43" s="222">
        <v>4776300</v>
      </c>
      <c r="D43" s="222">
        <v>634400</v>
      </c>
    </row>
    <row r="44" spans="1:7" ht="14.25">
      <c r="A44" s="10" t="s">
        <v>86</v>
      </c>
      <c r="B44" s="221">
        <f t="shared" si="1"/>
        <v>2595400</v>
      </c>
      <c r="C44" s="222">
        <v>914600</v>
      </c>
      <c r="D44" s="222">
        <v>1680800</v>
      </c>
    </row>
    <row r="45" spans="1:7" ht="15">
      <c r="A45" s="97" t="s">
        <v>2111</v>
      </c>
      <c r="B45" s="220">
        <f>SUM(B46:B63)</f>
        <v>85936000</v>
      </c>
      <c r="C45" s="249">
        <f>SUM(C46:C63)</f>
        <v>47996700</v>
      </c>
      <c r="D45" s="249">
        <f>SUM(D46:D63)</f>
        <v>37939300</v>
      </c>
    </row>
    <row r="46" spans="1:7" ht="14.25">
      <c r="A46" s="10" t="s">
        <v>57</v>
      </c>
      <c r="B46" s="221">
        <f t="shared" ref="B46:B63" si="2">C46+D46</f>
        <v>2280700</v>
      </c>
      <c r="C46" s="222">
        <v>1622900</v>
      </c>
      <c r="D46" s="222">
        <v>657800</v>
      </c>
    </row>
    <row r="47" spans="1:7" ht="14.25">
      <c r="A47" s="43" t="s">
        <v>79</v>
      </c>
      <c r="B47" s="221">
        <f t="shared" si="2"/>
        <v>3550200</v>
      </c>
      <c r="C47" s="222">
        <v>680200</v>
      </c>
      <c r="D47" s="222">
        <v>2870000</v>
      </c>
    </row>
    <row r="48" spans="1:7" ht="14.25">
      <c r="A48" s="10" t="s">
        <v>164</v>
      </c>
      <c r="B48" s="221">
        <f t="shared" si="2"/>
        <v>5717200</v>
      </c>
      <c r="C48" s="222">
        <v>174000</v>
      </c>
      <c r="D48" s="222">
        <v>5543200</v>
      </c>
    </row>
    <row r="49" spans="1:4" ht="14.25">
      <c r="A49" s="10" t="s">
        <v>58</v>
      </c>
      <c r="B49" s="221">
        <f t="shared" si="2"/>
        <v>6914500</v>
      </c>
      <c r="C49" s="222">
        <v>6914500</v>
      </c>
      <c r="D49" s="222"/>
    </row>
    <row r="50" spans="1:4" ht="14.25">
      <c r="A50" s="10" t="s">
        <v>59</v>
      </c>
      <c r="B50" s="221">
        <f t="shared" si="2"/>
        <v>2582600</v>
      </c>
      <c r="C50" s="222">
        <v>835100</v>
      </c>
      <c r="D50" s="222">
        <v>1747500</v>
      </c>
    </row>
    <row r="51" spans="1:4" ht="13.5" customHeight="1">
      <c r="A51" s="12" t="s">
        <v>231</v>
      </c>
      <c r="B51" s="221">
        <f t="shared" si="2"/>
        <v>7306100</v>
      </c>
      <c r="C51" s="222">
        <v>3795500</v>
      </c>
      <c r="D51" s="222">
        <v>3510600</v>
      </c>
    </row>
    <row r="52" spans="1:4" ht="14.25">
      <c r="A52" s="10" t="s">
        <v>80</v>
      </c>
      <c r="B52" s="221">
        <f t="shared" si="2"/>
        <v>3434000</v>
      </c>
      <c r="C52" s="222">
        <v>1475100</v>
      </c>
      <c r="D52" s="222">
        <v>1958900</v>
      </c>
    </row>
    <row r="53" spans="1:4" ht="14.25">
      <c r="A53" s="10" t="s">
        <v>135</v>
      </c>
      <c r="B53" s="221">
        <f t="shared" si="2"/>
        <v>4186400</v>
      </c>
      <c r="C53" s="222">
        <v>1572200</v>
      </c>
      <c r="D53" s="222">
        <v>2614200</v>
      </c>
    </row>
    <row r="54" spans="1:4" ht="14.25">
      <c r="A54" s="10" t="s">
        <v>136</v>
      </c>
      <c r="B54" s="221">
        <f t="shared" si="2"/>
        <v>4604800</v>
      </c>
      <c r="C54" s="222">
        <v>246600</v>
      </c>
      <c r="D54" s="222">
        <v>4358200</v>
      </c>
    </row>
    <row r="55" spans="1:4" ht="14.25">
      <c r="A55" s="10" t="s">
        <v>81</v>
      </c>
      <c r="B55" s="221">
        <f t="shared" si="2"/>
        <v>2911800</v>
      </c>
      <c r="C55" s="222">
        <v>1850800</v>
      </c>
      <c r="D55" s="222">
        <v>1061000</v>
      </c>
    </row>
    <row r="56" spans="1:4" ht="14.25">
      <c r="A56" s="10" t="s">
        <v>83</v>
      </c>
      <c r="B56" s="221">
        <f t="shared" si="2"/>
        <v>8156500</v>
      </c>
      <c r="C56" s="222">
        <v>8156500</v>
      </c>
      <c r="D56" s="222"/>
    </row>
    <row r="57" spans="1:4" ht="15" customHeight="1">
      <c r="A57" s="10" t="s">
        <v>165</v>
      </c>
      <c r="B57" s="221">
        <f t="shared" si="2"/>
        <v>7377800</v>
      </c>
      <c r="C57" s="222">
        <v>1832800</v>
      </c>
      <c r="D57" s="222">
        <v>5545000</v>
      </c>
    </row>
    <row r="58" spans="1:4" ht="14.25">
      <c r="A58" s="10" t="s">
        <v>82</v>
      </c>
      <c r="B58" s="221">
        <f t="shared" si="2"/>
        <v>3836900</v>
      </c>
      <c r="C58" s="222">
        <v>3756200</v>
      </c>
      <c r="D58" s="222">
        <v>80700</v>
      </c>
    </row>
    <row r="59" spans="1:4" ht="14.25">
      <c r="A59" s="10" t="s">
        <v>84</v>
      </c>
      <c r="B59" s="221">
        <f t="shared" si="2"/>
        <v>6441500</v>
      </c>
      <c r="C59" s="222">
        <v>6441500</v>
      </c>
      <c r="D59" s="222"/>
    </row>
    <row r="60" spans="1:4" ht="14.25">
      <c r="A60" s="10" t="s">
        <v>85</v>
      </c>
      <c r="B60" s="221">
        <f t="shared" si="2"/>
        <v>5575800</v>
      </c>
      <c r="C60" s="222">
        <v>676000</v>
      </c>
      <c r="D60" s="222">
        <v>4899800</v>
      </c>
    </row>
    <row r="61" spans="1:4" ht="14.25">
      <c r="A61" s="10" t="s">
        <v>138</v>
      </c>
      <c r="B61" s="221">
        <f t="shared" si="2"/>
        <v>3053100</v>
      </c>
      <c r="C61" s="222">
        <v>2275900</v>
      </c>
      <c r="D61" s="222">
        <v>777200</v>
      </c>
    </row>
    <row r="62" spans="1:4" ht="14.25">
      <c r="A62" s="10" t="s">
        <v>139</v>
      </c>
      <c r="B62" s="221">
        <f t="shared" si="2"/>
        <v>5410700</v>
      </c>
      <c r="C62" s="222">
        <v>4776300</v>
      </c>
      <c r="D62" s="222">
        <v>634400</v>
      </c>
    </row>
    <row r="63" spans="1:4" ht="14.25">
      <c r="A63" s="10" t="s">
        <v>86</v>
      </c>
      <c r="B63" s="221">
        <f t="shared" si="2"/>
        <v>2595400</v>
      </c>
      <c r="C63" s="222">
        <v>914600</v>
      </c>
      <c r="D63" s="222">
        <v>1680800</v>
      </c>
    </row>
  </sheetData>
  <mergeCells count="6">
    <mergeCell ref="A3:D3"/>
    <mergeCell ref="A2:D2"/>
    <mergeCell ref="A1:D1"/>
    <mergeCell ref="A5:A6"/>
    <mergeCell ref="B5:B6"/>
    <mergeCell ref="C5:D5"/>
  </mergeCells>
  <phoneticPr fontId="3" type="noConversion"/>
  <pageMargins left="0.59055118110236227" right="0.23622047244094491" top="0.59055118110236227" bottom="0.59055118110236227" header="0.31496062992125984" footer="0.31496062992125984"/>
  <pageSetup paperSize="9" fitToHeight="0" orientation="portrait" r:id="rId1"/>
  <headerFooter alignWithMargins="0"/>
</worksheet>
</file>

<file path=xl/worksheets/sheet15.xml><?xml version="1.0" encoding="utf-8"?>
<worksheet xmlns="http://schemas.openxmlformats.org/spreadsheetml/2006/main" xmlns:r="http://schemas.openxmlformats.org/officeDocument/2006/relationships">
  <sheetPr codeName="Лист12"/>
  <dimension ref="A1:G24"/>
  <sheetViews>
    <sheetView topLeftCell="A2" workbookViewId="0">
      <selection activeCell="D19" sqref="D19"/>
    </sheetView>
  </sheetViews>
  <sheetFormatPr defaultRowHeight="54.75" customHeight="1"/>
  <cols>
    <col min="1" max="1" width="51.140625" style="3" customWidth="1"/>
    <col min="2" max="2" width="8.42578125" style="3" hidden="1" customWidth="1"/>
    <col min="3" max="3" width="13" style="3" customWidth="1"/>
    <col min="4" max="5" width="11.85546875" style="3" customWidth="1"/>
    <col min="6" max="6" width="15" style="19" customWidth="1"/>
    <col min="7" max="16384" width="9.140625" style="3"/>
  </cols>
  <sheetData>
    <row r="1" spans="1:7" ht="54.75" hidden="1" customHeight="1">
      <c r="A1" s="460" t="str">
        <f>"Приложение №"&amp;Н2ком&amp;"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60"/>
      <c r="C1" s="460"/>
      <c r="D1" s="460"/>
      <c r="E1" s="460"/>
    </row>
    <row r="2" spans="1:7" ht="54.75" customHeight="1">
      <c r="A2" s="460" t="str">
        <f>"Приложение "&amp;Н1ком&amp;" к решению
Богучанского районного Совета депутатов
от "&amp;Р1дата&amp;" года №"&amp;Р1номер</f>
        <v>Приложение 12 к решению
Богучанского районного Совета депутатов
от  года №</v>
      </c>
      <c r="B2" s="460"/>
      <c r="C2" s="460"/>
      <c r="D2" s="460"/>
      <c r="E2" s="460"/>
    </row>
    <row r="3" spans="1:7" ht="82.5" customHeight="1">
      <c r="A3" s="459" t="s">
        <v>2117</v>
      </c>
      <c r="B3" s="459"/>
      <c r="C3" s="459"/>
      <c r="D3" s="459"/>
      <c r="E3" s="459"/>
    </row>
    <row r="4" spans="1:7" ht="54.75" customHeight="1">
      <c r="D4" s="8"/>
      <c r="E4" s="8" t="s">
        <v>69</v>
      </c>
    </row>
    <row r="5" spans="1:7" ht="12.75">
      <c r="A5" s="32" t="s">
        <v>21</v>
      </c>
      <c r="B5" s="102" t="s">
        <v>38</v>
      </c>
      <c r="C5" s="32" t="s">
        <v>1728</v>
      </c>
      <c r="D5" s="32" t="s">
        <v>1828</v>
      </c>
      <c r="E5" s="32" t="s">
        <v>2085</v>
      </c>
      <c r="F5" s="33">
        <v>1110075140</v>
      </c>
      <c r="G5" s="3" t="s">
        <v>259</v>
      </c>
    </row>
    <row r="6" spans="1:7" ht="15">
      <c r="A6" s="508" t="s">
        <v>70</v>
      </c>
      <c r="B6" s="509"/>
      <c r="C6" s="220">
        <f>SUM(C7:C24)</f>
        <v>323100</v>
      </c>
      <c r="D6" s="220">
        <f>SUM(D7:D24)</f>
        <v>323100</v>
      </c>
      <c r="E6" s="220">
        <f>SUM(E7:E24)</f>
        <v>323100</v>
      </c>
      <c r="F6" s="99">
        <f ca="1">SUMIF(РзПз,"????"&amp;F$5,СумВед)-C6</f>
        <v>0</v>
      </c>
      <c r="G6" s="3">
        <v>2013</v>
      </c>
    </row>
    <row r="7" spans="1:7" ht="14.25">
      <c r="A7" s="36" t="s">
        <v>624</v>
      </c>
      <c r="B7" s="103" t="s">
        <v>39</v>
      </c>
      <c r="C7" s="223">
        <v>14600</v>
      </c>
      <c r="D7" s="223">
        <v>14600</v>
      </c>
      <c r="E7" s="223">
        <v>14600</v>
      </c>
      <c r="F7" s="99">
        <f ca="1">SUMIF(РзПзПлПер,"????"&amp;F$5,СумВед14)-D6</f>
        <v>0</v>
      </c>
      <c r="G7" s="3">
        <v>2014</v>
      </c>
    </row>
    <row r="8" spans="1:7" ht="14.25">
      <c r="A8" s="36" t="s">
        <v>79</v>
      </c>
      <c r="B8" s="103" t="s">
        <v>40</v>
      </c>
      <c r="C8" s="223">
        <v>4100</v>
      </c>
      <c r="D8" s="223">
        <v>4100</v>
      </c>
      <c r="E8" s="223">
        <v>4100</v>
      </c>
      <c r="F8" s="99">
        <f ca="1">SUMIF(РзПзПлПер,"????"&amp;F$5,СумВед15)-E6</f>
        <v>0</v>
      </c>
      <c r="G8" s="3">
        <v>2015</v>
      </c>
    </row>
    <row r="9" spans="1:7" ht="14.25">
      <c r="A9" s="36" t="s">
        <v>164</v>
      </c>
      <c r="B9" s="103" t="s">
        <v>41</v>
      </c>
      <c r="C9" s="223">
        <v>1600</v>
      </c>
      <c r="D9" s="223">
        <v>1600</v>
      </c>
      <c r="E9" s="223">
        <v>1600</v>
      </c>
    </row>
    <row r="10" spans="1:7" ht="14.25">
      <c r="A10" s="36" t="s">
        <v>58</v>
      </c>
      <c r="B10" s="103" t="s">
        <v>42</v>
      </c>
      <c r="C10" s="223">
        <v>82300</v>
      </c>
      <c r="D10" s="223">
        <v>82300</v>
      </c>
      <c r="E10" s="223">
        <v>82300</v>
      </c>
    </row>
    <row r="11" spans="1:7" ht="14.25">
      <c r="A11" s="36" t="s">
        <v>59</v>
      </c>
      <c r="B11" s="103" t="s">
        <v>43</v>
      </c>
      <c r="C11" s="223">
        <v>4400</v>
      </c>
      <c r="D11" s="223">
        <v>4400</v>
      </c>
      <c r="E11" s="223">
        <v>4400</v>
      </c>
    </row>
    <row r="12" spans="1:7" ht="14.25">
      <c r="A12" s="12" t="s">
        <v>231</v>
      </c>
      <c r="B12" s="103" t="s">
        <v>44</v>
      </c>
      <c r="C12" s="223">
        <v>20900</v>
      </c>
      <c r="D12" s="223">
        <v>20900</v>
      </c>
      <c r="E12" s="223">
        <v>20900</v>
      </c>
    </row>
    <row r="13" spans="1:7" ht="14.25">
      <c r="A13" s="36" t="s">
        <v>80</v>
      </c>
      <c r="B13" s="103" t="s">
        <v>45</v>
      </c>
      <c r="C13" s="223">
        <v>11300</v>
      </c>
      <c r="D13" s="223">
        <v>11300</v>
      </c>
      <c r="E13" s="223">
        <v>11300</v>
      </c>
    </row>
    <row r="14" spans="1:7" ht="14.25">
      <c r="A14" s="36" t="s">
        <v>135</v>
      </c>
      <c r="B14" s="103" t="s">
        <v>46</v>
      </c>
      <c r="C14" s="223">
        <v>10200</v>
      </c>
      <c r="D14" s="223">
        <v>10200</v>
      </c>
      <c r="E14" s="223">
        <v>10200</v>
      </c>
    </row>
    <row r="15" spans="1:7" ht="14.25">
      <c r="A15" s="36" t="s">
        <v>136</v>
      </c>
      <c r="B15" s="103" t="s">
        <v>47</v>
      </c>
      <c r="C15" s="223">
        <v>3000</v>
      </c>
      <c r="D15" s="223">
        <v>3000</v>
      </c>
      <c r="E15" s="223">
        <v>3000</v>
      </c>
    </row>
    <row r="16" spans="1:7" ht="14.25">
      <c r="A16" s="36" t="s">
        <v>81</v>
      </c>
      <c r="B16" s="103" t="s">
        <v>48</v>
      </c>
      <c r="C16" s="223">
        <v>8200</v>
      </c>
      <c r="D16" s="223">
        <v>8200</v>
      </c>
      <c r="E16" s="223">
        <v>8200</v>
      </c>
    </row>
    <row r="17" spans="1:5" ht="14.25">
      <c r="A17" s="36" t="s">
        <v>83</v>
      </c>
      <c r="B17" s="103" t="s">
        <v>49</v>
      </c>
      <c r="C17" s="223">
        <v>40400</v>
      </c>
      <c r="D17" s="223">
        <v>40400</v>
      </c>
      <c r="E17" s="223">
        <v>40400</v>
      </c>
    </row>
    <row r="18" spans="1:5" ht="14.25">
      <c r="A18" s="36" t="s">
        <v>165</v>
      </c>
      <c r="B18" s="103" t="s">
        <v>50</v>
      </c>
      <c r="C18" s="223">
        <v>10300</v>
      </c>
      <c r="D18" s="223">
        <v>10300</v>
      </c>
      <c r="E18" s="223">
        <v>10300</v>
      </c>
    </row>
    <row r="19" spans="1:5" ht="14.25">
      <c r="A19" s="24" t="s">
        <v>82</v>
      </c>
      <c r="B19" s="104" t="s">
        <v>51</v>
      </c>
      <c r="C19" s="223">
        <v>15200</v>
      </c>
      <c r="D19" s="223">
        <v>15200</v>
      </c>
      <c r="E19" s="223">
        <v>15200</v>
      </c>
    </row>
    <row r="20" spans="1:5" ht="14.25">
      <c r="A20" s="36" t="s">
        <v>84</v>
      </c>
      <c r="B20" s="103" t="s">
        <v>52</v>
      </c>
      <c r="C20" s="223">
        <v>55200</v>
      </c>
      <c r="D20" s="223">
        <v>55200</v>
      </c>
      <c r="E20" s="223">
        <v>55200</v>
      </c>
    </row>
    <row r="21" spans="1:5" ht="14.25">
      <c r="A21" s="36" t="s">
        <v>85</v>
      </c>
      <c r="B21" s="103" t="s">
        <v>53</v>
      </c>
      <c r="C21" s="223">
        <v>4400</v>
      </c>
      <c r="D21" s="223">
        <v>4400</v>
      </c>
      <c r="E21" s="223">
        <v>4400</v>
      </c>
    </row>
    <row r="22" spans="1:5" ht="14.25">
      <c r="A22" s="36" t="s">
        <v>138</v>
      </c>
      <c r="B22" s="103" t="s">
        <v>54</v>
      </c>
      <c r="C22" s="223">
        <v>9700</v>
      </c>
      <c r="D22" s="223">
        <v>9700</v>
      </c>
      <c r="E22" s="223">
        <v>9700</v>
      </c>
    </row>
    <row r="23" spans="1:5" ht="14.25">
      <c r="A23" s="36" t="s">
        <v>139</v>
      </c>
      <c r="B23" s="103" t="s">
        <v>55</v>
      </c>
      <c r="C23" s="223">
        <v>20600</v>
      </c>
      <c r="D23" s="223">
        <v>20600</v>
      </c>
      <c r="E23" s="223">
        <v>20600</v>
      </c>
    </row>
    <row r="24" spans="1:5" ht="14.25">
      <c r="A24" s="36" t="s">
        <v>86</v>
      </c>
      <c r="B24" s="103" t="s">
        <v>56</v>
      </c>
      <c r="C24" s="223">
        <v>6700</v>
      </c>
      <c r="D24" s="223">
        <v>6700</v>
      </c>
      <c r="E24" s="223">
        <v>6700</v>
      </c>
    </row>
  </sheetData>
  <mergeCells count="4">
    <mergeCell ref="A6:B6"/>
    <mergeCell ref="A3:E3"/>
    <mergeCell ref="A2:E2"/>
    <mergeCell ref="A1:E1"/>
  </mergeCells>
  <phoneticPr fontId="3" type="noConversion"/>
  <pageMargins left="0.98425196850393704" right="0.43307086614173229" top="0.74803149606299213" bottom="0.74803149606299213" header="0.31496062992125984" footer="0.31496062992125984"/>
  <pageSetup paperSize="9" fitToHeight="0" orientation="portrait" r:id="rId1"/>
  <headerFooter alignWithMargins="0"/>
</worksheet>
</file>

<file path=xl/worksheets/sheet16.xml><?xml version="1.0" encoding="utf-8"?>
<worksheet xmlns="http://schemas.openxmlformats.org/spreadsheetml/2006/main" xmlns:r="http://schemas.openxmlformats.org/officeDocument/2006/relationships">
  <sheetPr codeName="Лист10"/>
  <dimension ref="A1:F23"/>
  <sheetViews>
    <sheetView topLeftCell="A2" workbookViewId="0">
      <selection activeCell="C24" sqref="C24"/>
    </sheetView>
  </sheetViews>
  <sheetFormatPr defaultRowHeight="12.75"/>
  <cols>
    <col min="1" max="1" width="55" style="3" customWidth="1"/>
    <col min="2" max="2" width="16.42578125" style="3" customWidth="1"/>
    <col min="3" max="3" width="18.85546875" style="3" customWidth="1"/>
    <col min="4" max="4" width="16" style="3" hidden="1" customWidth="1"/>
    <col min="5" max="5" width="9.140625" style="3"/>
    <col min="6" max="6" width="16.140625" style="3" customWidth="1"/>
    <col min="7" max="16384" width="9.140625" style="3"/>
  </cols>
  <sheetData>
    <row r="1" spans="1:6" ht="45.75" hidden="1" customHeight="1">
      <c r="A1" s="460" t="str">
        <f>"Приложение №"&amp;Н2вус&amp;"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60"/>
      <c r="C1" s="460"/>
      <c r="D1" s="460"/>
    </row>
    <row r="2" spans="1:6" ht="48" customHeight="1">
      <c r="A2" s="460" t="str">
        <f>"Приложение "&amp;Н1вус&amp;" к решению
Богучанского районного Совета депутатов
от "&amp;Р1дата&amp;" года №"&amp;Р1номер</f>
        <v>Приложение 13 к решению
Богучанского районного Совета депутатов
от  года №</v>
      </c>
      <c r="B2" s="460"/>
      <c r="C2" s="460"/>
      <c r="D2" s="460"/>
    </row>
    <row r="3" spans="1:6" ht="117" customHeight="1">
      <c r="A3" s="482" t="s">
        <v>2115</v>
      </c>
      <c r="B3" s="482"/>
      <c r="C3" s="482"/>
      <c r="D3" s="482"/>
    </row>
    <row r="4" spans="1:6">
      <c r="B4" s="8"/>
      <c r="C4" s="8"/>
      <c r="D4" s="8" t="s">
        <v>69</v>
      </c>
    </row>
    <row r="5" spans="1:6" ht="14.25">
      <c r="A5" s="32" t="s">
        <v>21</v>
      </c>
      <c r="B5" s="22" t="s">
        <v>1728</v>
      </c>
      <c r="C5" s="22" t="s">
        <v>1828</v>
      </c>
      <c r="D5" s="22" t="s">
        <v>2085</v>
      </c>
    </row>
    <row r="6" spans="1:6" ht="15">
      <c r="A6" s="34" t="s">
        <v>70</v>
      </c>
      <c r="B6" s="220">
        <f>SUM(B7:B23)</f>
        <v>5370200</v>
      </c>
      <c r="C6" s="220">
        <f>SUM(C7:C23)</f>
        <v>5569800</v>
      </c>
      <c r="D6" s="220">
        <f>SUM(D7:D23)</f>
        <v>0</v>
      </c>
      <c r="E6" s="98" t="s">
        <v>259</v>
      </c>
      <c r="F6" s="100">
        <f ca="1">SUMIF(РзПз,"02031110051180",СумВед)-B6</f>
        <v>0</v>
      </c>
    </row>
    <row r="7" spans="1:6" ht="14.25">
      <c r="A7" s="24" t="s">
        <v>624</v>
      </c>
      <c r="B7" s="222">
        <v>503895</v>
      </c>
      <c r="C7" s="257">
        <v>522600</v>
      </c>
      <c r="D7" s="287"/>
    </row>
    <row r="8" spans="1:6" ht="14.25">
      <c r="A8" s="24" t="s">
        <v>79</v>
      </c>
      <c r="B8" s="222">
        <v>121224</v>
      </c>
      <c r="C8" s="257">
        <v>125850</v>
      </c>
      <c r="D8" s="287"/>
    </row>
    <row r="9" spans="1:6" ht="14.25">
      <c r="A9" s="24" t="s">
        <v>164</v>
      </c>
      <c r="B9" s="222">
        <v>72734</v>
      </c>
      <c r="C9" s="257">
        <v>75510</v>
      </c>
      <c r="D9" s="287"/>
    </row>
    <row r="10" spans="1:6" ht="14.25">
      <c r="A10" s="24" t="s">
        <v>59</v>
      </c>
      <c r="B10" s="222">
        <v>121224</v>
      </c>
      <c r="C10" s="257">
        <v>125850</v>
      </c>
      <c r="D10" s="287"/>
    </row>
    <row r="11" spans="1:6" ht="33" customHeight="1">
      <c r="A11" s="24" t="s">
        <v>231</v>
      </c>
      <c r="B11" s="222">
        <v>503895</v>
      </c>
      <c r="C11" s="257">
        <v>522600</v>
      </c>
      <c r="D11" s="287"/>
    </row>
    <row r="12" spans="1:6" ht="14.25">
      <c r="A12" s="39" t="s">
        <v>80</v>
      </c>
      <c r="B12" s="222">
        <v>503895</v>
      </c>
      <c r="C12" s="257">
        <v>522600</v>
      </c>
      <c r="D12" s="287"/>
    </row>
    <row r="13" spans="1:6" ht="14.25">
      <c r="A13" s="24" t="s">
        <v>135</v>
      </c>
      <c r="B13" s="222">
        <v>193958</v>
      </c>
      <c r="C13" s="257">
        <v>201360</v>
      </c>
      <c r="D13" s="287"/>
    </row>
    <row r="14" spans="1:6" ht="30" customHeight="1">
      <c r="A14" s="24" t="s">
        <v>136</v>
      </c>
      <c r="B14" s="222">
        <v>121224</v>
      </c>
      <c r="C14" s="257">
        <v>125850</v>
      </c>
      <c r="D14" s="287"/>
    </row>
    <row r="15" spans="1:6" ht="14.25">
      <c r="A15" s="24" t="s">
        <v>81</v>
      </c>
      <c r="B15" s="222">
        <v>169713</v>
      </c>
      <c r="C15" s="257">
        <v>176190</v>
      </c>
      <c r="D15" s="287"/>
    </row>
    <row r="16" spans="1:6" ht="14.25">
      <c r="A16" s="24" t="s">
        <v>83</v>
      </c>
      <c r="B16" s="222">
        <v>518807</v>
      </c>
      <c r="C16" s="257">
        <v>537510</v>
      </c>
      <c r="D16" s="287"/>
    </row>
    <row r="17" spans="1:4" ht="30" customHeight="1">
      <c r="A17" s="24" t="s">
        <v>165</v>
      </c>
      <c r="B17" s="222">
        <v>503895</v>
      </c>
      <c r="C17" s="257">
        <v>522600</v>
      </c>
      <c r="D17" s="287"/>
    </row>
    <row r="18" spans="1:4" ht="14.25">
      <c r="A18" s="24" t="s">
        <v>82</v>
      </c>
      <c r="B18" s="222">
        <v>503895</v>
      </c>
      <c r="C18" s="257">
        <v>522600</v>
      </c>
      <c r="D18" s="287"/>
    </row>
    <row r="19" spans="1:4" ht="14.25">
      <c r="A19" s="24" t="s">
        <v>84</v>
      </c>
      <c r="B19" s="222">
        <v>518807</v>
      </c>
      <c r="C19" s="257">
        <v>537510</v>
      </c>
      <c r="D19" s="287"/>
    </row>
    <row r="20" spans="1:4" ht="14.25">
      <c r="A20" s="24" t="s">
        <v>85</v>
      </c>
      <c r="B20" s="222">
        <v>169713</v>
      </c>
      <c r="C20" s="257">
        <v>176190</v>
      </c>
      <c r="D20" s="287"/>
    </row>
    <row r="21" spans="1:4" ht="14.25">
      <c r="A21" s="24" t="s">
        <v>138</v>
      </c>
      <c r="B21" s="222">
        <v>169713</v>
      </c>
      <c r="C21" s="257">
        <v>176190</v>
      </c>
      <c r="D21" s="287"/>
    </row>
    <row r="22" spans="1:4" ht="14.25">
      <c r="A22" s="24" t="s">
        <v>139</v>
      </c>
      <c r="B22" s="222">
        <v>503895</v>
      </c>
      <c r="C22" s="257">
        <v>522600</v>
      </c>
      <c r="D22" s="287"/>
    </row>
    <row r="23" spans="1:4" ht="14.25">
      <c r="A23" s="24" t="s">
        <v>86</v>
      </c>
      <c r="B23" s="222">
        <v>169713</v>
      </c>
      <c r="C23" s="257">
        <v>176190</v>
      </c>
      <c r="D23" s="287"/>
    </row>
  </sheetData>
  <mergeCells count="3">
    <mergeCell ref="A3:D3"/>
    <mergeCell ref="A2:D2"/>
    <mergeCell ref="A1:D1"/>
  </mergeCells>
  <phoneticPr fontId="3" type="noConversion"/>
  <pageMargins left="0.98425196850393704" right="0.23622047244094491" top="0.74803149606299213" bottom="0.74803149606299213" header="0.31496062992125984" footer="0.31496062992125984"/>
  <pageSetup paperSize="9" scale="95" fitToHeight="0" orientation="portrait" r:id="rId1"/>
  <headerFooter alignWithMargins="0"/>
</worksheet>
</file>

<file path=xl/worksheets/sheet17.xml><?xml version="1.0" encoding="utf-8"?>
<worksheet xmlns="http://schemas.openxmlformats.org/spreadsheetml/2006/main" xmlns:r="http://schemas.openxmlformats.org/officeDocument/2006/relationships">
  <sheetPr codeName="Лист11"/>
  <dimension ref="A1:G23"/>
  <sheetViews>
    <sheetView topLeftCell="A2" workbookViewId="0">
      <selection activeCell="H34" sqref="H34"/>
    </sheetView>
  </sheetViews>
  <sheetFormatPr defaultRowHeight="12.75"/>
  <cols>
    <col min="1" max="1" width="48.5703125" style="3" customWidth="1"/>
    <col min="2" max="2" width="15" style="3" bestFit="1" customWidth="1"/>
    <col min="3" max="4" width="15" style="3" customWidth="1"/>
    <col min="5" max="5" width="9.140625" style="3"/>
    <col min="6" max="6" width="12.5703125" style="3" customWidth="1"/>
    <col min="7" max="16384" width="9.140625" style="3"/>
  </cols>
  <sheetData>
    <row r="1" spans="1:7" ht="45.75" hidden="1" customHeight="1">
      <c r="A1" s="460" t="str">
        <f>"Приложение №"&amp;Н2мол&amp;"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60"/>
      <c r="C1" s="460"/>
      <c r="D1" s="460"/>
    </row>
    <row r="2" spans="1:7" ht="45" customHeight="1">
      <c r="A2" s="460" t="str">
        <f>"Приложение "&amp;Н1мол&amp;" к решению
Богучанского районного Совета депутатов
от "&amp;Р1дата&amp;" года №"&amp;Р1номер</f>
        <v>Приложение 14 к решению
Богучанского районного Совета депутатов
от  года №</v>
      </c>
      <c r="B2" s="460"/>
      <c r="C2" s="460"/>
      <c r="D2" s="460"/>
    </row>
    <row r="3" spans="1:7" ht="115.5" customHeight="1">
      <c r="A3" s="486" t="s">
        <v>2116</v>
      </c>
      <c r="B3" s="486"/>
      <c r="C3" s="486"/>
      <c r="D3" s="486"/>
    </row>
    <row r="4" spans="1:7">
      <c r="C4" s="8"/>
      <c r="D4" s="8" t="s">
        <v>69</v>
      </c>
    </row>
    <row r="5" spans="1:7">
      <c r="A5" s="32" t="s">
        <v>21</v>
      </c>
      <c r="B5" s="32" t="s">
        <v>1827</v>
      </c>
      <c r="C5" s="32" t="s">
        <v>1828</v>
      </c>
      <c r="D5" s="32" t="s">
        <v>2085</v>
      </c>
      <c r="F5" s="38" t="s">
        <v>799</v>
      </c>
    </row>
    <row r="6" spans="1:7" ht="15">
      <c r="A6" s="34" t="s">
        <v>70</v>
      </c>
      <c r="B6" s="35">
        <f>SUM(B7:B23)</f>
        <v>2578250</v>
      </c>
      <c r="C6" s="35">
        <f>SUM(C7:C23)</f>
        <v>2578250</v>
      </c>
      <c r="D6" s="35">
        <f>SUM(D7:D23)</f>
        <v>2578250</v>
      </c>
      <c r="E6" s="98" t="s">
        <v>259</v>
      </c>
      <c r="F6" s="101">
        <f ca="1">SUMIF(РзПз,"????"&amp;F$5,СумВед)-B6</f>
        <v>0</v>
      </c>
      <c r="G6" s="3">
        <v>2016</v>
      </c>
    </row>
    <row r="7" spans="1:7" ht="14.25">
      <c r="A7" s="10" t="s">
        <v>624</v>
      </c>
      <c r="B7" s="256">
        <v>179045</v>
      </c>
      <c r="C7" s="256">
        <v>179045</v>
      </c>
      <c r="D7" s="256">
        <v>179045</v>
      </c>
      <c r="F7" s="101">
        <f ca="1">SUMIF(РзПзПлПер,"????"&amp;F$5,СумВед14)-C6</f>
        <v>0</v>
      </c>
      <c r="G7" s="3">
        <v>2017</v>
      </c>
    </row>
    <row r="8" spans="1:7" ht="14.25">
      <c r="A8" s="10" t="s">
        <v>79</v>
      </c>
      <c r="B8" s="256">
        <v>89523</v>
      </c>
      <c r="C8" s="256">
        <v>89523</v>
      </c>
      <c r="D8" s="256">
        <v>89523</v>
      </c>
      <c r="F8" s="101">
        <f ca="1">SUMIF(РзПзПлПер,"????"&amp;F$5,СумВед15)-D6</f>
        <v>0</v>
      </c>
      <c r="G8" s="3">
        <v>2018</v>
      </c>
    </row>
    <row r="9" spans="1:7" ht="14.25">
      <c r="A9" s="10" t="s">
        <v>58</v>
      </c>
      <c r="B9" s="256">
        <v>179045</v>
      </c>
      <c r="C9" s="256">
        <v>179045</v>
      </c>
      <c r="D9" s="256">
        <v>179045</v>
      </c>
    </row>
    <row r="10" spans="1:7" ht="14.25">
      <c r="A10" s="10" t="s">
        <v>59</v>
      </c>
      <c r="B10" s="256">
        <v>89523</v>
      </c>
      <c r="C10" s="256">
        <v>89523</v>
      </c>
      <c r="D10" s="256">
        <v>89523</v>
      </c>
    </row>
    <row r="11" spans="1:7" ht="15" customHeight="1">
      <c r="A11" s="12" t="s">
        <v>231</v>
      </c>
      <c r="B11" s="256">
        <v>286472</v>
      </c>
      <c r="C11" s="256">
        <v>286472</v>
      </c>
      <c r="D11" s="256">
        <v>286472</v>
      </c>
    </row>
    <row r="12" spans="1:7" ht="14.25">
      <c r="A12" s="10" t="s">
        <v>80</v>
      </c>
      <c r="B12" s="256">
        <v>179045</v>
      </c>
      <c r="C12" s="256">
        <v>179045</v>
      </c>
      <c r="D12" s="256">
        <v>179045</v>
      </c>
    </row>
    <row r="13" spans="1:7" ht="14.25">
      <c r="A13" s="10" t="s">
        <v>135</v>
      </c>
      <c r="B13" s="256">
        <v>179045</v>
      </c>
      <c r="C13" s="256">
        <v>179045</v>
      </c>
      <c r="D13" s="256">
        <v>179045</v>
      </c>
    </row>
    <row r="14" spans="1:7" ht="14.25">
      <c r="A14" s="10" t="s">
        <v>136</v>
      </c>
      <c r="B14" s="256">
        <v>89523</v>
      </c>
      <c r="C14" s="256">
        <v>89523</v>
      </c>
      <c r="D14" s="256">
        <v>89523</v>
      </c>
    </row>
    <row r="15" spans="1:7" ht="14.25">
      <c r="A15" s="10" t="s">
        <v>81</v>
      </c>
      <c r="B15" s="256">
        <v>179045</v>
      </c>
      <c r="C15" s="256">
        <v>179045</v>
      </c>
      <c r="D15" s="256">
        <v>179045</v>
      </c>
    </row>
    <row r="16" spans="1:7" ht="14.25">
      <c r="A16" s="10" t="s">
        <v>83</v>
      </c>
      <c r="B16" s="256">
        <v>143236</v>
      </c>
      <c r="C16" s="256">
        <v>143236</v>
      </c>
      <c r="D16" s="256">
        <v>143236</v>
      </c>
    </row>
    <row r="17" spans="1:4" ht="14.25">
      <c r="A17" s="10" t="s">
        <v>165</v>
      </c>
      <c r="B17" s="256">
        <v>89523</v>
      </c>
      <c r="C17" s="256">
        <v>89523</v>
      </c>
      <c r="D17" s="256">
        <v>89523</v>
      </c>
    </row>
    <row r="18" spans="1:4" ht="14.25">
      <c r="A18" s="10" t="s">
        <v>82</v>
      </c>
      <c r="B18" s="256">
        <v>179045</v>
      </c>
      <c r="C18" s="256">
        <v>179045</v>
      </c>
      <c r="D18" s="256">
        <v>179045</v>
      </c>
    </row>
    <row r="19" spans="1:4" ht="14.25">
      <c r="A19" s="10" t="s">
        <v>84</v>
      </c>
      <c r="B19" s="256">
        <v>179045</v>
      </c>
      <c r="C19" s="256">
        <v>179045</v>
      </c>
      <c r="D19" s="256">
        <v>179045</v>
      </c>
    </row>
    <row r="20" spans="1:4" ht="14.25">
      <c r="A20" s="10" t="s">
        <v>85</v>
      </c>
      <c r="B20" s="256">
        <v>89523</v>
      </c>
      <c r="C20" s="256">
        <v>89523</v>
      </c>
      <c r="D20" s="256">
        <v>89523</v>
      </c>
    </row>
    <row r="21" spans="1:4" ht="14.25">
      <c r="A21" s="10" t="s">
        <v>138</v>
      </c>
      <c r="B21" s="256">
        <v>125331</v>
      </c>
      <c r="C21" s="256">
        <v>125331</v>
      </c>
      <c r="D21" s="256">
        <v>125331</v>
      </c>
    </row>
    <row r="22" spans="1:4" ht="14.25">
      <c r="A22" s="10" t="s">
        <v>139</v>
      </c>
      <c r="B22" s="256">
        <v>179045</v>
      </c>
      <c r="C22" s="256">
        <v>179045</v>
      </c>
      <c r="D22" s="256">
        <v>179045</v>
      </c>
    </row>
    <row r="23" spans="1:4" ht="14.25">
      <c r="A23" s="10" t="s">
        <v>86</v>
      </c>
      <c r="B23" s="256">
        <v>143236</v>
      </c>
      <c r="C23" s="256">
        <v>143236</v>
      </c>
      <c r="D23" s="256">
        <v>143236</v>
      </c>
    </row>
  </sheetData>
  <mergeCells count="3">
    <mergeCell ref="A3:D3"/>
    <mergeCell ref="A2:D2"/>
    <mergeCell ref="A1:D1"/>
  </mergeCells>
  <phoneticPr fontId="3" type="noConversion"/>
  <pageMargins left="0.78740157480314965" right="0.23622047244094491" top="0.74803149606299213" bottom="0.74803149606299213" header="0.31496062992125984" footer="0.31496062992125984"/>
  <pageSetup paperSize="9" fitToHeight="0" orientation="portrait" r:id="rId1"/>
  <headerFooter alignWithMargins="0"/>
</worksheet>
</file>

<file path=xl/worksheets/sheet18.xml><?xml version="1.0" encoding="utf-8"?>
<worksheet xmlns="http://schemas.openxmlformats.org/spreadsheetml/2006/main" xmlns:r="http://schemas.openxmlformats.org/officeDocument/2006/relationships">
  <dimension ref="A1:I28"/>
  <sheetViews>
    <sheetView topLeftCell="A2" workbookViewId="0">
      <selection activeCell="C5" sqref="C1:E1048576"/>
    </sheetView>
  </sheetViews>
  <sheetFormatPr defaultRowHeight="12.75"/>
  <cols>
    <col min="1" max="1" width="75.85546875" customWidth="1"/>
    <col min="2" max="2" width="26.7109375" customWidth="1"/>
    <col min="3" max="3" width="17.5703125" hidden="1" customWidth="1"/>
    <col min="4" max="4" width="16.42578125" hidden="1" customWidth="1"/>
    <col min="5" max="5" width="16.85546875" hidden="1" customWidth="1"/>
    <col min="6" max="6" width="15.42578125" customWidth="1"/>
    <col min="7" max="7" width="9.140625" customWidth="1"/>
    <col min="8" max="8" width="14.28515625" customWidth="1"/>
    <col min="9" max="9" width="12" customWidth="1"/>
  </cols>
  <sheetData>
    <row r="1" spans="1:9" ht="60.75" hidden="1" customHeight="1">
      <c r="A1" s="460" t="str">
        <f>"Приложение №"&amp;Н2Дороги&amp;"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60"/>
      <c r="C1" s="460"/>
      <c r="D1" s="460"/>
      <c r="E1" s="460"/>
    </row>
    <row r="2" spans="1:9" ht="56.25" customHeight="1">
      <c r="A2" s="460" t="str">
        <f>"Приложение №"&amp;Н1Дороги&amp;" к решению
Богучанского районного Совета депутатов
от "&amp;Р1дата&amp;" года №"&amp;Р1номер</f>
        <v>Приложение №15 к решению
Богучанского районного Совета депутатов
от  года №</v>
      </c>
      <c r="B2" s="460"/>
      <c r="C2" s="460"/>
      <c r="D2" s="460"/>
      <c r="E2" s="460"/>
    </row>
    <row r="3" spans="1:9" ht="100.5" customHeight="1">
      <c r="A3" s="486" t="s">
        <v>2114</v>
      </c>
      <c r="B3" s="486"/>
      <c r="C3" s="486"/>
      <c r="D3" s="486"/>
      <c r="E3" s="486"/>
    </row>
    <row r="4" spans="1:9" ht="16.5" customHeight="1">
      <c r="A4" s="208"/>
      <c r="B4" s="510" t="s">
        <v>69</v>
      </c>
      <c r="C4" s="510"/>
      <c r="D4" s="510"/>
      <c r="E4" s="510"/>
    </row>
    <row r="5" spans="1:9">
      <c r="A5" s="511" t="s">
        <v>21</v>
      </c>
      <c r="B5" s="511" t="s">
        <v>1728</v>
      </c>
      <c r="C5" s="449"/>
      <c r="D5" s="32" t="s">
        <v>1828</v>
      </c>
      <c r="E5" s="32" t="s">
        <v>2085</v>
      </c>
      <c r="H5" s="380" t="s">
        <v>1843</v>
      </c>
      <c r="I5" s="3" t="s">
        <v>259</v>
      </c>
    </row>
    <row r="6" spans="1:9" ht="12" customHeight="1">
      <c r="A6" s="511"/>
      <c r="B6" s="511"/>
      <c r="C6" s="454" t="s">
        <v>2029</v>
      </c>
      <c r="D6" s="32" t="s">
        <v>1081</v>
      </c>
      <c r="E6" s="32" t="s">
        <v>1081</v>
      </c>
      <c r="H6" s="380"/>
      <c r="I6" s="3"/>
    </row>
    <row r="7" spans="1:9" ht="15">
      <c r="A7" s="453" t="s">
        <v>70</v>
      </c>
      <c r="B7" s="450">
        <f>SUM(B8:B25)</f>
        <v>15757500</v>
      </c>
      <c r="C7" s="455">
        <f>SUM(C8:C25)</f>
        <v>0</v>
      </c>
      <c r="D7" s="431">
        <f>SUM(D8:D25)</f>
        <v>0</v>
      </c>
      <c r="E7" s="431">
        <f>SUM(E8:E25)</f>
        <v>0</v>
      </c>
      <c r="H7" s="99">
        <f ca="1">SUMIF(РзПз,"040909100Ч0030",СумВед)-B7</f>
        <v>0</v>
      </c>
      <c r="I7" s="3">
        <v>2022</v>
      </c>
    </row>
    <row r="8" spans="1:9" ht="14.25">
      <c r="A8" s="280" t="s">
        <v>624</v>
      </c>
      <c r="B8" s="235">
        <v>932300</v>
      </c>
      <c r="C8" s="456"/>
      <c r="D8" s="362"/>
      <c r="E8" s="362"/>
      <c r="F8" s="401"/>
      <c r="H8" s="99">
        <f ca="1">SUMIF(РзПзПлПер,"040909100Ч0030",СумВед14)-D7</f>
        <v>0</v>
      </c>
      <c r="I8" s="3">
        <v>2023</v>
      </c>
    </row>
    <row r="9" spans="1:9" ht="14.25">
      <c r="A9" s="280" t="s">
        <v>79</v>
      </c>
      <c r="B9" s="235">
        <v>392200</v>
      </c>
      <c r="C9" s="456"/>
      <c r="D9" s="362"/>
      <c r="E9" s="362"/>
      <c r="F9" s="401"/>
      <c r="H9" s="399">
        <f ca="1">SUMIF(РзПзПлПер,"040909100Ч0030",СумВед15)-E7</f>
        <v>0</v>
      </c>
      <c r="I9" s="3">
        <v>2024</v>
      </c>
    </row>
    <row r="10" spans="1:9" ht="14.25">
      <c r="A10" s="280" t="s">
        <v>164</v>
      </c>
      <c r="B10" s="235">
        <v>251700</v>
      </c>
      <c r="C10" s="456"/>
      <c r="D10" s="362"/>
      <c r="E10" s="362"/>
      <c r="F10" s="401"/>
    </row>
    <row r="11" spans="1:9" ht="14.25">
      <c r="A11" s="280" t="s">
        <v>58</v>
      </c>
      <c r="B11" s="235">
        <v>4075600</v>
      </c>
      <c r="C11" s="456"/>
      <c r="D11" s="362"/>
      <c r="E11" s="362"/>
      <c r="F11" s="401"/>
    </row>
    <row r="12" spans="1:9" ht="14.25">
      <c r="A12" s="280" t="s">
        <v>59</v>
      </c>
      <c r="B12" s="235">
        <v>238700</v>
      </c>
      <c r="C12" s="456"/>
      <c r="D12" s="362"/>
      <c r="E12" s="362"/>
      <c r="F12" s="401"/>
    </row>
    <row r="13" spans="1:9" ht="14.25">
      <c r="A13" s="42" t="s">
        <v>231</v>
      </c>
      <c r="B13" s="235">
        <v>1088100</v>
      </c>
      <c r="C13" s="456"/>
      <c r="D13" s="362"/>
      <c r="E13" s="362"/>
      <c r="F13" s="401"/>
    </row>
    <row r="14" spans="1:9" ht="14.25">
      <c r="A14" s="280" t="s">
        <v>80</v>
      </c>
      <c r="B14" s="235">
        <v>738200</v>
      </c>
      <c r="C14" s="456"/>
      <c r="D14" s="362"/>
      <c r="E14" s="362"/>
      <c r="F14" s="401"/>
    </row>
    <row r="15" spans="1:9" ht="14.25">
      <c r="A15" s="280" t="s">
        <v>135</v>
      </c>
      <c r="B15" s="235">
        <v>646600</v>
      </c>
      <c r="C15" s="456"/>
      <c r="D15" s="362"/>
      <c r="E15" s="362"/>
      <c r="F15" s="401"/>
    </row>
    <row r="16" spans="1:9" ht="14.25">
      <c r="A16" s="280" t="s">
        <v>136</v>
      </c>
      <c r="B16" s="235">
        <v>245000</v>
      </c>
      <c r="C16" s="456"/>
      <c r="D16" s="362"/>
      <c r="E16" s="362"/>
      <c r="F16" s="401"/>
    </row>
    <row r="17" spans="1:6" ht="14.25">
      <c r="A17" s="280" t="s">
        <v>81</v>
      </c>
      <c r="B17" s="235">
        <v>421000</v>
      </c>
      <c r="C17" s="456"/>
      <c r="D17" s="362"/>
      <c r="E17" s="362"/>
      <c r="F17" s="401"/>
    </row>
    <row r="18" spans="1:6" ht="14.25">
      <c r="A18" s="280" t="s">
        <v>83</v>
      </c>
      <c r="B18" s="235">
        <v>1446500</v>
      </c>
      <c r="C18" s="457"/>
      <c r="D18" s="362"/>
      <c r="E18" s="362"/>
      <c r="F18" s="401"/>
    </row>
    <row r="19" spans="1:6" ht="14.25">
      <c r="A19" s="280" t="s">
        <v>165</v>
      </c>
      <c r="B19" s="451">
        <v>465700</v>
      </c>
      <c r="C19" s="457"/>
      <c r="D19" s="432"/>
      <c r="E19" s="432"/>
      <c r="F19" s="401"/>
    </row>
    <row r="20" spans="1:6" ht="14.25">
      <c r="A20" s="281" t="s">
        <v>82</v>
      </c>
      <c r="B20" s="235">
        <v>880800</v>
      </c>
      <c r="C20" s="457"/>
      <c r="D20" s="362"/>
      <c r="E20" s="362"/>
      <c r="F20" s="401"/>
    </row>
    <row r="21" spans="1:6" ht="14.25">
      <c r="A21" s="280" t="s">
        <v>84</v>
      </c>
      <c r="B21" s="235">
        <v>1932800</v>
      </c>
      <c r="C21" s="457"/>
      <c r="D21" s="362"/>
      <c r="E21" s="362"/>
      <c r="F21" s="401"/>
    </row>
    <row r="22" spans="1:6" ht="14.25">
      <c r="A22" s="280" t="s">
        <v>85</v>
      </c>
      <c r="B22" s="235">
        <v>296000</v>
      </c>
      <c r="C22" s="458"/>
      <c r="D22" s="362"/>
      <c r="E22" s="362"/>
      <c r="F22" s="401"/>
    </row>
    <row r="23" spans="1:6" ht="14.25">
      <c r="A23" s="280" t="s">
        <v>138</v>
      </c>
      <c r="B23" s="235">
        <v>445400</v>
      </c>
      <c r="C23" s="458"/>
      <c r="D23" s="362"/>
      <c r="E23" s="362"/>
      <c r="F23" s="401"/>
    </row>
    <row r="24" spans="1:6" ht="14.25">
      <c r="A24" s="280" t="s">
        <v>139</v>
      </c>
      <c r="B24" s="235">
        <v>909400</v>
      </c>
      <c r="C24" s="458"/>
      <c r="D24" s="362"/>
      <c r="E24" s="362"/>
      <c r="F24" s="401"/>
    </row>
    <row r="25" spans="1:6" ht="14.25">
      <c r="A25" s="280" t="s">
        <v>86</v>
      </c>
      <c r="B25" s="235">
        <v>351500</v>
      </c>
      <c r="C25" s="458"/>
      <c r="D25" s="362"/>
      <c r="E25" s="362"/>
      <c r="F25" s="401"/>
    </row>
    <row r="26" spans="1:6">
      <c r="B26" t="s">
        <v>1870</v>
      </c>
    </row>
    <row r="27" spans="1:6" ht="14.25">
      <c r="D27" s="400"/>
    </row>
    <row r="28" spans="1:6">
      <c r="D28" s="337"/>
    </row>
  </sheetData>
  <mergeCells count="6">
    <mergeCell ref="B4:E4"/>
    <mergeCell ref="A1:E1"/>
    <mergeCell ref="A2:E2"/>
    <mergeCell ref="A3:E3"/>
    <mergeCell ref="A5:A6"/>
    <mergeCell ref="B5:B6"/>
  </mergeCells>
  <pageMargins left="0.70866141732283472" right="0.11811023622047245" top="0.35433070866141736" bottom="0.35433070866141736" header="0.31496062992125984" footer="0.31496062992125984"/>
  <pageSetup paperSize="9" scale="90" orientation="portrait" r:id="rId1"/>
</worksheet>
</file>

<file path=xl/worksheets/sheet19.xml><?xml version="1.0" encoding="utf-8"?>
<worksheet xmlns="http://schemas.openxmlformats.org/spreadsheetml/2006/main" xmlns:r="http://schemas.openxmlformats.org/officeDocument/2006/relationships">
  <dimension ref="A1:F24"/>
  <sheetViews>
    <sheetView topLeftCell="A2" zoomScaleNormal="100" workbookViewId="0">
      <selection activeCell="A19" sqref="A19"/>
    </sheetView>
  </sheetViews>
  <sheetFormatPr defaultRowHeight="12.75"/>
  <cols>
    <col min="1" max="1" width="43" customWidth="1"/>
    <col min="2" max="2" width="15.7109375" customWidth="1"/>
    <col min="3" max="3" width="16.140625" customWidth="1"/>
    <col min="4" max="4" width="16.85546875" customWidth="1"/>
    <col min="5" max="5" width="13.140625" customWidth="1"/>
  </cols>
  <sheetData>
    <row r="1" spans="1:6" ht="43.5" hidden="1" customHeight="1">
      <c r="A1" s="460" t="str">
        <f>"Приложение №"&amp;Н2сбал&amp;"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60"/>
      <c r="C1" s="460"/>
      <c r="D1" s="460"/>
      <c r="E1" s="19"/>
    </row>
    <row r="2" spans="1:6" ht="46.5" customHeight="1">
      <c r="A2" s="460" t="str">
        <f>"Приложение "&amp;Н1сбал&amp;" к решению
Богучанского районного Совета депутатов
от "&amp;Р1дата&amp;" года №"&amp;Р1номер</f>
        <v>Приложение 16 к решению
Богучанского районного Совета депутатов
от  года №</v>
      </c>
      <c r="B2" s="460"/>
      <c r="C2" s="460"/>
      <c r="D2" s="460"/>
      <c r="E2" s="19"/>
      <c r="F2" s="3"/>
    </row>
    <row r="3" spans="1:6" ht="88.5" customHeight="1">
      <c r="A3" s="459" t="str">
        <f>"Иные межбюджетные трансферты бюджетам поселений  Богучанского района из районного бюджета на поддержку мер по обеспечению сбалансированности бюджетов поселений Богучанского района на  "&amp;год&amp;" год и плановый период "&amp;ПлПер&amp;" годов"</f>
        <v>Иные межбюджетные трансферты бюджетам поселений  Богучанского района из районного бюджета на поддержку мер по обеспечению сбалансированности бюджетов поселений Богучанского района на  2023 год и плановый период 2024-2025 годов</v>
      </c>
      <c r="B3" s="459"/>
      <c r="C3" s="459"/>
      <c r="D3" s="459"/>
      <c r="E3" s="19"/>
      <c r="F3" s="3"/>
    </row>
    <row r="4" spans="1:6">
      <c r="A4" s="154"/>
      <c r="B4" s="8"/>
      <c r="C4" s="8"/>
      <c r="D4" s="155" t="s">
        <v>69</v>
      </c>
      <c r="E4" s="19"/>
      <c r="F4" s="3"/>
    </row>
    <row r="5" spans="1:6" ht="14.25">
      <c r="A5" s="22" t="s">
        <v>21</v>
      </c>
      <c r="B5" s="22" t="s">
        <v>1728</v>
      </c>
      <c r="C5" s="22" t="s">
        <v>1828</v>
      </c>
      <c r="D5" s="22" t="s">
        <v>2085</v>
      </c>
      <c r="E5" s="33">
        <v>1110080120</v>
      </c>
      <c r="F5" s="3" t="s">
        <v>259</v>
      </c>
    </row>
    <row r="6" spans="1:6" ht="15">
      <c r="A6" s="274" t="s">
        <v>70</v>
      </c>
      <c r="B6" s="249">
        <f>SUM(B7:B24)</f>
        <v>41533200</v>
      </c>
      <c r="C6" s="249">
        <f>SUM(C7:C24)</f>
        <v>33226600</v>
      </c>
      <c r="D6" s="249">
        <f>SUM(D7:D24)</f>
        <v>33226600</v>
      </c>
      <c r="E6" s="99">
        <f ca="1">SUMIF(РзПз,"????"&amp;E$5,СумВед)-B6</f>
        <v>0</v>
      </c>
      <c r="F6" s="3">
        <v>2016</v>
      </c>
    </row>
    <row r="7" spans="1:6" ht="14.25">
      <c r="A7" s="280" t="s">
        <v>624</v>
      </c>
      <c r="B7" s="223">
        <v>3264700</v>
      </c>
      <c r="C7" s="312">
        <v>2611800</v>
      </c>
      <c r="D7" s="312">
        <v>2611800</v>
      </c>
      <c r="E7" s="99">
        <f ca="1">SUMIF(РзПзПлПер,"????"&amp;E$5,СумВед14)-C6</f>
        <v>0</v>
      </c>
      <c r="F7" s="3">
        <v>2017</v>
      </c>
    </row>
    <row r="8" spans="1:6" ht="28.5">
      <c r="A8" s="280" t="s">
        <v>79</v>
      </c>
      <c r="B8" s="223">
        <v>3622400</v>
      </c>
      <c r="C8" s="312">
        <v>2897900</v>
      </c>
      <c r="D8" s="312">
        <v>2897900</v>
      </c>
      <c r="E8" s="99">
        <f ca="1">SUMIF(РзПзПлПер,"????"&amp;E$5,СумВед15)-D6</f>
        <v>0</v>
      </c>
      <c r="F8" s="3">
        <v>2018</v>
      </c>
    </row>
    <row r="9" spans="1:6" ht="28.5" hidden="1">
      <c r="A9" s="313" t="s">
        <v>164</v>
      </c>
      <c r="B9" s="223">
        <v>0</v>
      </c>
      <c r="C9" s="312"/>
      <c r="D9" s="312"/>
      <c r="E9" s="19"/>
      <c r="F9" s="3"/>
    </row>
    <row r="10" spans="1:6" ht="14.25" hidden="1">
      <c r="A10" s="313" t="s">
        <v>58</v>
      </c>
      <c r="B10" s="223">
        <v>0</v>
      </c>
      <c r="C10" s="312"/>
      <c r="D10" s="312"/>
      <c r="E10" s="19"/>
      <c r="F10" s="3"/>
    </row>
    <row r="11" spans="1:6" ht="28.5">
      <c r="A11" s="280" t="s">
        <v>59</v>
      </c>
      <c r="B11" s="223">
        <v>4117100.0000000005</v>
      </c>
      <c r="C11" s="312">
        <v>3293700</v>
      </c>
      <c r="D11" s="312">
        <v>3293700</v>
      </c>
      <c r="E11" s="19"/>
      <c r="F11" s="3"/>
    </row>
    <row r="12" spans="1:6" ht="33.75" customHeight="1">
      <c r="A12" s="42" t="s">
        <v>231</v>
      </c>
      <c r="B12" s="223">
        <v>1046500</v>
      </c>
      <c r="C12" s="312">
        <v>837200</v>
      </c>
      <c r="D12" s="312">
        <v>837200</v>
      </c>
      <c r="E12" s="19"/>
      <c r="F12" s="3"/>
    </row>
    <row r="13" spans="1:6" ht="14.25">
      <c r="A13" s="280" t="s">
        <v>80</v>
      </c>
      <c r="B13" s="223">
        <v>3037200</v>
      </c>
      <c r="C13" s="312">
        <v>2429800</v>
      </c>
      <c r="D13" s="312">
        <v>2429800</v>
      </c>
      <c r="E13" s="37"/>
      <c r="F13" s="3"/>
    </row>
    <row r="14" spans="1:6" ht="14.25">
      <c r="A14" s="280" t="s">
        <v>135</v>
      </c>
      <c r="B14" s="223">
        <v>6357100</v>
      </c>
      <c r="C14" s="312">
        <v>5085700</v>
      </c>
      <c r="D14" s="312">
        <v>5085700</v>
      </c>
      <c r="E14" s="19"/>
      <c r="F14" s="3"/>
    </row>
    <row r="15" spans="1:6" ht="28.5">
      <c r="A15" s="280" t="s">
        <v>136</v>
      </c>
      <c r="B15" s="223">
        <v>276800</v>
      </c>
      <c r="C15" s="312">
        <v>221400</v>
      </c>
      <c r="D15" s="312">
        <v>221400</v>
      </c>
      <c r="E15" s="19"/>
      <c r="F15" s="3"/>
    </row>
    <row r="16" spans="1:6" ht="28.5">
      <c r="A16" s="280" t="s">
        <v>81</v>
      </c>
      <c r="B16" s="223">
        <v>3515500</v>
      </c>
      <c r="C16" s="312">
        <v>2812400</v>
      </c>
      <c r="D16" s="312">
        <v>2812400</v>
      </c>
      <c r="E16" s="19"/>
      <c r="F16" s="3"/>
    </row>
    <row r="17" spans="1:6" ht="28.5">
      <c r="A17" s="280" t="s">
        <v>83</v>
      </c>
      <c r="B17" s="223">
        <v>637100</v>
      </c>
      <c r="C17" s="312">
        <v>509700</v>
      </c>
      <c r="D17" s="312">
        <v>509700</v>
      </c>
      <c r="E17" s="19"/>
      <c r="F17" s="3"/>
    </row>
    <row r="18" spans="1:6" ht="25.5" customHeight="1">
      <c r="A18" s="280" t="s">
        <v>165</v>
      </c>
      <c r="B18" s="223">
        <v>0</v>
      </c>
      <c r="C18" s="312"/>
      <c r="D18" s="312"/>
      <c r="E18" s="19"/>
      <c r="F18" s="3"/>
    </row>
    <row r="19" spans="1:6" ht="14.25">
      <c r="A19" s="280" t="s">
        <v>82</v>
      </c>
      <c r="B19" s="223">
        <v>4847400</v>
      </c>
      <c r="C19" s="312">
        <v>3877900</v>
      </c>
      <c r="D19" s="312">
        <v>3877900</v>
      </c>
      <c r="E19" s="19"/>
      <c r="F19" s="3"/>
    </row>
    <row r="20" spans="1:6" ht="28.5" hidden="1">
      <c r="A20" s="280" t="s">
        <v>84</v>
      </c>
      <c r="B20" s="223">
        <v>0</v>
      </c>
      <c r="C20" s="312"/>
      <c r="D20" s="312"/>
      <c r="E20" s="19"/>
      <c r="F20" s="3"/>
    </row>
    <row r="21" spans="1:6" ht="28.5" hidden="1">
      <c r="A21" s="280" t="s">
        <v>85</v>
      </c>
      <c r="B21" s="223">
        <v>0</v>
      </c>
      <c r="C21" s="312"/>
      <c r="D21" s="312"/>
      <c r="E21" s="19"/>
      <c r="F21" s="3"/>
    </row>
    <row r="22" spans="1:6" ht="28.5">
      <c r="A22" s="280" t="s">
        <v>138</v>
      </c>
      <c r="B22" s="223">
        <v>3881000</v>
      </c>
      <c r="C22" s="312">
        <v>3104800</v>
      </c>
      <c r="D22" s="312">
        <v>3104800</v>
      </c>
      <c r="E22" s="19"/>
      <c r="F22" s="3"/>
    </row>
    <row r="23" spans="1:6" ht="14.25">
      <c r="A23" s="280" t="s">
        <v>139</v>
      </c>
      <c r="B23" s="223">
        <v>2164000</v>
      </c>
      <c r="C23" s="312">
        <v>1731200</v>
      </c>
      <c r="D23" s="312">
        <v>1731200</v>
      </c>
      <c r="E23" s="19"/>
      <c r="F23" s="3"/>
    </row>
    <row r="24" spans="1:6" ht="14.25">
      <c r="A24" s="280" t="s">
        <v>86</v>
      </c>
      <c r="B24" s="223">
        <v>4766400</v>
      </c>
      <c r="C24" s="312">
        <v>3813100</v>
      </c>
      <c r="D24" s="312">
        <v>3813100</v>
      </c>
      <c r="E24" s="19"/>
      <c r="F24" s="3"/>
    </row>
  </sheetData>
  <mergeCells count="3">
    <mergeCell ref="A2:D2"/>
    <mergeCell ref="A3:D3"/>
    <mergeCell ref="A1:D1"/>
  </mergeCells>
  <pageMargins left="0.70866141732283472" right="0.11811023622047245"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dimension ref="A1:I213"/>
  <sheetViews>
    <sheetView topLeftCell="A2" zoomScale="90" zoomScaleNormal="90" zoomScaleSheetLayoutView="75" workbookViewId="0">
      <selection sqref="A1:XFD1"/>
    </sheetView>
  </sheetViews>
  <sheetFormatPr defaultRowHeight="44.25" customHeight="1"/>
  <cols>
    <col min="1" max="1" width="5.28515625" style="116" bestFit="1" customWidth="1"/>
    <col min="2" max="2" width="9.5703125" style="116" customWidth="1"/>
    <col min="3" max="3" width="32.7109375" style="116" customWidth="1"/>
    <col min="4" max="4" width="94.140625" style="117" customWidth="1"/>
    <col min="5" max="5" width="26.85546875" style="112" customWidth="1"/>
    <col min="6" max="16384" width="9.140625" style="112"/>
  </cols>
  <sheetData>
    <row r="1" spans="1:9" ht="46.5" hidden="1" customHeight="1">
      <c r="A1" s="467" t="str">
        <f>"Приложение №"&amp;Н2адох&amp;"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67"/>
      <c r="C1" s="467"/>
      <c r="D1" s="467"/>
      <c r="E1" s="111"/>
    </row>
    <row r="2" spans="1:9" ht="44.25" customHeight="1">
      <c r="A2" s="467" t="str">
        <f>"Приложение "&amp;Н1адох&amp;" к решению
Богучанского районного Совета депутатов
от "&amp;Р1дата&amp;" года №"&amp;Р1номер</f>
        <v>Приложение  к решению
Богучанского районного Совета депутатов
от  года №</v>
      </c>
      <c r="B2" s="467"/>
      <c r="C2" s="467"/>
      <c r="D2" s="467"/>
      <c r="E2" s="111"/>
      <c r="F2" s="111"/>
      <c r="G2" s="111"/>
      <c r="H2" s="111"/>
      <c r="I2" s="111"/>
    </row>
    <row r="3" spans="1:9" ht="44.25" customHeight="1">
      <c r="A3" s="471" t="str">
        <f>"Главные администраторы доходов районного бюджета на "&amp;год&amp;" год и плановый период "&amp;ПлПер&amp;" годов"</f>
        <v>Главные администраторы доходов районного бюджета на 2023 год и плановый период 2024-2025 годов</v>
      </c>
      <c r="B3" s="471"/>
      <c r="C3" s="471"/>
      <c r="D3" s="471"/>
      <c r="E3" s="113"/>
      <c r="F3" s="113"/>
      <c r="G3" s="113"/>
      <c r="H3" s="113"/>
      <c r="I3" s="113"/>
    </row>
    <row r="4" spans="1:9" ht="53.25" customHeight="1">
      <c r="A4" s="115" t="s">
        <v>280</v>
      </c>
      <c r="B4" s="115" t="s">
        <v>281</v>
      </c>
      <c r="C4" s="115" t="s">
        <v>282</v>
      </c>
      <c r="D4" s="115" t="s">
        <v>283</v>
      </c>
    </row>
    <row r="5" spans="1:9" ht="44.25" customHeight="1">
      <c r="A5" s="472" t="s">
        <v>284</v>
      </c>
      <c r="B5" s="472"/>
      <c r="C5" s="472"/>
      <c r="D5" s="472"/>
    </row>
    <row r="6" spans="1:9" ht="44.25" customHeight="1">
      <c r="A6" s="365"/>
      <c r="B6" s="464" t="s">
        <v>321</v>
      </c>
      <c r="C6" s="465"/>
      <c r="D6" s="466"/>
    </row>
    <row r="7" spans="1:9" ht="44.25" customHeight="1">
      <c r="A7" s="115">
        <v>1</v>
      </c>
      <c r="B7" s="130">
        <v>801</v>
      </c>
      <c r="C7" s="129" t="s">
        <v>1458</v>
      </c>
      <c r="D7" s="135" t="s">
        <v>1459</v>
      </c>
    </row>
    <row r="8" spans="1:9" ht="44.25" customHeight="1">
      <c r="A8" s="115">
        <v>2</v>
      </c>
      <c r="B8" s="129" t="s">
        <v>178</v>
      </c>
      <c r="C8" s="133" t="s">
        <v>299</v>
      </c>
      <c r="D8" s="131" t="s">
        <v>300</v>
      </c>
    </row>
    <row r="9" spans="1:9" ht="44.25" customHeight="1">
      <c r="A9" s="115">
        <v>3</v>
      </c>
      <c r="B9" s="129" t="s">
        <v>178</v>
      </c>
      <c r="C9" s="130" t="s">
        <v>301</v>
      </c>
      <c r="D9" s="131" t="s">
        <v>302</v>
      </c>
    </row>
    <row r="10" spans="1:9" ht="44.25" customHeight="1">
      <c r="A10" s="365"/>
      <c r="B10" s="464" t="s">
        <v>1513</v>
      </c>
      <c r="C10" s="465"/>
      <c r="D10" s="466"/>
    </row>
    <row r="11" spans="1:9" ht="44.25" customHeight="1">
      <c r="A11" s="115">
        <v>4</v>
      </c>
      <c r="B11" s="130">
        <v>802</v>
      </c>
      <c r="C11" s="129" t="s">
        <v>1458</v>
      </c>
      <c r="D11" s="135" t="s">
        <v>1459</v>
      </c>
    </row>
    <row r="12" spans="1:9" ht="44.25" customHeight="1">
      <c r="A12" s="115">
        <v>5</v>
      </c>
      <c r="B12" s="130">
        <v>802</v>
      </c>
      <c r="C12" s="133" t="s">
        <v>299</v>
      </c>
      <c r="D12" s="131" t="s">
        <v>300</v>
      </c>
    </row>
    <row r="13" spans="1:9" ht="44.25" customHeight="1">
      <c r="A13" s="115">
        <v>6</v>
      </c>
      <c r="B13" s="130">
        <v>802</v>
      </c>
      <c r="C13" s="130" t="s">
        <v>1402</v>
      </c>
      <c r="D13" s="131" t="s">
        <v>317</v>
      </c>
    </row>
    <row r="14" spans="1:9" ht="44.25" customHeight="1">
      <c r="A14" s="115"/>
      <c r="B14" s="461" t="s">
        <v>1239</v>
      </c>
      <c r="C14" s="462"/>
      <c r="D14" s="463"/>
    </row>
    <row r="15" spans="1:9" ht="44.25" customHeight="1">
      <c r="A15" s="115">
        <v>7</v>
      </c>
      <c r="B15" s="133">
        <v>806</v>
      </c>
      <c r="C15" s="133" t="s">
        <v>303</v>
      </c>
      <c r="D15" s="131" t="s">
        <v>1115</v>
      </c>
    </row>
    <row r="16" spans="1:9" ht="44.25" customHeight="1">
      <c r="A16" s="115">
        <v>8</v>
      </c>
      <c r="B16" s="129" t="s">
        <v>5</v>
      </c>
      <c r="C16" s="130" t="s">
        <v>310</v>
      </c>
      <c r="D16" s="134" t="s">
        <v>200</v>
      </c>
    </row>
    <row r="17" spans="1:4" ht="44.25" customHeight="1">
      <c r="A17" s="115">
        <v>9</v>
      </c>
      <c r="B17" s="129" t="s">
        <v>5</v>
      </c>
      <c r="C17" s="129" t="s">
        <v>1824</v>
      </c>
      <c r="D17" s="135" t="s">
        <v>1825</v>
      </c>
    </row>
    <row r="18" spans="1:4" ht="44.25" customHeight="1">
      <c r="A18" s="115">
        <v>10</v>
      </c>
      <c r="B18" s="129" t="s">
        <v>5</v>
      </c>
      <c r="C18" s="129" t="s">
        <v>315</v>
      </c>
      <c r="D18" s="135" t="s">
        <v>316</v>
      </c>
    </row>
    <row r="19" spans="1:4" ht="44.25" customHeight="1">
      <c r="A19" s="115">
        <v>11</v>
      </c>
      <c r="B19" s="130">
        <v>806</v>
      </c>
      <c r="C19" s="129" t="s">
        <v>1458</v>
      </c>
      <c r="D19" s="135" t="s">
        <v>1459</v>
      </c>
    </row>
    <row r="20" spans="1:4" ht="44.25" customHeight="1">
      <c r="A20" s="115">
        <v>12</v>
      </c>
      <c r="B20" s="129" t="s">
        <v>5</v>
      </c>
      <c r="C20" s="130" t="s">
        <v>1403</v>
      </c>
      <c r="D20" s="136" t="s">
        <v>1404</v>
      </c>
    </row>
    <row r="21" spans="1:4" ht="44.25" customHeight="1">
      <c r="A21" s="115">
        <v>13</v>
      </c>
      <c r="B21" s="129" t="s">
        <v>5</v>
      </c>
      <c r="C21" s="130" t="s">
        <v>1415</v>
      </c>
      <c r="D21" s="136" t="s">
        <v>1414</v>
      </c>
    </row>
    <row r="22" spans="1:4" ht="44.25" customHeight="1">
      <c r="A22" s="115">
        <v>14</v>
      </c>
      <c r="B22" s="129" t="s">
        <v>5</v>
      </c>
      <c r="C22" s="130" t="s">
        <v>1405</v>
      </c>
      <c r="D22" s="132" t="s">
        <v>1417</v>
      </c>
    </row>
    <row r="23" spans="1:4" ht="44.25" customHeight="1">
      <c r="A23" s="115">
        <v>15</v>
      </c>
      <c r="B23" s="129" t="s">
        <v>5</v>
      </c>
      <c r="C23" s="130" t="s">
        <v>1416</v>
      </c>
      <c r="D23" s="134" t="s">
        <v>1384</v>
      </c>
    </row>
    <row r="24" spans="1:4" ht="44.25" customHeight="1">
      <c r="A24" s="115">
        <v>16</v>
      </c>
      <c r="B24" s="129" t="s">
        <v>5</v>
      </c>
      <c r="C24" s="130" t="s">
        <v>1478</v>
      </c>
      <c r="D24" s="284" t="s">
        <v>1407</v>
      </c>
    </row>
    <row r="25" spans="1:4" ht="44.25" customHeight="1">
      <c r="A25" s="115">
        <v>17</v>
      </c>
      <c r="B25" s="129" t="s">
        <v>5</v>
      </c>
      <c r="C25" s="130" t="s">
        <v>1479</v>
      </c>
      <c r="D25" s="284" t="s">
        <v>1480</v>
      </c>
    </row>
    <row r="26" spans="1:4" ht="44.25" customHeight="1">
      <c r="A26" s="115">
        <v>18</v>
      </c>
      <c r="B26" s="129" t="s">
        <v>5</v>
      </c>
      <c r="C26" s="130" t="s">
        <v>1477</v>
      </c>
      <c r="D26" s="134" t="s">
        <v>1388</v>
      </c>
    </row>
    <row r="27" spans="1:4" ht="44.25" customHeight="1">
      <c r="A27" s="115">
        <v>19</v>
      </c>
      <c r="B27" s="129" t="s">
        <v>5</v>
      </c>
      <c r="C27" s="133" t="s">
        <v>299</v>
      </c>
      <c r="D27" s="131" t="s">
        <v>300</v>
      </c>
    </row>
    <row r="28" spans="1:4" ht="44.25" customHeight="1">
      <c r="A28" s="115">
        <v>20</v>
      </c>
      <c r="B28" s="129" t="s">
        <v>5</v>
      </c>
      <c r="C28" s="130" t="s">
        <v>307</v>
      </c>
      <c r="D28" s="134" t="s">
        <v>1116</v>
      </c>
    </row>
    <row r="29" spans="1:4" ht="44.25" customHeight="1">
      <c r="A29" s="115">
        <v>21</v>
      </c>
      <c r="B29" s="129" t="s">
        <v>5</v>
      </c>
      <c r="C29" s="130" t="s">
        <v>1408</v>
      </c>
      <c r="D29" s="134" t="s">
        <v>1515</v>
      </c>
    </row>
    <row r="30" spans="1:4" ht="44.25" customHeight="1">
      <c r="A30" s="115">
        <v>22</v>
      </c>
      <c r="B30" s="129" t="s">
        <v>5</v>
      </c>
      <c r="C30" s="133" t="s">
        <v>1410</v>
      </c>
      <c r="D30" s="134" t="s">
        <v>1516</v>
      </c>
    </row>
    <row r="31" spans="1:4" ht="44.25" customHeight="1">
      <c r="A31" s="115">
        <v>23</v>
      </c>
      <c r="B31" s="129" t="s">
        <v>5</v>
      </c>
      <c r="C31" s="133" t="s">
        <v>1411</v>
      </c>
      <c r="D31" s="131" t="s">
        <v>1517</v>
      </c>
    </row>
    <row r="32" spans="1:4" ht="44.25" customHeight="1">
      <c r="A32" s="115">
        <v>24</v>
      </c>
      <c r="B32" s="129" t="s">
        <v>5</v>
      </c>
      <c r="C32" s="133" t="s">
        <v>1412</v>
      </c>
      <c r="D32" s="131" t="s">
        <v>1518</v>
      </c>
    </row>
    <row r="33" spans="1:4" ht="44.25" customHeight="1">
      <c r="A33" s="115"/>
      <c r="B33" s="461" t="s">
        <v>1062</v>
      </c>
      <c r="C33" s="462"/>
      <c r="D33" s="462"/>
    </row>
    <row r="34" spans="1:4" ht="44.25" customHeight="1">
      <c r="A34" s="115">
        <v>25</v>
      </c>
      <c r="B34" s="130">
        <v>810</v>
      </c>
      <c r="C34" s="129" t="s">
        <v>1458</v>
      </c>
      <c r="D34" s="135" t="s">
        <v>1459</v>
      </c>
    </row>
    <row r="35" spans="1:4" ht="44.25" customHeight="1">
      <c r="A35" s="115">
        <v>26</v>
      </c>
      <c r="B35" s="129" t="s">
        <v>354</v>
      </c>
      <c r="C35" s="133" t="s">
        <v>299</v>
      </c>
      <c r="D35" s="131" t="s">
        <v>300</v>
      </c>
    </row>
    <row r="36" spans="1:4" ht="44.25" customHeight="1">
      <c r="A36" s="115">
        <v>27</v>
      </c>
      <c r="B36" s="129" t="s">
        <v>354</v>
      </c>
      <c r="C36" s="130" t="s">
        <v>301</v>
      </c>
      <c r="D36" s="131" t="s">
        <v>302</v>
      </c>
    </row>
    <row r="37" spans="1:4" ht="44.25" customHeight="1">
      <c r="A37" s="115"/>
      <c r="B37" s="464" t="s">
        <v>253</v>
      </c>
      <c r="C37" s="465"/>
      <c r="D37" s="466"/>
    </row>
    <row r="38" spans="1:4" ht="44.25" customHeight="1">
      <c r="A38" s="115">
        <v>28</v>
      </c>
      <c r="B38" s="130">
        <v>830</v>
      </c>
      <c r="C38" s="129" t="s">
        <v>1786</v>
      </c>
      <c r="D38" s="135" t="s">
        <v>1787</v>
      </c>
    </row>
    <row r="39" spans="1:4" ht="44.25" customHeight="1">
      <c r="A39" s="115">
        <v>29</v>
      </c>
      <c r="B39" s="130">
        <v>830</v>
      </c>
      <c r="C39" s="129" t="s">
        <v>1458</v>
      </c>
      <c r="D39" s="135" t="s">
        <v>1459</v>
      </c>
    </row>
    <row r="40" spans="1:4" ht="44.25" customHeight="1">
      <c r="A40" s="115">
        <v>30</v>
      </c>
      <c r="B40" s="130">
        <v>830</v>
      </c>
      <c r="C40" s="129" t="s">
        <v>1766</v>
      </c>
      <c r="D40" s="135" t="s">
        <v>1765</v>
      </c>
    </row>
    <row r="41" spans="1:4" ht="44.25" customHeight="1">
      <c r="A41" s="115">
        <v>31</v>
      </c>
      <c r="B41" s="129" t="s">
        <v>201</v>
      </c>
      <c r="C41" s="133" t="s">
        <v>1406</v>
      </c>
      <c r="D41" s="132" t="s">
        <v>1407</v>
      </c>
    </row>
    <row r="42" spans="1:4" ht="44.25" customHeight="1">
      <c r="A42" s="115">
        <v>32</v>
      </c>
      <c r="B42" s="129" t="s">
        <v>201</v>
      </c>
      <c r="C42" s="133" t="s">
        <v>1405</v>
      </c>
      <c r="D42" s="132" t="s">
        <v>1417</v>
      </c>
    </row>
    <row r="43" spans="1:4" ht="44.25" customHeight="1">
      <c r="A43" s="115">
        <v>33</v>
      </c>
      <c r="B43" s="129" t="s">
        <v>201</v>
      </c>
      <c r="C43" s="133" t="s">
        <v>299</v>
      </c>
      <c r="D43" s="131" t="s">
        <v>300</v>
      </c>
    </row>
    <row r="44" spans="1:4" ht="44.25" customHeight="1">
      <c r="A44" s="115">
        <v>34</v>
      </c>
      <c r="B44" s="129" t="s">
        <v>201</v>
      </c>
      <c r="C44" s="130" t="s">
        <v>301</v>
      </c>
      <c r="D44" s="131" t="s">
        <v>302</v>
      </c>
    </row>
    <row r="45" spans="1:4" ht="68.25" customHeight="1">
      <c r="A45" s="115">
        <v>35</v>
      </c>
      <c r="B45" s="129" t="s">
        <v>201</v>
      </c>
      <c r="C45" s="130" t="s">
        <v>1784</v>
      </c>
      <c r="D45" s="131" t="s">
        <v>1785</v>
      </c>
    </row>
    <row r="46" spans="1:4" ht="68.25" customHeight="1">
      <c r="A46" s="115">
        <v>36</v>
      </c>
      <c r="B46" s="129" t="s">
        <v>201</v>
      </c>
      <c r="C46" s="133" t="s">
        <v>1410</v>
      </c>
      <c r="D46" s="131" t="s">
        <v>1516</v>
      </c>
    </row>
    <row r="47" spans="1:4" ht="44.25" customHeight="1">
      <c r="A47" s="115"/>
      <c r="B47" s="461" t="s">
        <v>1343</v>
      </c>
      <c r="C47" s="462"/>
      <c r="D47" s="463"/>
    </row>
    <row r="48" spans="1:4" ht="44.25" customHeight="1">
      <c r="A48" s="115">
        <v>37</v>
      </c>
      <c r="B48" s="130">
        <v>856</v>
      </c>
      <c r="C48" s="129" t="s">
        <v>1458</v>
      </c>
      <c r="D48" s="135" t="s">
        <v>1459</v>
      </c>
    </row>
    <row r="49" spans="1:4" ht="44.25" customHeight="1">
      <c r="A49" s="115">
        <v>38</v>
      </c>
      <c r="B49" s="129" t="s">
        <v>230</v>
      </c>
      <c r="C49" s="133" t="s">
        <v>299</v>
      </c>
      <c r="D49" s="131" t="s">
        <v>300</v>
      </c>
    </row>
    <row r="50" spans="1:4" ht="44.25" customHeight="1">
      <c r="A50" s="115">
        <v>39</v>
      </c>
      <c r="B50" s="129" t="s">
        <v>230</v>
      </c>
      <c r="C50" s="130" t="s">
        <v>307</v>
      </c>
      <c r="D50" s="131" t="s">
        <v>1116</v>
      </c>
    </row>
    <row r="51" spans="1:4" ht="44.25" customHeight="1">
      <c r="A51" s="115">
        <v>40</v>
      </c>
      <c r="B51" s="129" t="s">
        <v>230</v>
      </c>
      <c r="C51" s="133" t="s">
        <v>1424</v>
      </c>
      <c r="D51" s="131" t="s">
        <v>1519</v>
      </c>
    </row>
    <row r="52" spans="1:4" ht="44.25" customHeight="1">
      <c r="A52" s="115">
        <v>41</v>
      </c>
      <c r="B52" s="129" t="s">
        <v>230</v>
      </c>
      <c r="C52" s="133" t="s">
        <v>1446</v>
      </c>
      <c r="D52" s="131" t="s">
        <v>1520</v>
      </c>
    </row>
    <row r="53" spans="1:4" s="114" customFormat="1" ht="44.25" customHeight="1">
      <c r="A53" s="115"/>
      <c r="B53" s="461" t="s">
        <v>1238</v>
      </c>
      <c r="C53" s="462"/>
      <c r="D53" s="463"/>
    </row>
    <row r="54" spans="1:4" ht="75">
      <c r="A54" s="115">
        <v>42</v>
      </c>
      <c r="B54" s="129" t="s">
        <v>66</v>
      </c>
      <c r="C54" s="130" t="s">
        <v>285</v>
      </c>
      <c r="D54" s="131" t="s">
        <v>1521</v>
      </c>
    </row>
    <row r="55" spans="1:4" ht="75">
      <c r="A55" s="115">
        <v>43</v>
      </c>
      <c r="B55" s="129" t="s">
        <v>66</v>
      </c>
      <c r="C55" s="130" t="s">
        <v>286</v>
      </c>
      <c r="D55" s="131" t="s">
        <v>1522</v>
      </c>
    </row>
    <row r="56" spans="1:4" ht="75">
      <c r="A56" s="115">
        <v>44</v>
      </c>
      <c r="B56" s="129" t="s">
        <v>66</v>
      </c>
      <c r="C56" s="130" t="s">
        <v>287</v>
      </c>
      <c r="D56" s="131" t="s">
        <v>1523</v>
      </c>
    </row>
    <row r="57" spans="1:4" ht="60">
      <c r="A57" s="115">
        <v>45</v>
      </c>
      <c r="B57" s="129" t="s">
        <v>66</v>
      </c>
      <c r="C57" s="130" t="s">
        <v>288</v>
      </c>
      <c r="D57" s="131" t="s">
        <v>1524</v>
      </c>
    </row>
    <row r="58" spans="1:4" ht="60">
      <c r="A58" s="115">
        <v>46</v>
      </c>
      <c r="B58" s="129" t="s">
        <v>66</v>
      </c>
      <c r="C58" s="130" t="s">
        <v>289</v>
      </c>
      <c r="D58" s="131" t="s">
        <v>1525</v>
      </c>
    </row>
    <row r="59" spans="1:4" ht="60">
      <c r="A59" s="115">
        <v>47</v>
      </c>
      <c r="B59" s="129" t="s">
        <v>66</v>
      </c>
      <c r="C59" s="130" t="s">
        <v>290</v>
      </c>
      <c r="D59" s="131" t="s">
        <v>1526</v>
      </c>
    </row>
    <row r="60" spans="1:4" ht="60">
      <c r="A60" s="115">
        <v>48</v>
      </c>
      <c r="B60" s="133">
        <v>863</v>
      </c>
      <c r="C60" s="130" t="s">
        <v>291</v>
      </c>
      <c r="D60" s="131" t="s">
        <v>1527</v>
      </c>
    </row>
    <row r="61" spans="1:4" ht="45">
      <c r="A61" s="115">
        <v>49</v>
      </c>
      <c r="B61" s="133">
        <v>863</v>
      </c>
      <c r="C61" s="130" t="s">
        <v>292</v>
      </c>
      <c r="D61" s="131" t="s">
        <v>1528</v>
      </c>
    </row>
    <row r="62" spans="1:4" ht="45">
      <c r="A62" s="115">
        <v>50</v>
      </c>
      <c r="B62" s="133">
        <v>863</v>
      </c>
      <c r="C62" s="130" t="s">
        <v>293</v>
      </c>
      <c r="D62" s="131" t="s">
        <v>1529</v>
      </c>
    </row>
    <row r="63" spans="1:4" ht="60">
      <c r="A63" s="115">
        <v>51</v>
      </c>
      <c r="B63" s="133">
        <v>863</v>
      </c>
      <c r="C63" s="130" t="s">
        <v>294</v>
      </c>
      <c r="D63" s="131" t="s">
        <v>1530</v>
      </c>
    </row>
    <row r="64" spans="1:4" ht="45">
      <c r="A64" s="115">
        <v>52</v>
      </c>
      <c r="B64" s="133">
        <v>863</v>
      </c>
      <c r="C64" s="130" t="s">
        <v>295</v>
      </c>
      <c r="D64" s="131" t="s">
        <v>1531</v>
      </c>
    </row>
    <row r="65" spans="1:4" ht="45">
      <c r="A65" s="115">
        <v>53</v>
      </c>
      <c r="B65" s="133">
        <v>863</v>
      </c>
      <c r="C65" s="130" t="s">
        <v>547</v>
      </c>
      <c r="D65" s="131" t="s">
        <v>1532</v>
      </c>
    </row>
    <row r="66" spans="1:4" s="114" customFormat="1" ht="44.25" customHeight="1">
      <c r="A66" s="115">
        <v>54</v>
      </c>
      <c r="B66" s="133">
        <v>863</v>
      </c>
      <c r="C66" s="130" t="s">
        <v>548</v>
      </c>
      <c r="D66" s="134" t="s">
        <v>549</v>
      </c>
    </row>
    <row r="67" spans="1:4" s="114" customFormat="1" ht="44.25" customHeight="1">
      <c r="A67" s="115">
        <v>55</v>
      </c>
      <c r="B67" s="130">
        <v>863</v>
      </c>
      <c r="C67" s="129" t="s">
        <v>1458</v>
      </c>
      <c r="D67" s="135" t="s">
        <v>1459</v>
      </c>
    </row>
    <row r="68" spans="1:4" ht="44.25" customHeight="1">
      <c r="A68" s="115">
        <v>56</v>
      </c>
      <c r="B68" s="133">
        <v>863</v>
      </c>
      <c r="C68" s="133" t="s">
        <v>550</v>
      </c>
      <c r="D68" s="131" t="s">
        <v>551</v>
      </c>
    </row>
    <row r="69" spans="1:4" s="114" customFormat="1" ht="75">
      <c r="A69" s="115">
        <v>57</v>
      </c>
      <c r="B69" s="133">
        <v>863</v>
      </c>
      <c r="C69" s="130" t="s">
        <v>1247</v>
      </c>
      <c r="D69" s="131" t="s">
        <v>1533</v>
      </c>
    </row>
    <row r="70" spans="1:4" ht="75">
      <c r="A70" s="115">
        <v>58</v>
      </c>
      <c r="B70" s="133">
        <v>863</v>
      </c>
      <c r="C70" s="130" t="s">
        <v>297</v>
      </c>
      <c r="D70" s="131" t="s">
        <v>1534</v>
      </c>
    </row>
    <row r="71" spans="1:4" s="114" customFormat="1" ht="45">
      <c r="A71" s="115">
        <v>59</v>
      </c>
      <c r="B71" s="133">
        <v>863</v>
      </c>
      <c r="C71" s="130" t="s">
        <v>298</v>
      </c>
      <c r="D71" s="131" t="s">
        <v>1535</v>
      </c>
    </row>
    <row r="72" spans="1:4" ht="45">
      <c r="A72" s="115">
        <v>60</v>
      </c>
      <c r="B72" s="133">
        <v>863</v>
      </c>
      <c r="C72" s="130" t="s">
        <v>552</v>
      </c>
      <c r="D72" s="131" t="s">
        <v>1536</v>
      </c>
    </row>
    <row r="73" spans="1:4" ht="44.25" customHeight="1">
      <c r="A73" s="115">
        <v>61</v>
      </c>
      <c r="B73" s="133">
        <v>863</v>
      </c>
      <c r="C73" s="130" t="s">
        <v>1416</v>
      </c>
      <c r="D73" s="134" t="s">
        <v>1384</v>
      </c>
    </row>
    <row r="74" spans="1:4" ht="44.25" customHeight="1">
      <c r="A74" s="115">
        <v>62</v>
      </c>
      <c r="B74" s="133">
        <v>863</v>
      </c>
      <c r="C74" s="133" t="s">
        <v>299</v>
      </c>
      <c r="D74" s="131" t="s">
        <v>300</v>
      </c>
    </row>
    <row r="75" spans="1:4" ht="44.25" customHeight="1">
      <c r="A75" s="115">
        <v>63</v>
      </c>
      <c r="B75" s="133">
        <v>863</v>
      </c>
      <c r="C75" s="133" t="s">
        <v>301</v>
      </c>
      <c r="D75" s="131" t="s">
        <v>302</v>
      </c>
    </row>
    <row r="76" spans="1:4" ht="44.25" customHeight="1">
      <c r="A76" s="115">
        <v>64</v>
      </c>
      <c r="B76" s="133">
        <v>863</v>
      </c>
      <c r="C76" s="133" t="s">
        <v>1410</v>
      </c>
      <c r="D76" s="131" t="s">
        <v>1516</v>
      </c>
    </row>
    <row r="77" spans="1:4" ht="44.25" customHeight="1">
      <c r="A77" s="115">
        <v>65</v>
      </c>
      <c r="B77" s="133">
        <v>863</v>
      </c>
      <c r="C77" s="133" t="s">
        <v>1413</v>
      </c>
      <c r="D77" s="131" t="s">
        <v>1537</v>
      </c>
    </row>
    <row r="78" spans="1:4" ht="44.25" customHeight="1">
      <c r="A78" s="115"/>
      <c r="B78" s="461" t="s">
        <v>1237</v>
      </c>
      <c r="C78" s="462"/>
      <c r="D78" s="463"/>
    </row>
    <row r="79" spans="1:4" ht="44.25" customHeight="1">
      <c r="A79" s="115">
        <v>66</v>
      </c>
      <c r="B79" s="129" t="s">
        <v>207</v>
      </c>
      <c r="C79" s="129" t="s">
        <v>305</v>
      </c>
      <c r="D79" s="135" t="s">
        <v>306</v>
      </c>
    </row>
    <row r="80" spans="1:4" ht="44.25" customHeight="1">
      <c r="A80" s="115">
        <v>67</v>
      </c>
      <c r="B80" s="129" t="s">
        <v>207</v>
      </c>
      <c r="C80" s="129" t="s">
        <v>311</v>
      </c>
      <c r="D80" s="135" t="s">
        <v>312</v>
      </c>
    </row>
    <row r="81" spans="1:4" ht="44.25" customHeight="1">
      <c r="A81" s="115">
        <v>68</v>
      </c>
      <c r="B81" s="129" t="s">
        <v>207</v>
      </c>
      <c r="C81" s="129" t="s">
        <v>313</v>
      </c>
      <c r="D81" s="135" t="s">
        <v>314</v>
      </c>
    </row>
    <row r="82" spans="1:4" ht="44.25" customHeight="1">
      <c r="A82" s="115">
        <v>69</v>
      </c>
      <c r="B82" s="129" t="s">
        <v>207</v>
      </c>
      <c r="C82" s="129" t="s">
        <v>315</v>
      </c>
      <c r="D82" s="135" t="s">
        <v>316</v>
      </c>
    </row>
    <row r="83" spans="1:4" ht="44.25" customHeight="1">
      <c r="A83" s="115">
        <v>70</v>
      </c>
      <c r="B83" s="129" t="s">
        <v>207</v>
      </c>
      <c r="C83" s="129" t="s">
        <v>1241</v>
      </c>
      <c r="D83" s="135" t="s">
        <v>1223</v>
      </c>
    </row>
    <row r="84" spans="1:4" ht="44.25" customHeight="1">
      <c r="A84" s="115">
        <v>71</v>
      </c>
      <c r="B84" s="130">
        <v>875</v>
      </c>
      <c r="C84" s="129" t="s">
        <v>1458</v>
      </c>
      <c r="D84" s="135" t="s">
        <v>1459</v>
      </c>
    </row>
    <row r="85" spans="1:4" ht="50.25" customHeight="1">
      <c r="A85" s="115">
        <v>72</v>
      </c>
      <c r="B85" s="130">
        <v>875</v>
      </c>
      <c r="C85" s="130" t="s">
        <v>1405</v>
      </c>
      <c r="D85" s="132" t="s">
        <v>1417</v>
      </c>
    </row>
    <row r="86" spans="1:4" ht="44.25" customHeight="1">
      <c r="A86" s="115">
        <v>73</v>
      </c>
      <c r="B86" s="129" t="s">
        <v>207</v>
      </c>
      <c r="C86" s="130" t="s">
        <v>1415</v>
      </c>
      <c r="D86" s="79" t="s">
        <v>1414</v>
      </c>
    </row>
    <row r="87" spans="1:4" ht="44.25" customHeight="1">
      <c r="A87" s="115">
        <v>74</v>
      </c>
      <c r="B87" s="129" t="s">
        <v>207</v>
      </c>
      <c r="C87" s="133" t="s">
        <v>299</v>
      </c>
      <c r="D87" s="131" t="s">
        <v>300</v>
      </c>
    </row>
    <row r="88" spans="1:4" ht="44.25" customHeight="1">
      <c r="A88" s="115">
        <v>75</v>
      </c>
      <c r="B88" s="129" t="s">
        <v>207</v>
      </c>
      <c r="C88" s="130" t="s">
        <v>307</v>
      </c>
      <c r="D88" s="131" t="s">
        <v>1117</v>
      </c>
    </row>
    <row r="89" spans="1:4" ht="60">
      <c r="A89" s="115">
        <v>76</v>
      </c>
      <c r="B89" s="129" t="s">
        <v>207</v>
      </c>
      <c r="C89" s="130" t="s">
        <v>1408</v>
      </c>
      <c r="D89" s="134" t="s">
        <v>1515</v>
      </c>
    </row>
    <row r="90" spans="1:4" ht="44.25" customHeight="1">
      <c r="A90" s="115">
        <v>77</v>
      </c>
      <c r="B90" s="129" t="s">
        <v>207</v>
      </c>
      <c r="C90" s="133" t="s">
        <v>1409</v>
      </c>
      <c r="D90" s="131" t="s">
        <v>553</v>
      </c>
    </row>
    <row r="91" spans="1:4" ht="44.25" customHeight="1">
      <c r="A91" s="115">
        <v>78</v>
      </c>
      <c r="B91" s="129" t="s">
        <v>207</v>
      </c>
      <c r="C91" s="133" t="s">
        <v>1422</v>
      </c>
      <c r="D91" s="131" t="s">
        <v>308</v>
      </c>
    </row>
    <row r="92" spans="1:4" ht="44.25" customHeight="1">
      <c r="A92" s="115">
        <v>79</v>
      </c>
      <c r="B92" s="129" t="s">
        <v>207</v>
      </c>
      <c r="C92" s="133" t="s">
        <v>1423</v>
      </c>
      <c r="D92" s="131" t="s">
        <v>309</v>
      </c>
    </row>
    <row r="93" spans="1:4" ht="44.25" customHeight="1">
      <c r="A93" s="115">
        <v>80</v>
      </c>
      <c r="B93" s="129" t="s">
        <v>207</v>
      </c>
      <c r="C93" s="130" t="s">
        <v>1418</v>
      </c>
      <c r="D93" s="131" t="s">
        <v>1538</v>
      </c>
    </row>
    <row r="94" spans="1:4" ht="44.25" customHeight="1">
      <c r="A94" s="115">
        <v>81</v>
      </c>
      <c r="B94" s="129" t="s">
        <v>207</v>
      </c>
      <c r="C94" s="130" t="s">
        <v>1419</v>
      </c>
      <c r="D94" s="131" t="s">
        <v>1539</v>
      </c>
    </row>
    <row r="95" spans="1:4" ht="44.25" customHeight="1">
      <c r="A95" s="115">
        <v>82</v>
      </c>
      <c r="B95" s="129" t="s">
        <v>207</v>
      </c>
      <c r="C95" s="130" t="s">
        <v>1420</v>
      </c>
      <c r="D95" s="131" t="s">
        <v>1540</v>
      </c>
    </row>
    <row r="96" spans="1:4" ht="44.25" customHeight="1">
      <c r="A96" s="115">
        <v>83</v>
      </c>
      <c r="B96" s="129" t="s">
        <v>207</v>
      </c>
      <c r="C96" s="130" t="s">
        <v>1421</v>
      </c>
      <c r="D96" s="131" t="s">
        <v>1541</v>
      </c>
    </row>
    <row r="97" spans="1:4" ht="30">
      <c r="A97" s="115">
        <v>84</v>
      </c>
      <c r="B97" s="143" t="s">
        <v>207</v>
      </c>
      <c r="C97" s="133" t="s">
        <v>1424</v>
      </c>
      <c r="D97" s="131" t="s">
        <v>1519</v>
      </c>
    </row>
    <row r="98" spans="1:4" ht="45">
      <c r="A98" s="115">
        <v>85</v>
      </c>
      <c r="B98" s="143" t="s">
        <v>207</v>
      </c>
      <c r="C98" s="133" t="s">
        <v>1425</v>
      </c>
      <c r="D98" s="131" t="s">
        <v>1118</v>
      </c>
    </row>
    <row r="99" spans="1:4" ht="15.75">
      <c r="A99" s="115"/>
      <c r="B99" s="468" t="s">
        <v>1514</v>
      </c>
      <c r="C99" s="469"/>
      <c r="D99" s="470"/>
    </row>
    <row r="100" spans="1:4" ht="30">
      <c r="A100" s="115">
        <v>86</v>
      </c>
      <c r="B100" s="130">
        <v>880</v>
      </c>
      <c r="C100" s="129" t="s">
        <v>304</v>
      </c>
      <c r="D100" s="135" t="s">
        <v>1112</v>
      </c>
    </row>
    <row r="101" spans="1:4" ht="30">
      <c r="A101" s="115">
        <v>87</v>
      </c>
      <c r="B101" s="130">
        <v>880</v>
      </c>
      <c r="C101" s="129" t="s">
        <v>1458</v>
      </c>
      <c r="D101" s="135" t="s">
        <v>1459</v>
      </c>
    </row>
    <row r="102" spans="1:4" ht="60">
      <c r="A102" s="115"/>
      <c r="B102" s="366">
        <v>880</v>
      </c>
      <c r="C102" s="366" t="s">
        <v>1405</v>
      </c>
      <c r="D102" s="367" t="s">
        <v>1417</v>
      </c>
    </row>
    <row r="103" spans="1:4" ht="15">
      <c r="A103" s="115">
        <v>88</v>
      </c>
      <c r="B103" s="130">
        <v>880</v>
      </c>
      <c r="C103" s="133" t="s">
        <v>299</v>
      </c>
      <c r="D103" s="131" t="s">
        <v>300</v>
      </c>
    </row>
    <row r="104" spans="1:4" ht="15">
      <c r="A104" s="115">
        <v>89</v>
      </c>
      <c r="B104" s="130">
        <v>880</v>
      </c>
      <c r="C104" s="130" t="s">
        <v>301</v>
      </c>
      <c r="D104" s="131" t="s">
        <v>302</v>
      </c>
    </row>
    <row r="105" spans="1:4" ht="45">
      <c r="A105" s="115">
        <v>90</v>
      </c>
      <c r="B105" s="212">
        <v>880</v>
      </c>
      <c r="C105" s="212" t="s">
        <v>1411</v>
      </c>
      <c r="D105" s="131" t="s">
        <v>1517</v>
      </c>
    </row>
    <row r="106" spans="1:4" ht="15.75">
      <c r="A106" s="115"/>
      <c r="B106" s="461" t="s">
        <v>35</v>
      </c>
      <c r="C106" s="462"/>
      <c r="D106" s="463"/>
    </row>
    <row r="107" spans="1:4" ht="30">
      <c r="A107" s="115">
        <v>91</v>
      </c>
      <c r="B107" s="130">
        <v>890</v>
      </c>
      <c r="C107" s="129" t="s">
        <v>1481</v>
      </c>
      <c r="D107" s="135" t="s">
        <v>1826</v>
      </c>
    </row>
    <row r="108" spans="1:4" s="372" customFormat="1" ht="30">
      <c r="A108" s="368">
        <v>92</v>
      </c>
      <c r="B108" s="369">
        <v>890</v>
      </c>
      <c r="C108" s="370" t="s">
        <v>1458</v>
      </c>
      <c r="D108" s="371" t="s">
        <v>1459</v>
      </c>
    </row>
    <row r="109" spans="1:4" ht="45">
      <c r="A109" s="115">
        <v>93</v>
      </c>
      <c r="B109" s="129" t="s">
        <v>208</v>
      </c>
      <c r="C109" s="130" t="s">
        <v>1403</v>
      </c>
      <c r="D109" s="136" t="s">
        <v>1404</v>
      </c>
    </row>
    <row r="110" spans="1:4" ht="45">
      <c r="A110" s="115">
        <v>94</v>
      </c>
      <c r="B110" s="129" t="s">
        <v>208</v>
      </c>
      <c r="C110" s="130" t="s">
        <v>1402</v>
      </c>
      <c r="D110" s="131" t="s">
        <v>317</v>
      </c>
    </row>
    <row r="111" spans="1:4" ht="45">
      <c r="A111" s="115">
        <v>95</v>
      </c>
      <c r="B111" s="129" t="s">
        <v>208</v>
      </c>
      <c r="C111" s="130" t="s">
        <v>1426</v>
      </c>
      <c r="D111" s="131" t="s">
        <v>1427</v>
      </c>
    </row>
    <row r="112" spans="1:4" ht="15">
      <c r="A112" s="115">
        <v>96</v>
      </c>
      <c r="B112" s="129" t="s">
        <v>208</v>
      </c>
      <c r="C112" s="133" t="s">
        <v>299</v>
      </c>
      <c r="D112" s="131" t="s">
        <v>300</v>
      </c>
    </row>
    <row r="113" spans="1:4" s="372" customFormat="1" ht="30">
      <c r="A113" s="368">
        <v>97</v>
      </c>
      <c r="B113" s="370" t="s">
        <v>208</v>
      </c>
      <c r="C113" s="373" t="s">
        <v>307</v>
      </c>
      <c r="D113" s="374" t="s">
        <v>1119</v>
      </c>
    </row>
    <row r="114" spans="1:4" ht="31.5" customHeight="1">
      <c r="A114" s="115">
        <v>98</v>
      </c>
      <c r="B114" s="129" t="s">
        <v>208</v>
      </c>
      <c r="C114" s="130" t="s">
        <v>1438</v>
      </c>
      <c r="D114" s="131" t="s">
        <v>319</v>
      </c>
    </row>
    <row r="115" spans="1:4" ht="30">
      <c r="A115" s="115">
        <v>99</v>
      </c>
      <c r="B115" s="129" t="s">
        <v>208</v>
      </c>
      <c r="C115" s="130" t="s">
        <v>1256</v>
      </c>
      <c r="D115" s="132" t="s">
        <v>320</v>
      </c>
    </row>
    <row r="116" spans="1:4" ht="15">
      <c r="A116" s="115">
        <v>100</v>
      </c>
      <c r="B116" s="129" t="s">
        <v>208</v>
      </c>
      <c r="C116" s="130" t="s">
        <v>1439</v>
      </c>
      <c r="D116" s="132" t="s">
        <v>1440</v>
      </c>
    </row>
    <row r="117" spans="1:4" ht="45">
      <c r="A117" s="115">
        <v>101</v>
      </c>
      <c r="B117" s="129" t="s">
        <v>208</v>
      </c>
      <c r="C117" s="130" t="s">
        <v>1754</v>
      </c>
      <c r="D117" s="132" t="s">
        <v>1758</v>
      </c>
    </row>
    <row r="118" spans="1:4" ht="90">
      <c r="A118" s="115">
        <v>102</v>
      </c>
      <c r="B118" s="129" t="s">
        <v>208</v>
      </c>
      <c r="C118" s="130" t="s">
        <v>1257</v>
      </c>
      <c r="D118" s="132" t="s">
        <v>1441</v>
      </c>
    </row>
    <row r="119" spans="1:4" ht="60">
      <c r="A119" s="115">
        <v>103</v>
      </c>
      <c r="B119" s="129" t="s">
        <v>1053</v>
      </c>
      <c r="C119" s="130" t="s">
        <v>1258</v>
      </c>
      <c r="D119" s="132" t="s">
        <v>1442</v>
      </c>
    </row>
    <row r="120" spans="1:4" ht="45">
      <c r="A120" s="115">
        <v>104</v>
      </c>
      <c r="B120" s="129" t="s">
        <v>208</v>
      </c>
      <c r="C120" s="130" t="s">
        <v>1259</v>
      </c>
      <c r="D120" s="132" t="s">
        <v>1070</v>
      </c>
    </row>
    <row r="121" spans="1:4" ht="60">
      <c r="A121" s="115">
        <v>105</v>
      </c>
      <c r="B121" s="129" t="s">
        <v>208</v>
      </c>
      <c r="C121" s="130" t="s">
        <v>1475</v>
      </c>
      <c r="D121" s="132" t="s">
        <v>1749</v>
      </c>
    </row>
    <row r="122" spans="1:4" ht="75">
      <c r="A122" s="115">
        <v>106</v>
      </c>
      <c r="B122" s="129" t="s">
        <v>208</v>
      </c>
      <c r="C122" s="130" t="s">
        <v>1482</v>
      </c>
      <c r="D122" s="132" t="s">
        <v>1483</v>
      </c>
    </row>
    <row r="123" spans="1:4" ht="30">
      <c r="A123" s="115">
        <v>107</v>
      </c>
      <c r="B123" s="129" t="s">
        <v>208</v>
      </c>
      <c r="C123" s="130" t="s">
        <v>1428</v>
      </c>
      <c r="D123" s="132" t="s">
        <v>1443</v>
      </c>
    </row>
    <row r="124" spans="1:4" ht="38.25" customHeight="1">
      <c r="A124" s="115">
        <v>108</v>
      </c>
      <c r="B124" s="129" t="s">
        <v>208</v>
      </c>
      <c r="C124" s="130" t="s">
        <v>1746</v>
      </c>
      <c r="D124" s="132" t="s">
        <v>1747</v>
      </c>
    </row>
    <row r="125" spans="1:4" ht="59.25" customHeight="1">
      <c r="A125" s="115">
        <v>109</v>
      </c>
      <c r="B125" s="129" t="s">
        <v>208</v>
      </c>
      <c r="C125" s="130" t="s">
        <v>1641</v>
      </c>
      <c r="D125" s="132" t="s">
        <v>1642</v>
      </c>
    </row>
    <row r="126" spans="1:4" ht="45">
      <c r="A126" s="115">
        <v>110</v>
      </c>
      <c r="B126" s="129" t="s">
        <v>208</v>
      </c>
      <c r="C126" s="130" t="s">
        <v>1260</v>
      </c>
      <c r="D126" s="132" t="s">
        <v>1233</v>
      </c>
    </row>
    <row r="127" spans="1:4" ht="30">
      <c r="A127" s="115">
        <v>111</v>
      </c>
      <c r="B127" s="129" t="s">
        <v>208</v>
      </c>
      <c r="C127" s="130" t="s">
        <v>1261</v>
      </c>
      <c r="D127" s="164" t="s">
        <v>1444</v>
      </c>
    </row>
    <row r="128" spans="1:4" ht="30">
      <c r="A128" s="115">
        <v>112</v>
      </c>
      <c r="B128" s="129" t="s">
        <v>208</v>
      </c>
      <c r="C128" s="130" t="s">
        <v>1262</v>
      </c>
      <c r="D128" s="164" t="s">
        <v>1390</v>
      </c>
    </row>
    <row r="129" spans="1:4" ht="30">
      <c r="A129" s="115">
        <v>113</v>
      </c>
      <c r="B129" s="129" t="s">
        <v>208</v>
      </c>
      <c r="C129" s="130" t="s">
        <v>1429</v>
      </c>
      <c r="D129" s="164" t="s">
        <v>1445</v>
      </c>
    </row>
    <row r="130" spans="1:4" ht="60">
      <c r="A130" s="115">
        <v>114</v>
      </c>
      <c r="B130" s="129" t="s">
        <v>208</v>
      </c>
      <c r="C130" s="130" t="s">
        <v>1460</v>
      </c>
      <c r="D130" s="164" t="s">
        <v>1542</v>
      </c>
    </row>
    <row r="131" spans="1:4" ht="60">
      <c r="A131" s="115">
        <v>115</v>
      </c>
      <c r="B131" s="129" t="s">
        <v>208</v>
      </c>
      <c r="C131" s="130" t="s">
        <v>1263</v>
      </c>
      <c r="D131" s="132" t="s">
        <v>1543</v>
      </c>
    </row>
    <row r="132" spans="1:4" ht="45">
      <c r="A132" s="115">
        <v>116</v>
      </c>
      <c r="B132" s="129" t="s">
        <v>208</v>
      </c>
      <c r="C132" s="130" t="s">
        <v>1484</v>
      </c>
      <c r="D132" s="132" t="s">
        <v>1544</v>
      </c>
    </row>
    <row r="133" spans="1:4" ht="60">
      <c r="A133" s="115">
        <v>117</v>
      </c>
      <c r="B133" s="129" t="s">
        <v>208</v>
      </c>
      <c r="C133" s="130" t="s">
        <v>1476</v>
      </c>
      <c r="D133" s="355" t="s">
        <v>1788</v>
      </c>
    </row>
    <row r="134" spans="1:4" ht="30">
      <c r="A134" s="115">
        <v>118</v>
      </c>
      <c r="B134" s="129" t="s">
        <v>208</v>
      </c>
      <c r="C134" s="130" t="s">
        <v>1779</v>
      </c>
      <c r="D134" s="132" t="s">
        <v>1780</v>
      </c>
    </row>
    <row r="135" spans="1:4" ht="45.75" customHeight="1">
      <c r="A135" s="115">
        <v>119</v>
      </c>
      <c r="B135" s="129" t="s">
        <v>208</v>
      </c>
      <c r="C135" s="130" t="s">
        <v>1807</v>
      </c>
      <c r="D135" s="132" t="s">
        <v>1808</v>
      </c>
    </row>
    <row r="136" spans="1:4" ht="120">
      <c r="A136" s="115">
        <v>120</v>
      </c>
      <c r="B136" s="129" t="s">
        <v>208</v>
      </c>
      <c r="C136" s="130" t="s">
        <v>1264</v>
      </c>
      <c r="D136" s="132" t="s">
        <v>1545</v>
      </c>
    </row>
    <row r="137" spans="1:4" ht="30">
      <c r="A137" s="115">
        <v>121</v>
      </c>
      <c r="B137" s="129" t="s">
        <v>208</v>
      </c>
      <c r="C137" s="130" t="s">
        <v>1265</v>
      </c>
      <c r="D137" s="132" t="s">
        <v>1546</v>
      </c>
    </row>
    <row r="138" spans="1:4" ht="30">
      <c r="A138" s="115">
        <v>122</v>
      </c>
      <c r="B138" s="129" t="s">
        <v>208</v>
      </c>
      <c r="C138" s="130" t="s">
        <v>1266</v>
      </c>
      <c r="D138" s="132" t="s">
        <v>1547</v>
      </c>
    </row>
    <row r="139" spans="1:4" ht="45">
      <c r="A139" s="115">
        <v>123</v>
      </c>
      <c r="B139" s="129" t="s">
        <v>208</v>
      </c>
      <c r="C139" s="130" t="s">
        <v>1267</v>
      </c>
      <c r="D139" s="132" t="s">
        <v>1548</v>
      </c>
    </row>
    <row r="140" spans="1:4" ht="45">
      <c r="A140" s="115">
        <v>124</v>
      </c>
      <c r="B140" s="129" t="s">
        <v>208</v>
      </c>
      <c r="C140" s="130" t="s">
        <v>1614</v>
      </c>
      <c r="D140" s="132" t="s">
        <v>1615</v>
      </c>
    </row>
    <row r="141" spans="1:4" ht="45">
      <c r="A141" s="115">
        <v>125</v>
      </c>
      <c r="B141" s="129" t="s">
        <v>208</v>
      </c>
      <c r="C141" s="130" t="s">
        <v>1756</v>
      </c>
      <c r="D141" s="132" t="s">
        <v>1755</v>
      </c>
    </row>
    <row r="142" spans="1:4" ht="75">
      <c r="A142" s="115">
        <v>126</v>
      </c>
      <c r="B142" s="129" t="s">
        <v>208</v>
      </c>
      <c r="C142" s="130" t="s">
        <v>1430</v>
      </c>
      <c r="D142" s="132" t="s">
        <v>1549</v>
      </c>
    </row>
    <row r="143" spans="1:4" ht="60">
      <c r="A143" s="115">
        <v>127</v>
      </c>
      <c r="B143" s="129" t="s">
        <v>208</v>
      </c>
      <c r="C143" s="130" t="s">
        <v>1268</v>
      </c>
      <c r="D143" s="132" t="s">
        <v>1550</v>
      </c>
    </row>
    <row r="144" spans="1:4" ht="45">
      <c r="A144" s="115">
        <v>128</v>
      </c>
      <c r="B144" s="129" t="s">
        <v>208</v>
      </c>
      <c r="C144" s="130" t="s">
        <v>1486</v>
      </c>
      <c r="D144" s="132" t="s">
        <v>1551</v>
      </c>
    </row>
    <row r="145" spans="1:4" ht="45">
      <c r="A145" s="115">
        <v>129</v>
      </c>
      <c r="B145" s="129" t="s">
        <v>208</v>
      </c>
      <c r="C145" s="130" t="s">
        <v>1431</v>
      </c>
      <c r="D145" s="132" t="s">
        <v>1552</v>
      </c>
    </row>
    <row r="146" spans="1:4" ht="45">
      <c r="A146" s="115">
        <v>130</v>
      </c>
      <c r="B146" s="129" t="s">
        <v>208</v>
      </c>
      <c r="C146" s="129" t="s">
        <v>1269</v>
      </c>
      <c r="D146" s="137" t="s">
        <v>1553</v>
      </c>
    </row>
    <row r="147" spans="1:4" ht="60">
      <c r="A147" s="115">
        <v>131</v>
      </c>
      <c r="B147" s="129" t="s">
        <v>208</v>
      </c>
      <c r="C147" s="129" t="s">
        <v>1596</v>
      </c>
      <c r="D147" s="137" t="s">
        <v>1597</v>
      </c>
    </row>
    <row r="148" spans="1:4" ht="30">
      <c r="A148" s="115">
        <v>132</v>
      </c>
      <c r="B148" s="129" t="s">
        <v>208</v>
      </c>
      <c r="C148" s="129" t="s">
        <v>1508</v>
      </c>
      <c r="D148" s="137" t="s">
        <v>1554</v>
      </c>
    </row>
    <row r="149" spans="1:4" ht="30">
      <c r="A149" s="115">
        <v>133</v>
      </c>
      <c r="B149" s="129" t="s">
        <v>208</v>
      </c>
      <c r="C149" s="129" t="s">
        <v>1432</v>
      </c>
      <c r="D149" s="137" t="s">
        <v>1555</v>
      </c>
    </row>
    <row r="150" spans="1:4" ht="30">
      <c r="A150" s="115">
        <v>134</v>
      </c>
      <c r="B150" s="129" t="s">
        <v>208</v>
      </c>
      <c r="C150" s="129" t="s">
        <v>1270</v>
      </c>
      <c r="D150" s="137" t="s">
        <v>1556</v>
      </c>
    </row>
    <row r="151" spans="1:4" ht="30">
      <c r="A151" s="115">
        <v>135</v>
      </c>
      <c r="B151" s="129" t="s">
        <v>208</v>
      </c>
      <c r="C151" s="130" t="s">
        <v>1271</v>
      </c>
      <c r="D151" s="138" t="s">
        <v>1557</v>
      </c>
    </row>
    <row r="152" spans="1:4" ht="45">
      <c r="A152" s="115">
        <v>136</v>
      </c>
      <c r="B152" s="129" t="s">
        <v>208</v>
      </c>
      <c r="C152" s="129" t="s">
        <v>1272</v>
      </c>
      <c r="D152" s="132" t="s">
        <v>1558</v>
      </c>
    </row>
    <row r="153" spans="1:4" ht="45">
      <c r="A153" s="115">
        <v>137</v>
      </c>
      <c r="B153" s="129" t="s">
        <v>208</v>
      </c>
      <c r="C153" s="129" t="s">
        <v>1273</v>
      </c>
      <c r="D153" s="132" t="s">
        <v>1559</v>
      </c>
    </row>
    <row r="154" spans="1:4" ht="45">
      <c r="A154" s="115">
        <v>138</v>
      </c>
      <c r="B154" s="129" t="s">
        <v>208</v>
      </c>
      <c r="C154" s="130" t="s">
        <v>1433</v>
      </c>
      <c r="D154" s="132" t="s">
        <v>1560</v>
      </c>
    </row>
    <row r="155" spans="1:4" ht="30">
      <c r="A155" s="115">
        <v>139</v>
      </c>
      <c r="B155" s="129" t="s">
        <v>208</v>
      </c>
      <c r="C155" s="130" t="s">
        <v>1274</v>
      </c>
      <c r="D155" s="164" t="s">
        <v>1561</v>
      </c>
    </row>
    <row r="156" spans="1:4" ht="45">
      <c r="A156" s="115">
        <v>140</v>
      </c>
      <c r="B156" s="129" t="s">
        <v>208</v>
      </c>
      <c r="C156" s="129" t="s">
        <v>1275</v>
      </c>
      <c r="D156" s="132" t="s">
        <v>1562</v>
      </c>
    </row>
    <row r="157" spans="1:4" ht="105">
      <c r="A157" s="115">
        <v>141</v>
      </c>
      <c r="B157" s="129" t="s">
        <v>208</v>
      </c>
      <c r="C157" s="129" t="s">
        <v>1276</v>
      </c>
      <c r="D157" s="137" t="s">
        <v>1563</v>
      </c>
    </row>
    <row r="158" spans="1:4" ht="105">
      <c r="A158" s="115">
        <v>142</v>
      </c>
      <c r="B158" s="129" t="s">
        <v>208</v>
      </c>
      <c r="C158" s="129" t="s">
        <v>1277</v>
      </c>
      <c r="D158" s="137" t="s">
        <v>1564</v>
      </c>
    </row>
    <row r="159" spans="1:4" ht="30">
      <c r="A159" s="115">
        <v>143</v>
      </c>
      <c r="B159" s="129" t="s">
        <v>208</v>
      </c>
      <c r="C159" s="129" t="s">
        <v>1278</v>
      </c>
      <c r="D159" s="164" t="s">
        <v>1639</v>
      </c>
    </row>
    <row r="160" spans="1:4" ht="60">
      <c r="A160" s="115">
        <v>144</v>
      </c>
      <c r="B160" s="129" t="s">
        <v>208</v>
      </c>
      <c r="C160" s="129" t="s">
        <v>1279</v>
      </c>
      <c r="D160" s="137" t="s">
        <v>1565</v>
      </c>
    </row>
    <row r="161" spans="1:4" ht="75">
      <c r="A161" s="115">
        <v>145</v>
      </c>
      <c r="B161" s="129" t="s">
        <v>208</v>
      </c>
      <c r="C161" s="129" t="s">
        <v>1280</v>
      </c>
      <c r="D161" s="137" t="s">
        <v>1566</v>
      </c>
    </row>
    <row r="162" spans="1:4" ht="45">
      <c r="A162" s="115">
        <v>146</v>
      </c>
      <c r="B162" s="129" t="s">
        <v>208</v>
      </c>
      <c r="C162" s="129" t="s">
        <v>1643</v>
      </c>
      <c r="D162" s="137" t="s">
        <v>1644</v>
      </c>
    </row>
    <row r="163" spans="1:4" ht="75">
      <c r="A163" s="115">
        <v>147</v>
      </c>
      <c r="B163" s="129" t="s">
        <v>208</v>
      </c>
      <c r="C163" s="129" t="s">
        <v>1434</v>
      </c>
      <c r="D163" s="164" t="s">
        <v>1567</v>
      </c>
    </row>
    <row r="164" spans="1:4" ht="60">
      <c r="A164" s="115">
        <v>148</v>
      </c>
      <c r="B164" s="129" t="s">
        <v>208</v>
      </c>
      <c r="C164" s="129" t="s">
        <v>1305</v>
      </c>
      <c r="D164" s="137" t="s">
        <v>1568</v>
      </c>
    </row>
    <row r="165" spans="1:4" ht="60">
      <c r="A165" s="115">
        <v>149</v>
      </c>
      <c r="B165" s="129" t="s">
        <v>208</v>
      </c>
      <c r="C165" s="129" t="s">
        <v>1509</v>
      </c>
      <c r="D165" s="137" t="s">
        <v>1569</v>
      </c>
    </row>
    <row r="166" spans="1:4" ht="150">
      <c r="A166" s="115">
        <v>150</v>
      </c>
      <c r="B166" s="129" t="s">
        <v>208</v>
      </c>
      <c r="C166" s="129" t="s">
        <v>1281</v>
      </c>
      <c r="D166" s="164" t="s">
        <v>1570</v>
      </c>
    </row>
    <row r="167" spans="1:4" ht="150">
      <c r="A167" s="115">
        <v>151</v>
      </c>
      <c r="B167" s="129" t="s">
        <v>208</v>
      </c>
      <c r="C167" s="129" t="s">
        <v>1282</v>
      </c>
      <c r="D167" s="164" t="s">
        <v>1571</v>
      </c>
    </row>
    <row r="168" spans="1:4" ht="60">
      <c r="A168" s="115">
        <v>152</v>
      </c>
      <c r="B168" s="129" t="s">
        <v>208</v>
      </c>
      <c r="C168" s="129" t="s">
        <v>1283</v>
      </c>
      <c r="D168" s="137" t="s">
        <v>1572</v>
      </c>
    </row>
    <row r="169" spans="1:4" ht="61.5" customHeight="1">
      <c r="A169" s="115">
        <v>153</v>
      </c>
      <c r="B169" s="129" t="s">
        <v>208</v>
      </c>
      <c r="C169" s="129" t="s">
        <v>1648</v>
      </c>
      <c r="D169" s="137" t="s">
        <v>1649</v>
      </c>
    </row>
    <row r="170" spans="1:4" ht="75">
      <c r="A170" s="115">
        <v>154</v>
      </c>
      <c r="B170" s="129" t="s">
        <v>208</v>
      </c>
      <c r="C170" s="129" t="s">
        <v>1284</v>
      </c>
      <c r="D170" s="137" t="s">
        <v>1573</v>
      </c>
    </row>
    <row r="171" spans="1:4" ht="60">
      <c r="A171" s="115">
        <v>155</v>
      </c>
      <c r="B171" s="129" t="s">
        <v>208</v>
      </c>
      <c r="C171" s="129" t="s">
        <v>1285</v>
      </c>
      <c r="D171" s="164" t="s">
        <v>1574</v>
      </c>
    </row>
    <row r="172" spans="1:4" ht="60">
      <c r="A172" s="115">
        <v>156</v>
      </c>
      <c r="B172" s="129" t="s">
        <v>208</v>
      </c>
      <c r="C172" s="129" t="s">
        <v>1286</v>
      </c>
      <c r="D172" s="164" t="s">
        <v>1575</v>
      </c>
    </row>
    <row r="173" spans="1:4" ht="45">
      <c r="A173" s="115">
        <v>157</v>
      </c>
      <c r="B173" s="129" t="s">
        <v>208</v>
      </c>
      <c r="C173" s="129" t="s">
        <v>1287</v>
      </c>
      <c r="D173" s="164" t="s">
        <v>1576</v>
      </c>
    </row>
    <row r="174" spans="1:4" ht="45">
      <c r="A174" s="115">
        <v>158</v>
      </c>
      <c r="B174" s="129" t="s">
        <v>208</v>
      </c>
      <c r="C174" s="129" t="s">
        <v>1288</v>
      </c>
      <c r="D174" s="164" t="s">
        <v>1577</v>
      </c>
    </row>
    <row r="175" spans="1:4" ht="45">
      <c r="A175" s="115">
        <v>159</v>
      </c>
      <c r="B175" s="129" t="s">
        <v>208</v>
      </c>
      <c r="C175" s="129" t="s">
        <v>1289</v>
      </c>
      <c r="D175" s="164" t="s">
        <v>1578</v>
      </c>
    </row>
    <row r="176" spans="1:4" ht="45">
      <c r="A176" s="115">
        <v>160</v>
      </c>
      <c r="B176" s="129" t="s">
        <v>208</v>
      </c>
      <c r="C176" s="129" t="s">
        <v>1290</v>
      </c>
      <c r="D176" s="164" t="s">
        <v>1579</v>
      </c>
    </row>
    <row r="177" spans="1:4" ht="90">
      <c r="A177" s="115">
        <v>161</v>
      </c>
      <c r="B177" s="129" t="s">
        <v>208</v>
      </c>
      <c r="C177" s="129" t="s">
        <v>1291</v>
      </c>
      <c r="D177" s="164" t="s">
        <v>1580</v>
      </c>
    </row>
    <row r="178" spans="1:4" ht="105">
      <c r="A178" s="115">
        <v>162</v>
      </c>
      <c r="B178" s="129" t="s">
        <v>208</v>
      </c>
      <c r="C178" s="129" t="s">
        <v>1292</v>
      </c>
      <c r="D178" s="164" t="s">
        <v>1581</v>
      </c>
    </row>
    <row r="179" spans="1:4" ht="75">
      <c r="A179" s="115">
        <v>163</v>
      </c>
      <c r="B179" s="129" t="s">
        <v>208</v>
      </c>
      <c r="C179" s="129" t="s">
        <v>1293</v>
      </c>
      <c r="D179" s="164" t="s">
        <v>1582</v>
      </c>
    </row>
    <row r="180" spans="1:4" ht="45">
      <c r="A180" s="115">
        <v>164</v>
      </c>
      <c r="B180" s="129" t="s">
        <v>208</v>
      </c>
      <c r="C180" s="129" t="s">
        <v>1294</v>
      </c>
      <c r="D180" s="164" t="s">
        <v>1583</v>
      </c>
    </row>
    <row r="181" spans="1:4" ht="75">
      <c r="A181" s="115">
        <v>165</v>
      </c>
      <c r="B181" s="129" t="s">
        <v>208</v>
      </c>
      <c r="C181" s="129" t="s">
        <v>1295</v>
      </c>
      <c r="D181" s="164" t="s">
        <v>1584</v>
      </c>
    </row>
    <row r="182" spans="1:4" ht="60">
      <c r="A182" s="115">
        <v>166</v>
      </c>
      <c r="B182" s="129" t="s">
        <v>208</v>
      </c>
      <c r="C182" s="129" t="s">
        <v>1435</v>
      </c>
      <c r="D182" s="164" t="s">
        <v>1585</v>
      </c>
    </row>
    <row r="183" spans="1:4" ht="150">
      <c r="A183" s="115">
        <v>167</v>
      </c>
      <c r="B183" s="129" t="s">
        <v>208</v>
      </c>
      <c r="C183" s="129" t="s">
        <v>1296</v>
      </c>
      <c r="D183" s="164" t="s">
        <v>1586</v>
      </c>
    </row>
    <row r="184" spans="1:4" ht="45">
      <c r="A184" s="115">
        <v>168</v>
      </c>
      <c r="B184" s="129" t="s">
        <v>208</v>
      </c>
      <c r="C184" s="129" t="s">
        <v>1297</v>
      </c>
      <c r="D184" s="164" t="s">
        <v>1587</v>
      </c>
    </row>
    <row r="185" spans="1:4" ht="45">
      <c r="A185" s="115">
        <v>169</v>
      </c>
      <c r="B185" s="129" t="s">
        <v>208</v>
      </c>
      <c r="C185" s="129" t="s">
        <v>1298</v>
      </c>
      <c r="D185" s="164" t="s">
        <v>1588</v>
      </c>
    </row>
    <row r="186" spans="1:4" ht="45">
      <c r="A186" s="115">
        <v>170</v>
      </c>
      <c r="B186" s="129" t="s">
        <v>208</v>
      </c>
      <c r="C186" s="129" t="s">
        <v>1299</v>
      </c>
      <c r="D186" s="137" t="s">
        <v>1589</v>
      </c>
    </row>
    <row r="187" spans="1:4" ht="90">
      <c r="A187" s="115">
        <v>171</v>
      </c>
      <c r="B187" s="129" t="s">
        <v>208</v>
      </c>
      <c r="C187" s="129" t="s">
        <v>1300</v>
      </c>
      <c r="D187" s="137" t="s">
        <v>1393</v>
      </c>
    </row>
    <row r="188" spans="1:4" ht="53.25" customHeight="1">
      <c r="A188" s="115">
        <v>172</v>
      </c>
      <c r="B188" s="129" t="s">
        <v>208</v>
      </c>
      <c r="C188" s="129" t="s">
        <v>1757</v>
      </c>
      <c r="D188" s="137" t="s">
        <v>1748</v>
      </c>
    </row>
    <row r="189" spans="1:4" ht="45">
      <c r="A189" s="115">
        <v>173</v>
      </c>
      <c r="B189" s="129" t="s">
        <v>208</v>
      </c>
      <c r="C189" s="129" t="s">
        <v>1301</v>
      </c>
      <c r="D189" s="137" t="s">
        <v>1395</v>
      </c>
    </row>
    <row r="190" spans="1:4" ht="30">
      <c r="A190" s="115">
        <v>174</v>
      </c>
      <c r="B190" s="129" t="s">
        <v>208</v>
      </c>
      <c r="C190" s="129" t="s">
        <v>1302</v>
      </c>
      <c r="D190" s="137" t="s">
        <v>1394</v>
      </c>
    </row>
    <row r="191" spans="1:4" ht="30">
      <c r="A191" s="115">
        <v>175</v>
      </c>
      <c r="B191" s="129" t="s">
        <v>208</v>
      </c>
      <c r="C191" s="129" t="s">
        <v>1512</v>
      </c>
      <c r="D191" s="137" t="s">
        <v>1600</v>
      </c>
    </row>
    <row r="192" spans="1:4" ht="45">
      <c r="A192" s="115">
        <v>176</v>
      </c>
      <c r="B192" s="129" t="s">
        <v>208</v>
      </c>
      <c r="C192" s="129" t="s">
        <v>1303</v>
      </c>
      <c r="D192" s="164" t="s">
        <v>218</v>
      </c>
    </row>
    <row r="193" spans="1:4" ht="60">
      <c r="A193" s="115">
        <v>177</v>
      </c>
      <c r="B193" s="129" t="s">
        <v>208</v>
      </c>
      <c r="C193" s="129" t="s">
        <v>1510</v>
      </c>
      <c r="D193" s="164" t="s">
        <v>1511</v>
      </c>
    </row>
    <row r="194" spans="1:4" ht="42.75" customHeight="1">
      <c r="A194" s="115">
        <v>178</v>
      </c>
      <c r="B194" s="129" t="s">
        <v>208</v>
      </c>
      <c r="C194" s="129" t="s">
        <v>1598</v>
      </c>
      <c r="D194" s="164" t="s">
        <v>1599</v>
      </c>
    </row>
    <row r="195" spans="1:4" ht="42.75" customHeight="1">
      <c r="A195" s="115">
        <v>179</v>
      </c>
      <c r="B195" s="129" t="s">
        <v>208</v>
      </c>
      <c r="C195" s="130" t="s">
        <v>1809</v>
      </c>
      <c r="D195" s="164" t="s">
        <v>1810</v>
      </c>
    </row>
    <row r="196" spans="1:4" ht="45">
      <c r="A196" s="115">
        <v>180</v>
      </c>
      <c r="B196" s="129" t="s">
        <v>208</v>
      </c>
      <c r="C196" s="130" t="s">
        <v>1507</v>
      </c>
      <c r="D196" s="132" t="s">
        <v>1592</v>
      </c>
    </row>
    <row r="197" spans="1:4" ht="150">
      <c r="A197" s="115">
        <v>181</v>
      </c>
      <c r="B197" s="129" t="s">
        <v>208</v>
      </c>
      <c r="C197" s="130" t="s">
        <v>1645</v>
      </c>
      <c r="D197" s="131" t="s">
        <v>1646</v>
      </c>
    </row>
    <row r="198" spans="1:4" ht="60">
      <c r="A198" s="115">
        <v>182</v>
      </c>
      <c r="B198" s="129" t="s">
        <v>208</v>
      </c>
      <c r="C198" s="130" t="s">
        <v>1485</v>
      </c>
      <c r="D198" s="132" t="s">
        <v>1591</v>
      </c>
    </row>
    <row r="199" spans="1:4" ht="30">
      <c r="A199" s="115">
        <v>183</v>
      </c>
      <c r="B199" s="129" t="s">
        <v>208</v>
      </c>
      <c r="C199" s="130" t="s">
        <v>1304</v>
      </c>
      <c r="D199" s="132" t="s">
        <v>1593</v>
      </c>
    </row>
    <row r="200" spans="1:4" ht="30">
      <c r="A200" s="115">
        <v>184</v>
      </c>
      <c r="B200" s="129" t="s">
        <v>208</v>
      </c>
      <c r="C200" s="130" t="s">
        <v>1306</v>
      </c>
      <c r="D200" s="131" t="s">
        <v>1590</v>
      </c>
    </row>
    <row r="201" spans="1:4" ht="90">
      <c r="A201" s="115">
        <v>185</v>
      </c>
      <c r="B201" s="129" t="s">
        <v>208</v>
      </c>
      <c r="C201" s="133" t="s">
        <v>1436</v>
      </c>
      <c r="D201" s="132" t="s">
        <v>554</v>
      </c>
    </row>
    <row r="202" spans="1:4" ht="45">
      <c r="A202" s="115">
        <v>186</v>
      </c>
      <c r="B202" s="129" t="s">
        <v>208</v>
      </c>
      <c r="C202" s="133" t="s">
        <v>1437</v>
      </c>
      <c r="D202" s="131" t="s">
        <v>1222</v>
      </c>
    </row>
    <row r="203" spans="1:4" ht="45">
      <c r="A203" s="115">
        <v>187</v>
      </c>
      <c r="B203" s="129" t="s">
        <v>208</v>
      </c>
      <c r="C203" s="133" t="s">
        <v>1248</v>
      </c>
      <c r="D203" s="131" t="s">
        <v>1120</v>
      </c>
    </row>
    <row r="204" spans="1:4" ht="60">
      <c r="A204" s="115">
        <v>188</v>
      </c>
      <c r="B204" s="129" t="s">
        <v>208</v>
      </c>
      <c r="C204" s="130" t="s">
        <v>1249</v>
      </c>
      <c r="D204" s="132" t="s">
        <v>1594</v>
      </c>
    </row>
    <row r="205" spans="1:4" ht="60">
      <c r="A205" s="115">
        <v>189</v>
      </c>
      <c r="B205" s="129" t="s">
        <v>208</v>
      </c>
      <c r="C205" s="130" t="s">
        <v>1250</v>
      </c>
      <c r="D205" s="131" t="s">
        <v>1121</v>
      </c>
    </row>
    <row r="206" spans="1:4" ht="75">
      <c r="A206" s="115">
        <v>190</v>
      </c>
      <c r="B206" s="129" t="s">
        <v>208</v>
      </c>
      <c r="C206" s="130" t="s">
        <v>1251</v>
      </c>
      <c r="D206" s="132" t="s">
        <v>1215</v>
      </c>
    </row>
    <row r="207" spans="1:4" ht="75">
      <c r="A207" s="115">
        <v>191</v>
      </c>
      <c r="B207" s="129" t="s">
        <v>208</v>
      </c>
      <c r="C207" s="130" t="s">
        <v>1252</v>
      </c>
      <c r="D207" s="132" t="s">
        <v>1595</v>
      </c>
    </row>
    <row r="208" spans="1:4" ht="60">
      <c r="A208" s="115">
        <v>192</v>
      </c>
      <c r="B208" s="129" t="s">
        <v>208</v>
      </c>
      <c r="C208" s="130" t="s">
        <v>1744</v>
      </c>
      <c r="D208" s="132" t="s">
        <v>1745</v>
      </c>
    </row>
    <row r="209" spans="1:4" ht="38.25" customHeight="1">
      <c r="A209" s="115">
        <v>193</v>
      </c>
      <c r="B209" s="129" t="s">
        <v>208</v>
      </c>
      <c r="C209" s="130" t="s">
        <v>1811</v>
      </c>
      <c r="D209" s="137" t="s">
        <v>1783</v>
      </c>
    </row>
    <row r="210" spans="1:4" ht="45">
      <c r="A210" s="115">
        <v>194</v>
      </c>
      <c r="B210" s="129" t="s">
        <v>208</v>
      </c>
      <c r="C210" s="130" t="s">
        <v>1253</v>
      </c>
      <c r="D210" s="131" t="s">
        <v>1221</v>
      </c>
    </row>
    <row r="211" spans="1:4" ht="45">
      <c r="A211" s="115">
        <v>195</v>
      </c>
      <c r="B211" s="129" t="s">
        <v>208</v>
      </c>
      <c r="C211" s="130" t="s">
        <v>1307</v>
      </c>
      <c r="D211" s="131" t="s">
        <v>1308</v>
      </c>
    </row>
    <row r="212" spans="1:4" ht="30">
      <c r="A212" s="115">
        <v>196</v>
      </c>
      <c r="B212" s="129" t="s">
        <v>208</v>
      </c>
      <c r="C212" s="130" t="s">
        <v>1254</v>
      </c>
      <c r="D212" s="131" t="s">
        <v>1122</v>
      </c>
    </row>
    <row r="213" spans="1:4" ht="60">
      <c r="A213" s="115">
        <v>197</v>
      </c>
      <c r="B213" s="129" t="s">
        <v>208</v>
      </c>
      <c r="C213" s="130" t="s">
        <v>1255</v>
      </c>
      <c r="D213" s="132" t="s">
        <v>1123</v>
      </c>
    </row>
  </sheetData>
  <autoFilter ref="A4:I272"/>
  <mergeCells count="14">
    <mergeCell ref="A1:D1"/>
    <mergeCell ref="B99:D99"/>
    <mergeCell ref="B47:D47"/>
    <mergeCell ref="B78:D78"/>
    <mergeCell ref="A2:D2"/>
    <mergeCell ref="A3:D3"/>
    <mergeCell ref="A5:D5"/>
    <mergeCell ref="B53:D53"/>
    <mergeCell ref="B106:D106"/>
    <mergeCell ref="B37:D37"/>
    <mergeCell ref="B6:D6"/>
    <mergeCell ref="B10:D10"/>
    <mergeCell ref="B14:D14"/>
    <mergeCell ref="B33:D33"/>
  </mergeCells>
  <pageMargins left="0.87" right="0.24" top="0.39370078740157483" bottom="0.98425196850393704" header="0.39370078740157483" footer="0.23622047244094491"/>
  <pageSetup paperSize="9" scale="65" fitToHeight="0" orientation="portrait" useFirstPageNumber="1" r:id="rId1"/>
  <headerFooter alignWithMargins="0"/>
</worksheet>
</file>

<file path=xl/worksheets/sheet20.xml><?xml version="1.0" encoding="utf-8"?>
<worksheet xmlns="http://schemas.openxmlformats.org/spreadsheetml/2006/main" xmlns:r="http://schemas.openxmlformats.org/officeDocument/2006/relationships">
  <dimension ref="A1:F47"/>
  <sheetViews>
    <sheetView topLeftCell="A2" workbookViewId="0">
      <selection activeCell="B59" sqref="B59"/>
    </sheetView>
  </sheetViews>
  <sheetFormatPr defaultRowHeight="12.75"/>
  <cols>
    <col min="1" max="1" width="5.5703125" customWidth="1"/>
    <col min="2" max="2" width="58.85546875" customWidth="1"/>
    <col min="3" max="3" width="15" style="269" customWidth="1"/>
    <col min="4" max="4" width="16.5703125" style="269" customWidth="1"/>
    <col min="5" max="5" width="17" style="269" customWidth="1"/>
    <col min="6" max="6" width="18" style="269" customWidth="1"/>
  </cols>
  <sheetData>
    <row r="1" spans="1:6" ht="48" hidden="1" customHeight="1">
      <c r="B1" s="460" t="str">
        <f>"Приложение №"&amp;Н2софин&amp;"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C1" s="460"/>
      <c r="D1" s="460"/>
      <c r="E1" s="460"/>
      <c r="F1" s="460"/>
    </row>
    <row r="2" spans="1:6" ht="45.75" customHeight="1">
      <c r="B2" s="460" t="str">
        <f>"Приложение "&amp;Н1софин&amp;" к решению
Богучанского районного Совета депутатов
от "&amp;Р1дата&amp;" года №"&amp;Р1номер</f>
        <v>Приложение 19 к решению
Богучанского районного Совета депутатов
от  года №</v>
      </c>
      <c r="C2" s="460"/>
      <c r="D2" s="460"/>
      <c r="E2" s="460"/>
      <c r="F2" s="460"/>
    </row>
    <row r="3" spans="1:6" ht="35.25" customHeight="1">
      <c r="B3" s="459" t="str">
        <f>"Долевое финансирование мероприятий выделенных из
 краевого бюджета на  "&amp;год&amp;" год и плановый период "&amp;ПлПер&amp;" годов"</f>
        <v>Долевое финансирование мероприятий выделенных из
 краевого бюджета на  2023 год и плановый период 2024-2025 годов</v>
      </c>
      <c r="C3" s="459"/>
      <c r="D3" s="459"/>
      <c r="E3" s="459"/>
      <c r="F3" s="459"/>
    </row>
    <row r="4" spans="1:6" ht="20.25">
      <c r="B4" s="210"/>
      <c r="C4" s="304"/>
      <c r="D4" s="304"/>
      <c r="E4" s="512" t="s">
        <v>69</v>
      </c>
      <c r="F4" s="512"/>
    </row>
    <row r="5" spans="1:6" ht="39" customHeight="1">
      <c r="A5" s="426"/>
      <c r="B5" s="305" t="s">
        <v>21</v>
      </c>
      <c r="C5" s="305" t="s">
        <v>1330</v>
      </c>
      <c r="D5" s="305" t="s">
        <v>1827</v>
      </c>
      <c r="E5" s="305" t="s">
        <v>1828</v>
      </c>
      <c r="F5" s="305" t="s">
        <v>2085</v>
      </c>
    </row>
    <row r="6" spans="1:6" ht="27.75" customHeight="1">
      <c r="A6" s="426"/>
      <c r="B6" s="443" t="s">
        <v>70</v>
      </c>
      <c r="C6" s="331"/>
      <c r="D6" s="420">
        <f>SUM(D7:D47)</f>
        <v>3399217</v>
      </c>
      <c r="E6" s="420">
        <f t="shared" ref="E6:F6" si="0">SUM(E7:E47)</f>
        <v>2992357</v>
      </c>
      <c r="F6" s="420">
        <f t="shared" si="0"/>
        <v>2926357</v>
      </c>
    </row>
    <row r="7" spans="1:6" s="269" customFormat="1" ht="142.5" hidden="1">
      <c r="A7" s="275">
        <v>1</v>
      </c>
      <c r="B7" s="343" t="s">
        <v>1501</v>
      </c>
      <c r="C7" s="332" t="s">
        <v>1338</v>
      </c>
      <c r="D7" s="395"/>
      <c r="E7" s="395"/>
      <c r="F7" s="395"/>
    </row>
    <row r="8" spans="1:6" s="269" customFormat="1" ht="85.5">
      <c r="A8" s="275">
        <v>1</v>
      </c>
      <c r="B8" s="452" t="s">
        <v>2125</v>
      </c>
      <c r="C8" s="332" t="s">
        <v>1225</v>
      </c>
      <c r="D8" s="395">
        <v>448</v>
      </c>
      <c r="E8" s="395">
        <v>448</v>
      </c>
      <c r="F8" s="395">
        <v>448</v>
      </c>
    </row>
    <row r="9" spans="1:6" s="269" customFormat="1" ht="71.25" hidden="1">
      <c r="A9" s="275">
        <v>3</v>
      </c>
      <c r="B9" s="391" t="s">
        <v>1834</v>
      </c>
      <c r="C9" s="332" t="s">
        <v>1367</v>
      </c>
      <c r="D9" s="395"/>
      <c r="E9" s="395"/>
      <c r="F9" s="395"/>
    </row>
    <row r="10" spans="1:6" s="269" customFormat="1" ht="128.25">
      <c r="A10" s="275">
        <v>2</v>
      </c>
      <c r="B10" s="343" t="s">
        <v>1502</v>
      </c>
      <c r="C10" s="332" t="s">
        <v>1339</v>
      </c>
      <c r="D10" s="395">
        <v>96158</v>
      </c>
      <c r="E10" s="395">
        <v>96158</v>
      </c>
      <c r="F10" s="395">
        <v>96158</v>
      </c>
    </row>
    <row r="11" spans="1:6" s="269" customFormat="1" ht="85.5">
      <c r="A11" s="275">
        <v>3</v>
      </c>
      <c r="B11" s="292" t="s">
        <v>1461</v>
      </c>
      <c r="C11" s="333" t="s">
        <v>1351</v>
      </c>
      <c r="D11" s="396">
        <v>720000</v>
      </c>
      <c r="E11" s="396">
        <v>720000</v>
      </c>
      <c r="F11" s="396">
        <v>720000</v>
      </c>
    </row>
    <row r="12" spans="1:6" s="269" customFormat="1" ht="185.25">
      <c r="A12" s="275">
        <v>4</v>
      </c>
      <c r="B12" s="292" t="s">
        <v>1465</v>
      </c>
      <c r="C12" s="333" t="s">
        <v>774</v>
      </c>
      <c r="D12" s="395">
        <v>300</v>
      </c>
      <c r="E12" s="395">
        <v>300</v>
      </c>
      <c r="F12" s="395">
        <v>300</v>
      </c>
    </row>
    <row r="13" spans="1:6" s="269" customFormat="1" ht="142.5" hidden="1">
      <c r="A13" s="275"/>
      <c r="B13" s="343" t="s">
        <v>1503</v>
      </c>
      <c r="C13" s="394" t="s">
        <v>1761</v>
      </c>
      <c r="D13" s="395"/>
      <c r="E13" s="395"/>
      <c r="F13" s="395"/>
    </row>
    <row r="14" spans="1:6" s="269" customFormat="1" ht="71.25">
      <c r="A14" s="275">
        <v>5</v>
      </c>
      <c r="B14" s="343" t="s">
        <v>1504</v>
      </c>
      <c r="C14" s="332" t="s">
        <v>682</v>
      </c>
      <c r="D14" s="395">
        <v>300900</v>
      </c>
      <c r="E14" s="395">
        <v>300900</v>
      </c>
      <c r="F14" s="395">
        <v>300900</v>
      </c>
    </row>
    <row r="15" spans="1:6" s="269" customFormat="1" ht="85.5" hidden="1">
      <c r="A15" s="275"/>
      <c r="B15" s="343" t="s">
        <v>1505</v>
      </c>
      <c r="C15" s="332" t="s">
        <v>1232</v>
      </c>
      <c r="D15" s="397"/>
      <c r="E15" s="397"/>
      <c r="F15" s="397"/>
    </row>
    <row r="16" spans="1:6" s="269" customFormat="1" ht="57">
      <c r="A16" s="275">
        <v>6</v>
      </c>
      <c r="B16" s="343" t="s">
        <v>1345</v>
      </c>
      <c r="C16" s="332" t="s">
        <v>712</v>
      </c>
      <c r="D16" s="395">
        <v>87945</v>
      </c>
      <c r="E16" s="395">
        <v>87945</v>
      </c>
      <c r="F16" s="395">
        <v>87945</v>
      </c>
    </row>
    <row r="17" spans="1:6" s="269" customFormat="1" ht="99.75">
      <c r="A17" s="275">
        <v>7</v>
      </c>
      <c r="B17" s="391" t="s">
        <v>1762</v>
      </c>
      <c r="C17" s="333" t="s">
        <v>1352</v>
      </c>
      <c r="D17" s="395">
        <v>60000</v>
      </c>
      <c r="E17" s="395"/>
      <c r="F17" s="395"/>
    </row>
    <row r="18" spans="1:6" s="269" customFormat="1" ht="99.75">
      <c r="A18" s="275">
        <v>8</v>
      </c>
      <c r="B18" s="391" t="s">
        <v>1762</v>
      </c>
      <c r="C18" s="333" t="s">
        <v>1462</v>
      </c>
      <c r="D18" s="396">
        <v>160000</v>
      </c>
      <c r="E18" s="396">
        <v>66000</v>
      </c>
      <c r="F18" s="396"/>
    </row>
    <row r="19" spans="1:6" s="269" customFormat="1" ht="228" hidden="1">
      <c r="A19" s="275"/>
      <c r="B19" s="292" t="s">
        <v>1500</v>
      </c>
      <c r="C19" s="334" t="s">
        <v>1487</v>
      </c>
      <c r="D19" s="395"/>
      <c r="E19" s="395"/>
      <c r="F19" s="395"/>
    </row>
    <row r="20" spans="1:6" s="269" customFormat="1" ht="85.5" hidden="1">
      <c r="A20" s="275"/>
      <c r="B20" s="392" t="s">
        <v>1506</v>
      </c>
      <c r="C20" s="334" t="s">
        <v>1491</v>
      </c>
      <c r="D20" s="395"/>
      <c r="E20" s="395"/>
      <c r="F20" s="395"/>
    </row>
    <row r="21" spans="1:6" s="269" customFormat="1" ht="85.5">
      <c r="A21" s="275">
        <v>9</v>
      </c>
      <c r="B21" s="345" t="s">
        <v>1659</v>
      </c>
      <c r="C21" s="336" t="s">
        <v>1656</v>
      </c>
      <c r="D21" s="396">
        <v>42000</v>
      </c>
      <c r="E21" s="396">
        <v>42000</v>
      </c>
      <c r="F21" s="396">
        <v>42000</v>
      </c>
    </row>
    <row r="22" spans="1:6" s="269" customFormat="1" ht="85.5">
      <c r="A22" s="275">
        <v>10</v>
      </c>
      <c r="B22" s="391" t="s">
        <v>1793</v>
      </c>
      <c r="C22" s="332" t="s">
        <v>1792</v>
      </c>
      <c r="D22" s="395">
        <v>250000</v>
      </c>
      <c r="E22" s="395"/>
      <c r="F22" s="395"/>
    </row>
    <row r="23" spans="1:6" s="269" customFormat="1" ht="85.5" hidden="1">
      <c r="A23" s="275"/>
      <c r="B23" s="392" t="s">
        <v>1498</v>
      </c>
      <c r="C23" s="333" t="s">
        <v>1499</v>
      </c>
      <c r="D23" s="396"/>
      <c r="E23" s="396"/>
      <c r="F23" s="396"/>
    </row>
    <row r="24" spans="1:6" s="269" customFormat="1" ht="71.25" hidden="1">
      <c r="A24" s="275"/>
      <c r="B24" s="391" t="s">
        <v>1759</v>
      </c>
      <c r="C24" s="332" t="s">
        <v>1760</v>
      </c>
      <c r="D24" s="395"/>
      <c r="E24" s="395"/>
      <c r="F24" s="395"/>
    </row>
    <row r="25" spans="1:6" s="269" customFormat="1" ht="99.75" hidden="1">
      <c r="A25" s="275"/>
      <c r="B25" s="343" t="s">
        <v>1489</v>
      </c>
      <c r="C25" s="334" t="s">
        <v>1490</v>
      </c>
      <c r="D25" s="397"/>
      <c r="E25" s="395"/>
      <c r="F25" s="395"/>
    </row>
    <row r="26" spans="1:6" s="269" customFormat="1" ht="78.75" hidden="1" customHeight="1">
      <c r="A26" s="275"/>
      <c r="B26" s="344" t="s">
        <v>1624</v>
      </c>
      <c r="C26" s="335" t="s">
        <v>1625</v>
      </c>
      <c r="D26" s="396"/>
      <c r="E26" s="395"/>
      <c r="F26" s="395"/>
    </row>
    <row r="27" spans="1:6" s="269" customFormat="1" ht="102.75" hidden="1" customHeight="1">
      <c r="A27" s="275"/>
      <c r="B27" s="345" t="s">
        <v>1770</v>
      </c>
      <c r="C27" s="336" t="s">
        <v>1654</v>
      </c>
      <c r="D27" s="396"/>
      <c r="E27" s="395"/>
      <c r="F27" s="395"/>
    </row>
    <row r="28" spans="1:6" s="269" customFormat="1" ht="64.5" hidden="1" customHeight="1">
      <c r="A28" s="275"/>
      <c r="B28" s="392" t="s">
        <v>1797</v>
      </c>
      <c r="C28" s="393" t="s">
        <v>1781</v>
      </c>
      <c r="D28" s="398"/>
      <c r="E28" s="398"/>
      <c r="F28" s="398"/>
    </row>
    <row r="29" spans="1:6" s="269" customFormat="1" ht="114" hidden="1">
      <c r="A29" s="275"/>
      <c r="B29" s="392" t="s">
        <v>1798</v>
      </c>
      <c r="C29" s="393" t="s">
        <v>1794</v>
      </c>
      <c r="D29" s="398"/>
      <c r="E29" s="398"/>
      <c r="F29" s="398"/>
    </row>
    <row r="30" spans="1:6" s="269" customFormat="1" ht="85.5" hidden="1">
      <c r="A30" s="275"/>
      <c r="B30" s="392" t="s">
        <v>1796</v>
      </c>
      <c r="C30" s="393" t="s">
        <v>1795</v>
      </c>
      <c r="D30" s="398"/>
      <c r="E30" s="398"/>
      <c r="F30" s="398"/>
    </row>
    <row r="31" spans="1:6" s="269" customFormat="1" ht="85.5" hidden="1">
      <c r="A31" s="275"/>
      <c r="B31" s="391" t="s">
        <v>1819</v>
      </c>
      <c r="C31" s="393" t="s">
        <v>1816</v>
      </c>
      <c r="D31" s="398"/>
      <c r="E31" s="398"/>
      <c r="F31" s="398"/>
    </row>
    <row r="32" spans="1:6" s="269" customFormat="1" ht="71.25" hidden="1">
      <c r="A32" s="275">
        <v>13</v>
      </c>
      <c r="B32" s="391" t="s">
        <v>1715</v>
      </c>
      <c r="C32" s="275" t="s">
        <v>1716</v>
      </c>
      <c r="D32" s="395"/>
      <c r="E32" s="398"/>
      <c r="F32" s="398"/>
    </row>
    <row r="33" spans="1:6" s="269" customFormat="1" ht="71.25" hidden="1">
      <c r="A33" s="275">
        <v>14</v>
      </c>
      <c r="B33" s="444" t="s">
        <v>1962</v>
      </c>
      <c r="C33" s="275" t="s">
        <v>1963</v>
      </c>
      <c r="D33" s="395"/>
      <c r="E33" s="426"/>
      <c r="F33" s="426"/>
    </row>
    <row r="34" spans="1:6" s="269" customFormat="1" ht="85.5" hidden="1">
      <c r="A34" s="275">
        <v>15</v>
      </c>
      <c r="B34" s="391" t="s">
        <v>2002</v>
      </c>
      <c r="C34" s="445" t="s">
        <v>2003</v>
      </c>
      <c r="D34" s="395"/>
      <c r="E34" s="426"/>
      <c r="F34" s="426"/>
    </row>
    <row r="35" spans="1:6" s="269" customFormat="1" ht="85.5" hidden="1">
      <c r="A35" s="275">
        <v>16</v>
      </c>
      <c r="B35" s="391" t="s">
        <v>1624</v>
      </c>
      <c r="C35" s="445" t="s">
        <v>1625</v>
      </c>
      <c r="D35" s="395"/>
      <c r="E35" s="426"/>
      <c r="F35" s="426"/>
    </row>
    <row r="36" spans="1:6" s="269" customFormat="1" ht="85.5">
      <c r="A36" s="275">
        <v>11</v>
      </c>
      <c r="B36" s="391" t="s">
        <v>1506</v>
      </c>
      <c r="C36" s="445" t="s">
        <v>1491</v>
      </c>
      <c r="D36" s="395">
        <v>20000</v>
      </c>
      <c r="E36" s="395">
        <v>20000</v>
      </c>
      <c r="F36" s="395">
        <v>20000</v>
      </c>
    </row>
    <row r="37" spans="1:6" s="269" customFormat="1" ht="71.25">
      <c r="A37" s="275">
        <v>12</v>
      </c>
      <c r="B37" s="391" t="s">
        <v>2004</v>
      </c>
      <c r="C37" s="445" t="s">
        <v>2005</v>
      </c>
      <c r="D37" s="395">
        <v>3430</v>
      </c>
      <c r="E37" s="395">
        <v>3430</v>
      </c>
      <c r="F37" s="395">
        <v>3430</v>
      </c>
    </row>
    <row r="38" spans="1:6" s="269" customFormat="1" ht="85.5">
      <c r="A38" s="275">
        <v>13</v>
      </c>
      <c r="B38" s="391" t="s">
        <v>1505</v>
      </c>
      <c r="C38" s="445" t="s">
        <v>1232</v>
      </c>
      <c r="D38" s="395">
        <v>1002860</v>
      </c>
      <c r="E38" s="395">
        <v>1000000</v>
      </c>
      <c r="F38" s="395">
        <v>1000000</v>
      </c>
    </row>
    <row r="39" spans="1:6" s="269" customFormat="1" ht="85.5" hidden="1">
      <c r="A39" s="275">
        <v>21</v>
      </c>
      <c r="B39" s="391" t="s">
        <v>1624</v>
      </c>
      <c r="C39" s="445" t="s">
        <v>1625</v>
      </c>
      <c r="D39" s="395"/>
      <c r="E39" s="426"/>
      <c r="F39" s="426"/>
    </row>
    <row r="40" spans="1:6" s="269" customFormat="1" ht="71.25" hidden="1">
      <c r="A40" s="275">
        <v>22</v>
      </c>
      <c r="B40" s="391" t="s">
        <v>2041</v>
      </c>
      <c r="C40" s="445" t="s">
        <v>2042</v>
      </c>
      <c r="D40" s="395"/>
      <c r="E40" s="426"/>
      <c r="F40" s="426"/>
    </row>
    <row r="41" spans="1:6" s="269" customFormat="1" ht="114">
      <c r="A41" s="275">
        <v>14</v>
      </c>
      <c r="B41" s="391" t="s">
        <v>2033</v>
      </c>
      <c r="C41" s="445" t="s">
        <v>2034</v>
      </c>
      <c r="D41" s="395">
        <v>653842</v>
      </c>
      <c r="E41" s="395">
        <v>653842</v>
      </c>
      <c r="F41" s="395">
        <v>653842</v>
      </c>
    </row>
    <row r="42" spans="1:6" s="269" customFormat="1" ht="85.5">
      <c r="A42" s="275">
        <v>15</v>
      </c>
      <c r="B42" s="391" t="s">
        <v>1796</v>
      </c>
      <c r="C42" s="445" t="s">
        <v>1795</v>
      </c>
      <c r="D42" s="395">
        <v>1334</v>
      </c>
      <c r="E42" s="395">
        <v>1334</v>
      </c>
      <c r="F42" s="395">
        <v>1334</v>
      </c>
    </row>
    <row r="43" spans="1:6" ht="85.5" hidden="1">
      <c r="A43" s="275">
        <v>25</v>
      </c>
      <c r="B43" s="391" t="s">
        <v>2048</v>
      </c>
      <c r="C43" s="445" t="s">
        <v>2073</v>
      </c>
      <c r="D43" s="395"/>
      <c r="E43" s="426"/>
      <c r="F43" s="426"/>
    </row>
    <row r="44" spans="1:6" ht="142.5" hidden="1">
      <c r="A44" s="275">
        <v>26</v>
      </c>
      <c r="B44" s="391" t="s">
        <v>2066</v>
      </c>
      <c r="C44" s="445" t="s">
        <v>2067</v>
      </c>
      <c r="D44" s="395"/>
      <c r="E44" s="426"/>
      <c r="F44" s="426"/>
    </row>
    <row r="45" spans="1:6" ht="228" hidden="1">
      <c r="A45" s="275">
        <v>27</v>
      </c>
      <c r="B45" s="391" t="s">
        <v>1500</v>
      </c>
      <c r="C45" s="445" t="s">
        <v>1487</v>
      </c>
      <c r="D45" s="395"/>
      <c r="E45" s="426"/>
      <c r="F45" s="426"/>
    </row>
    <row r="46" spans="1:6" ht="128.25" hidden="1">
      <c r="A46" s="275">
        <v>28</v>
      </c>
      <c r="B46" s="391" t="s">
        <v>2070</v>
      </c>
      <c r="C46" s="445" t="s">
        <v>2071</v>
      </c>
      <c r="D46" s="395"/>
      <c r="E46" s="426"/>
      <c r="F46" s="426"/>
    </row>
    <row r="47" spans="1:6" ht="114" hidden="1">
      <c r="A47" s="275">
        <v>29</v>
      </c>
      <c r="B47" s="391" t="s">
        <v>1798</v>
      </c>
      <c r="C47" s="445" t="s">
        <v>2072</v>
      </c>
      <c r="D47" s="395"/>
      <c r="E47" s="426"/>
      <c r="F47" s="426"/>
    </row>
  </sheetData>
  <autoFilter ref="A6:F32"/>
  <mergeCells count="4">
    <mergeCell ref="B3:F3"/>
    <mergeCell ref="B2:F2"/>
    <mergeCell ref="E4:F4"/>
    <mergeCell ref="B1:F1"/>
  </mergeCells>
  <pageMargins left="0.31496062992125984" right="0.31496062992125984" top="0.15748031496062992" bottom="0.35433070866141736" header="0.31496062992125984" footer="0.31496062992125984"/>
  <pageSetup paperSize="9" scale="75" orientation="portrait" r:id="rId1"/>
</worksheet>
</file>

<file path=xl/worksheets/sheet21.xml><?xml version="1.0" encoding="utf-8"?>
<worksheet xmlns="http://schemas.openxmlformats.org/spreadsheetml/2006/main" xmlns:r="http://schemas.openxmlformats.org/officeDocument/2006/relationships">
  <sheetPr codeName="Лист16"/>
  <dimension ref="A1:D12"/>
  <sheetViews>
    <sheetView topLeftCell="A2" workbookViewId="0">
      <selection activeCell="A2" sqref="A2:D2"/>
    </sheetView>
  </sheetViews>
  <sheetFormatPr defaultRowHeight="12.75"/>
  <cols>
    <col min="1" max="1" width="48.28515625" style="3" customWidth="1"/>
    <col min="2" max="2" width="17" style="3" customWidth="1"/>
    <col min="3" max="3" width="16" style="3" customWidth="1"/>
    <col min="4" max="4" width="14.7109375" style="3" customWidth="1"/>
    <col min="5" max="16384" width="9.140625" style="3"/>
  </cols>
  <sheetData>
    <row r="1" spans="1:4" ht="48" hidden="1" customHeight="1">
      <c r="A1" s="460" t="str">
        <f>"Приложение №"&amp;Н2займ&amp;"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60"/>
      <c r="C1" s="460"/>
      <c r="D1" s="460"/>
    </row>
    <row r="2" spans="1:4" ht="54.75" customHeight="1">
      <c r="A2" s="460" t="str">
        <f>"Приложение "&amp;Н1займ&amp;" к решению
Богучанского районного Совета депутатов
от "&amp;Р1дата&amp;" года №"&amp;Р1номер</f>
        <v>Приложение 20 к решению
Богучанского районного Совета депутатов
от  года №</v>
      </c>
      <c r="B2" s="460"/>
      <c r="C2" s="460"/>
      <c r="D2" s="460"/>
    </row>
    <row r="3" spans="1:4" ht="64.5" customHeight="1">
      <c r="A3" s="513" t="str">
        <f>"Программа муниципальных внутренних заимствований районного бюджета на "&amp;год&amp;" год и плановый период "&amp;ПлПер&amp;" годов"</f>
        <v>Программа муниципальных внутренних заимствований районного бюджета на 2023 год и плановый период 2024-2025 годов</v>
      </c>
      <c r="B3" s="513"/>
      <c r="C3" s="513"/>
      <c r="D3" s="513"/>
    </row>
    <row r="4" spans="1:4" ht="18">
      <c r="A4" s="13"/>
      <c r="D4" s="8" t="s">
        <v>69</v>
      </c>
    </row>
    <row r="5" spans="1:4" s="15" customFormat="1" ht="28.5">
      <c r="A5" s="14" t="s">
        <v>182</v>
      </c>
      <c r="B5" s="14" t="s">
        <v>1728</v>
      </c>
      <c r="C5" s="14" t="s">
        <v>1828</v>
      </c>
      <c r="D5" s="14" t="s">
        <v>2085</v>
      </c>
    </row>
    <row r="6" spans="1:4" s="15" customFormat="1" ht="28.5">
      <c r="A6" s="16" t="s">
        <v>202</v>
      </c>
      <c r="B6" s="17">
        <f>B7-B8</f>
        <v>0</v>
      </c>
      <c r="C6" s="17">
        <f>C7-C8</f>
        <v>0</v>
      </c>
      <c r="D6" s="17">
        <f>D7-D8</f>
        <v>0</v>
      </c>
    </row>
    <row r="7" spans="1:4" s="15" customFormat="1" ht="14.25">
      <c r="A7" s="16" t="s">
        <v>625</v>
      </c>
      <c r="B7" s="17">
        <v>0</v>
      </c>
      <c r="C7" s="17">
        <v>0</v>
      </c>
      <c r="D7" s="17">
        <v>0</v>
      </c>
    </row>
    <row r="8" spans="1:4" ht="14.25">
      <c r="A8" s="16" t="s">
        <v>203</v>
      </c>
      <c r="B8" s="17">
        <v>0</v>
      </c>
      <c r="C8" s="17">
        <v>0</v>
      </c>
      <c r="D8" s="17">
        <v>0</v>
      </c>
    </row>
    <row r="9" spans="1:4" ht="57">
      <c r="A9" s="16" t="s">
        <v>204</v>
      </c>
      <c r="B9" s="17">
        <f>B10-B11</f>
        <v>0</v>
      </c>
      <c r="C9" s="17">
        <f>C10-C11</f>
        <v>0</v>
      </c>
      <c r="D9" s="17">
        <f>D10-D11</f>
        <v>0</v>
      </c>
    </row>
    <row r="10" spans="1:4" ht="14.25">
      <c r="A10" s="16" t="s">
        <v>219</v>
      </c>
      <c r="B10" s="17">
        <v>0</v>
      </c>
      <c r="C10" s="17">
        <v>0</v>
      </c>
      <c r="D10" s="17">
        <v>0</v>
      </c>
    </row>
    <row r="11" spans="1:4" ht="14.25">
      <c r="A11" s="16" t="s">
        <v>30</v>
      </c>
      <c r="B11" s="17">
        <v>0</v>
      </c>
      <c r="C11" s="17">
        <v>0</v>
      </c>
      <c r="D11" s="17">
        <v>0</v>
      </c>
    </row>
    <row r="12" spans="1:4" ht="15">
      <c r="A12" s="18"/>
    </row>
  </sheetData>
  <mergeCells count="3">
    <mergeCell ref="A3:D3"/>
    <mergeCell ref="A2:D2"/>
    <mergeCell ref="A1:D1"/>
  </mergeCells>
  <phoneticPr fontId="3" type="noConversion"/>
  <pageMargins left="0.78740157480314965" right="0.35433070866141736" top="0.39370078740157483" bottom="0.39370078740157483" header="0.51181102362204722" footer="0.51181102362204722"/>
  <pageSetup paperSize="9" scale="95" orientation="portrait" r:id="rId1"/>
  <headerFooter alignWithMargins="0"/>
</worksheet>
</file>

<file path=xl/worksheets/sheet22.xml><?xml version="1.0" encoding="utf-8"?>
<worksheet xmlns="http://schemas.openxmlformats.org/spreadsheetml/2006/main" xmlns:r="http://schemas.openxmlformats.org/officeDocument/2006/relationships">
  <sheetPr>
    <tabColor rgb="FF00B0F0"/>
  </sheetPr>
  <dimension ref="A1:G12"/>
  <sheetViews>
    <sheetView workbookViewId="0">
      <selection activeCell="F3" sqref="F3"/>
    </sheetView>
  </sheetViews>
  <sheetFormatPr defaultRowHeight="12.75"/>
  <cols>
    <col min="1" max="1" width="61.140625" customWidth="1"/>
    <col min="2" max="2" width="28.140625" customWidth="1"/>
    <col min="3" max="3" width="14.140625" hidden="1" customWidth="1"/>
    <col min="4" max="4" width="14.5703125" hidden="1" customWidth="1"/>
    <col min="5" max="5" width="19.140625" customWidth="1"/>
    <col min="6" max="6" width="13.85546875" customWidth="1"/>
    <col min="7" max="7" width="11.28515625" customWidth="1"/>
  </cols>
  <sheetData>
    <row r="1" spans="1:7" ht="55.5" customHeight="1">
      <c r="A1" s="460" t="str">
        <f>"Приложение №"&amp;Н2акк&amp;"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60"/>
      <c r="C1" s="460"/>
      <c r="D1" s="460"/>
    </row>
    <row r="2" spans="1:7" ht="60.75" customHeight="1">
      <c r="A2" s="460" t="str">
        <f>"Приложение "&amp;Н1акк&amp;" к решению
Богучанского районного Совета депутатов
от "&amp;Р1дата&amp;" года №"&amp;Р1номер</f>
        <v>Приложение  к решению
Богучанского районного Совета депутатов
от  года №</v>
      </c>
      <c r="B2" s="460"/>
      <c r="C2" s="460"/>
      <c r="D2" s="460"/>
    </row>
    <row r="3" spans="1:7" ht="114" customHeight="1">
      <c r="A3" s="459" t="str">
        <f>"Иные межбюджетные трансферты бюджетам поселений Богучанского района из районного бюджета на реализацию мероприятий по неспецифической профилактике инфекций, передающихся иксодовыми клещами, путем организации и   "</f>
        <v xml:space="preserve">Иные межбюджетные трансферты бюджетам поселений Богучанского района из районного бюджета на реализацию мероприятий по неспецифической профилактике инфекций, передающихся иксодовыми клещами, путем организации и   </v>
      </c>
      <c r="B3" s="459"/>
      <c r="C3" s="459"/>
      <c r="D3" s="459"/>
    </row>
    <row r="4" spans="1:7" ht="54" customHeight="1">
      <c r="A4" s="459" t="s">
        <v>2031</v>
      </c>
      <c r="B4" s="459"/>
      <c r="C4" s="459"/>
      <c r="D4" s="459"/>
    </row>
    <row r="5" spans="1:7">
      <c r="A5" s="3"/>
      <c r="B5" s="3"/>
      <c r="C5" s="3"/>
      <c r="D5" s="8" t="s">
        <v>69</v>
      </c>
    </row>
    <row r="6" spans="1:7" ht="14.25">
      <c r="A6" s="32" t="s">
        <v>21</v>
      </c>
      <c r="B6" s="22" t="s">
        <v>1336</v>
      </c>
      <c r="C6" s="22" t="s">
        <v>1729</v>
      </c>
      <c r="D6" s="22" t="s">
        <v>1728</v>
      </c>
      <c r="F6">
        <v>9090075550</v>
      </c>
    </row>
    <row r="7" spans="1:7" ht="15" customHeight="1">
      <c r="A7" s="279" t="s">
        <v>70</v>
      </c>
      <c r="B7" s="220">
        <f>SUM(B8:B12)</f>
        <v>60210</v>
      </c>
      <c r="C7" s="220">
        <f>SUM(C8:C12)</f>
        <v>0</v>
      </c>
      <c r="D7" s="220">
        <f>SUM(D8:D12)</f>
        <v>0</v>
      </c>
      <c r="E7" s="127">
        <f ca="1">SUMIF(РзПз,"????"&amp;F6,СумВед)-B7</f>
        <v>-60210</v>
      </c>
      <c r="F7" s="127">
        <f ca="1">SUMIF(РзПзПлПер,"????"&amp;F6,СумВед14)-C7</f>
        <v>0</v>
      </c>
      <c r="G7" s="127">
        <f ca="1">SUMIF(РзПзПлПер,"????"&amp;F6,СумВед15)-D7</f>
        <v>0</v>
      </c>
    </row>
    <row r="8" spans="1:7" ht="14.25">
      <c r="A8" s="280" t="s">
        <v>58</v>
      </c>
      <c r="B8" s="223">
        <v>11287.5</v>
      </c>
      <c r="C8" s="223"/>
      <c r="D8" s="223"/>
    </row>
    <row r="9" spans="1:7" ht="14.25">
      <c r="A9" s="281" t="s">
        <v>1060</v>
      </c>
      <c r="B9" s="223">
        <v>11287.5</v>
      </c>
      <c r="C9" s="223"/>
      <c r="D9" s="223"/>
    </row>
    <row r="10" spans="1:7" ht="14.25">
      <c r="A10" s="281" t="s">
        <v>82</v>
      </c>
      <c r="B10" s="223">
        <v>15060</v>
      </c>
      <c r="C10" s="223"/>
      <c r="D10" s="223"/>
    </row>
    <row r="11" spans="1:7" ht="14.25">
      <c r="A11" s="280" t="s">
        <v>137</v>
      </c>
      <c r="B11" s="223">
        <v>11287.5</v>
      </c>
      <c r="C11" s="223"/>
      <c r="D11" s="223"/>
    </row>
    <row r="12" spans="1:7" ht="14.25">
      <c r="A12" s="280" t="s">
        <v>1231</v>
      </c>
      <c r="B12" s="223">
        <v>11287.5</v>
      </c>
      <c r="C12" s="223"/>
      <c r="D12" s="223"/>
    </row>
  </sheetData>
  <mergeCells count="4">
    <mergeCell ref="A2:D2"/>
    <mergeCell ref="A3:D3"/>
    <mergeCell ref="A1:D1"/>
    <mergeCell ref="A4:D4"/>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dimension ref="A1:D24"/>
  <sheetViews>
    <sheetView workbookViewId="0">
      <selection activeCell="G10" sqref="G10"/>
    </sheetView>
  </sheetViews>
  <sheetFormatPr defaultRowHeight="12.75"/>
  <cols>
    <col min="1" max="1" width="57.5703125" customWidth="1"/>
    <col min="2" max="2" width="34.85546875" customWidth="1"/>
    <col min="3" max="3" width="16.140625" hidden="1" customWidth="1"/>
    <col min="4" max="4" width="15.28515625" hidden="1" customWidth="1"/>
  </cols>
  <sheetData>
    <row r="1" spans="1:4" ht="39" customHeight="1">
      <c r="A1" s="460" t="str">
        <f>"Приложение №"&amp;Н2доркап&amp;"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60"/>
      <c r="C1" s="460"/>
      <c r="D1" s="460"/>
    </row>
    <row r="2" spans="1:4" ht="54.75" customHeight="1">
      <c r="A2" s="460" t="str">
        <f>"Приложение №"&amp;Н1доркап&amp;" к решению
Богучанского районного Совета депутатов
от "&amp;Р1дата&amp;" года №"&amp;Р1номер</f>
        <v>Приложение № к решению
Богучанского районного Совета депутатов
от  года №</v>
      </c>
      <c r="B2" s="460"/>
      <c r="C2" s="460"/>
      <c r="D2" s="460"/>
    </row>
    <row r="3" spans="1:4" ht="96" customHeight="1">
      <c r="A3" s="513" t="s">
        <v>2028</v>
      </c>
      <c r="B3" s="513"/>
      <c r="C3" s="513"/>
      <c r="D3" s="513"/>
    </row>
    <row r="4" spans="1:4">
      <c r="A4" s="154"/>
      <c r="B4" s="154"/>
      <c r="C4" s="154"/>
      <c r="D4" s="154"/>
    </row>
    <row r="5" spans="1:4" ht="22.5" customHeight="1">
      <c r="A5" s="233" t="s">
        <v>21</v>
      </c>
      <c r="B5" s="22" t="s">
        <v>1336</v>
      </c>
      <c r="C5" s="22" t="s">
        <v>1827</v>
      </c>
      <c r="D5" s="22" t="s">
        <v>1828</v>
      </c>
    </row>
    <row r="6" spans="1:4" ht="15">
      <c r="A6" s="427" t="s">
        <v>1061</v>
      </c>
      <c r="B6" s="428">
        <f>SUM(B7:B24)</f>
        <v>0</v>
      </c>
      <c r="C6" s="258">
        <f>SUM(C7:C24)</f>
        <v>0</v>
      </c>
      <c r="D6" s="258">
        <f>SUM(D7:D24)</f>
        <v>0</v>
      </c>
    </row>
    <row r="7" spans="1:4" ht="14.25">
      <c r="A7" s="36" t="s">
        <v>57</v>
      </c>
      <c r="B7" s="235"/>
      <c r="C7" s="235"/>
      <c r="D7" s="235"/>
    </row>
    <row r="8" spans="1:4" ht="14.25">
      <c r="A8" s="36" t="s">
        <v>79</v>
      </c>
      <c r="B8" s="235"/>
      <c r="C8" s="235"/>
      <c r="D8" s="235"/>
    </row>
    <row r="9" spans="1:4" ht="14.25">
      <c r="A9" s="36" t="s">
        <v>1242</v>
      </c>
      <c r="B9" s="235"/>
      <c r="C9" s="235"/>
      <c r="D9" s="235"/>
    </row>
    <row r="10" spans="1:4" ht="14.25">
      <c r="A10" s="36" t="s">
        <v>2023</v>
      </c>
      <c r="B10" s="235"/>
      <c r="C10" s="235"/>
      <c r="D10" s="235"/>
    </row>
    <row r="11" spans="1:4" ht="14.25">
      <c r="A11" s="36" t="s">
        <v>59</v>
      </c>
      <c r="B11" s="235"/>
      <c r="C11" s="235"/>
      <c r="D11" s="235"/>
    </row>
    <row r="12" spans="1:4" ht="14.25">
      <c r="A12" s="12" t="s">
        <v>231</v>
      </c>
      <c r="B12" s="235"/>
      <c r="C12" s="235"/>
      <c r="D12" s="235"/>
    </row>
    <row r="13" spans="1:4" ht="14.25">
      <c r="A13" s="36" t="s">
        <v>80</v>
      </c>
      <c r="B13" s="235"/>
      <c r="C13" s="235"/>
      <c r="D13" s="235"/>
    </row>
    <row r="14" spans="1:4" ht="14.25">
      <c r="A14" s="36" t="s">
        <v>135</v>
      </c>
      <c r="B14" s="235"/>
      <c r="C14" s="235"/>
      <c r="D14" s="235"/>
    </row>
    <row r="15" spans="1:4" ht="14.25">
      <c r="A15" s="36" t="s">
        <v>136</v>
      </c>
      <c r="B15" s="235"/>
      <c r="C15" s="235"/>
      <c r="D15" s="235"/>
    </row>
    <row r="16" spans="1:4" ht="14.25">
      <c r="A16" s="36" t="s">
        <v>81</v>
      </c>
      <c r="B16" s="235"/>
      <c r="C16" s="235"/>
      <c r="D16" s="235"/>
    </row>
    <row r="17" spans="1:4" ht="14.25">
      <c r="A17" s="36" t="s">
        <v>1243</v>
      </c>
      <c r="B17" s="276"/>
      <c r="C17" s="316"/>
      <c r="D17" s="316"/>
    </row>
    <row r="18" spans="1:4" ht="14.25">
      <c r="A18" s="36" t="s">
        <v>82</v>
      </c>
      <c r="B18" s="276"/>
      <c r="C18" s="316"/>
      <c r="D18" s="316"/>
    </row>
    <row r="19" spans="1:4" ht="14.25">
      <c r="A19" s="24" t="s">
        <v>2024</v>
      </c>
      <c r="B19" s="276"/>
      <c r="C19" s="316"/>
      <c r="D19" s="316"/>
    </row>
    <row r="20" spans="1:4" ht="14.25">
      <c r="A20" s="36" t="s">
        <v>84</v>
      </c>
      <c r="B20" s="276"/>
      <c r="C20" s="276"/>
      <c r="D20" s="276"/>
    </row>
    <row r="21" spans="1:4" ht="14.25">
      <c r="A21" s="36" t="s">
        <v>85</v>
      </c>
      <c r="B21" s="316"/>
      <c r="C21" s="276"/>
      <c r="D21" s="316"/>
    </row>
    <row r="22" spans="1:4" ht="14.25">
      <c r="A22" s="36" t="s">
        <v>138</v>
      </c>
      <c r="B22" s="316"/>
      <c r="C22" s="276"/>
      <c r="D22" s="316"/>
    </row>
    <row r="23" spans="1:4" ht="14.25">
      <c r="A23" s="36" t="s">
        <v>139</v>
      </c>
      <c r="B23" s="316"/>
      <c r="C23" s="276"/>
      <c r="D23" s="316"/>
    </row>
    <row r="24" spans="1:4" ht="14.25">
      <c r="A24" s="36" t="s">
        <v>86</v>
      </c>
      <c r="B24" s="316"/>
      <c r="C24" s="316"/>
      <c r="D24" s="276"/>
    </row>
  </sheetData>
  <mergeCells count="3">
    <mergeCell ref="A1:D1"/>
    <mergeCell ref="A2:D2"/>
    <mergeCell ref="A3:D3"/>
  </mergeCells>
  <pageMargins left="0.7" right="0.24"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dimension ref="A1:B7"/>
  <sheetViews>
    <sheetView workbookViewId="0">
      <selection activeCell="B8" sqref="B8"/>
    </sheetView>
  </sheetViews>
  <sheetFormatPr defaultRowHeight="12.75"/>
  <cols>
    <col min="1" max="1" width="62.42578125" customWidth="1"/>
    <col min="2" max="2" width="20" customWidth="1"/>
  </cols>
  <sheetData>
    <row r="1" spans="1:2" ht="53.25" customHeight="1">
      <c r="A1" s="476" t="str">
        <f>"Приложение №"&amp;H2гор_среда_10&amp;"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76"/>
    </row>
    <row r="2" spans="1:2" ht="67.5" customHeight="1">
      <c r="A2" s="476" t="str">
        <f>"Приложение №"&amp;H1гор_среда_10&amp;" к решению
Богучанского районного Совета депутатов
от "&amp;Р1дата&amp;" года №"&amp;е213</f>
        <v>Приложение № к решению
Богучанского районного Совета депутатов
от  года №6/1-25</v>
      </c>
      <c r="B2" s="476"/>
    </row>
    <row r="3" spans="1:2" ht="180" customHeight="1">
      <c r="A3" s="514" t="s">
        <v>1812</v>
      </c>
      <c r="B3" s="514"/>
    </row>
    <row r="4" spans="1:2">
      <c r="A4" s="3"/>
      <c r="B4" s="8" t="s">
        <v>69</v>
      </c>
    </row>
    <row r="5" spans="1:2">
      <c r="A5" s="32" t="s">
        <v>21</v>
      </c>
      <c r="B5" s="32" t="s">
        <v>1337</v>
      </c>
    </row>
    <row r="6" spans="1:2" ht="15">
      <c r="A6" s="363" t="s">
        <v>70</v>
      </c>
      <c r="B6" s="364">
        <f>SUM(B7:B10)</f>
        <v>0</v>
      </c>
    </row>
    <row r="7" spans="1:2" ht="17.25" customHeight="1">
      <c r="A7" s="10" t="s">
        <v>1244</v>
      </c>
      <c r="B7" s="25"/>
    </row>
  </sheetData>
  <mergeCells count="3">
    <mergeCell ref="A1:B1"/>
    <mergeCell ref="A2:B2"/>
    <mergeCell ref="A3:B3"/>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sheetPr>
    <tabColor theme="9" tint="-0.249977111117893"/>
  </sheetPr>
  <dimension ref="A1:B23"/>
  <sheetViews>
    <sheetView workbookViewId="0">
      <selection activeCell="B24" sqref="B24"/>
    </sheetView>
  </sheetViews>
  <sheetFormatPr defaultRowHeight="12.75"/>
  <cols>
    <col min="1" max="1" width="60.85546875" customWidth="1"/>
    <col min="2" max="2" width="24.5703125" customWidth="1"/>
  </cols>
  <sheetData>
    <row r="1" spans="1:2" ht="44.25" customHeight="1">
      <c r="A1" s="460" t="str">
        <f>"Приложение №"&amp;Н2рег_вып&amp;"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60"/>
    </row>
    <row r="2" spans="1:2" ht="46.5" customHeight="1">
      <c r="A2" s="460" t="str">
        <f>"Приложение №"&amp;Н1рег_вып&amp;" к решению
Богучанского районного Совета депутатов
от "&amp;Р1дата&amp;" года №"&amp;Р1номер</f>
        <v>Приложение № к решению
Богучанского районного Совета депутатов
от  года №</v>
      </c>
      <c r="B2" s="460"/>
    </row>
    <row r="3" spans="1:2" ht="93.75" customHeight="1">
      <c r="A3" s="459" t="s">
        <v>2080</v>
      </c>
      <c r="B3" s="459"/>
    </row>
    <row r="4" spans="1:2">
      <c r="A4" s="3"/>
      <c r="B4" s="8"/>
    </row>
    <row r="5" spans="1:2" ht="14.25">
      <c r="A5" s="22" t="s">
        <v>21</v>
      </c>
      <c r="B5" s="22" t="s">
        <v>1336</v>
      </c>
    </row>
    <row r="6" spans="1:2" ht="15">
      <c r="A6" s="250" t="s">
        <v>70</v>
      </c>
      <c r="B6" s="249">
        <f>SUM(B7:B26)</f>
        <v>1829220</v>
      </c>
    </row>
    <row r="7" spans="1:2" ht="14.25">
      <c r="A7" s="251" t="s">
        <v>57</v>
      </c>
      <c r="B7" s="252">
        <v>136764</v>
      </c>
    </row>
    <row r="8" spans="1:2" ht="14.25">
      <c r="A8" s="251" t="s">
        <v>79</v>
      </c>
      <c r="B8" s="252">
        <v>113970</v>
      </c>
    </row>
    <row r="9" spans="1:2" ht="14.25">
      <c r="A9" s="251" t="s">
        <v>1242</v>
      </c>
      <c r="B9" s="252">
        <v>113970</v>
      </c>
    </row>
    <row r="10" spans="1:2" ht="14.25">
      <c r="A10" s="251" t="s">
        <v>59</v>
      </c>
      <c r="B10" s="252">
        <v>136764</v>
      </c>
    </row>
    <row r="11" spans="1:2" ht="14.25">
      <c r="A11" s="251" t="s">
        <v>231</v>
      </c>
      <c r="B11" s="252">
        <v>136764</v>
      </c>
    </row>
    <row r="12" spans="1:2" ht="14.25">
      <c r="A12" s="251" t="s">
        <v>80</v>
      </c>
      <c r="B12" s="252">
        <v>68382</v>
      </c>
    </row>
    <row r="13" spans="1:2" ht="14.25">
      <c r="A13" s="251" t="s">
        <v>135</v>
      </c>
      <c r="B13" s="252">
        <v>239338</v>
      </c>
    </row>
    <row r="14" spans="1:2" ht="14.25">
      <c r="A14" s="251" t="s">
        <v>81</v>
      </c>
      <c r="B14" s="252">
        <v>68382</v>
      </c>
    </row>
    <row r="15" spans="1:2" ht="14.25">
      <c r="A15" s="251" t="s">
        <v>136</v>
      </c>
      <c r="B15" s="252">
        <v>68382</v>
      </c>
    </row>
    <row r="16" spans="1:2" ht="14.25">
      <c r="A16" s="251" t="s">
        <v>1243</v>
      </c>
      <c r="B16" s="252">
        <v>45588</v>
      </c>
    </row>
    <row r="17" spans="1:2" ht="14.25">
      <c r="A17" s="251" t="s">
        <v>83</v>
      </c>
      <c r="B17" s="252">
        <v>159558</v>
      </c>
    </row>
    <row r="18" spans="1:2" ht="14.25">
      <c r="A18" s="251" t="s">
        <v>82</v>
      </c>
      <c r="B18" s="252">
        <v>113970</v>
      </c>
    </row>
    <row r="19" spans="1:2" ht="14.25">
      <c r="A19" s="251" t="s">
        <v>85</v>
      </c>
      <c r="B19" s="252">
        <v>45588</v>
      </c>
    </row>
    <row r="20" spans="1:2" ht="14.25">
      <c r="A20" s="251" t="s">
        <v>1244</v>
      </c>
      <c r="B20" s="252">
        <v>68382</v>
      </c>
    </row>
    <row r="21" spans="1:2" ht="14.25">
      <c r="A21" s="251" t="s">
        <v>138</v>
      </c>
      <c r="B21" s="252">
        <v>68382</v>
      </c>
    </row>
    <row r="22" spans="1:2" ht="14.25">
      <c r="A22" s="251" t="s">
        <v>139</v>
      </c>
      <c r="B22" s="252">
        <v>113970</v>
      </c>
    </row>
    <row r="23" spans="1:2" ht="14.25">
      <c r="A23" s="251" t="s">
        <v>86</v>
      </c>
      <c r="B23" s="252">
        <v>131066</v>
      </c>
    </row>
  </sheetData>
  <mergeCells count="3">
    <mergeCell ref="A1:B1"/>
    <mergeCell ref="A2:B2"/>
    <mergeCell ref="A3:B3"/>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dimension ref="A1:D9"/>
  <sheetViews>
    <sheetView workbookViewId="0">
      <selection activeCell="B10" sqref="B10"/>
    </sheetView>
  </sheetViews>
  <sheetFormatPr defaultRowHeight="12.75"/>
  <cols>
    <col min="1" max="1" width="56.42578125" customWidth="1"/>
    <col min="2" max="2" width="23.85546875" customWidth="1"/>
    <col min="3" max="4" width="15" customWidth="1"/>
  </cols>
  <sheetData>
    <row r="1" spans="1:4" ht="45.75" customHeight="1">
      <c r="A1" s="460" t="str">
        <f>"Приложение №"&amp;Н2гор_среда&amp;"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60"/>
      <c r="C1" s="52"/>
      <c r="D1" s="52"/>
    </row>
    <row r="2" spans="1:4" ht="45" customHeight="1">
      <c r="A2" s="460" t="str">
        <f>"Приложение №"&amp;Н1гор_среда&amp;" к решению
Богучанского районного Совета депутатов
от "&amp;Р1дата&amp;" года №"&amp;Р1номер</f>
        <v>Приложение № к решению
Богучанского районного Совета депутатов
от  года №</v>
      </c>
      <c r="B2" s="460"/>
      <c r="C2" s="52"/>
      <c r="D2" s="52"/>
    </row>
    <row r="3" spans="1:4" ht="180" customHeight="1">
      <c r="A3" s="514" t="s">
        <v>1782</v>
      </c>
      <c r="B3" s="514"/>
      <c r="C3" s="239"/>
      <c r="D3" s="239"/>
    </row>
    <row r="4" spans="1:4">
      <c r="A4" s="3"/>
      <c r="B4" s="8" t="s">
        <v>69</v>
      </c>
      <c r="C4" s="8"/>
    </row>
    <row r="5" spans="1:4">
      <c r="A5" s="32" t="s">
        <v>21</v>
      </c>
      <c r="B5" s="32" t="s">
        <v>1337</v>
      </c>
    </row>
    <row r="6" spans="1:4" ht="15">
      <c r="A6" s="237" t="s">
        <v>70</v>
      </c>
      <c r="B6" s="35">
        <f>SUM(B7:B10)</f>
        <v>0</v>
      </c>
    </row>
    <row r="7" spans="1:4" ht="15">
      <c r="A7" s="10" t="s">
        <v>1244</v>
      </c>
      <c r="B7" s="296"/>
    </row>
    <row r="8" spans="1:4" ht="14.25" hidden="1">
      <c r="A8" s="10" t="s">
        <v>1236</v>
      </c>
      <c r="B8" s="25"/>
    </row>
    <row r="9" spans="1:4" ht="14.25" hidden="1">
      <c r="A9" s="10" t="s">
        <v>138</v>
      </c>
      <c r="B9" s="25"/>
    </row>
  </sheetData>
  <mergeCells count="3">
    <mergeCell ref="A1:B1"/>
    <mergeCell ref="A2:B2"/>
    <mergeCell ref="A3:B3"/>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dimension ref="A1:D17"/>
  <sheetViews>
    <sheetView workbookViewId="0">
      <selection activeCell="L6" sqref="L5:L6"/>
    </sheetView>
  </sheetViews>
  <sheetFormatPr defaultRowHeight="12.75"/>
  <cols>
    <col min="1" max="1" width="60" customWidth="1"/>
    <col min="2" max="2" width="27" customWidth="1"/>
    <col min="3" max="3" width="14.42578125" hidden="1" customWidth="1"/>
    <col min="4" max="4" width="14.28515625" hidden="1" customWidth="1"/>
  </cols>
  <sheetData>
    <row r="1" spans="1:4" ht="45.75" customHeight="1">
      <c r="A1" s="460" t="str">
        <f>"Приложение №"&amp;H2потенциал&amp;"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60"/>
      <c r="C1" s="460"/>
      <c r="D1" s="460"/>
    </row>
    <row r="2" spans="1:4" ht="63" customHeight="1">
      <c r="A2" s="460" t="str">
        <f>"Приложение №"&amp;H1потенциал&amp;" к решению
Богучанского районного Совета депутатов
от "&amp;Р1дата&amp;" года №"&amp;Р1номер</f>
        <v>Приложение № к решению
Богучанского районного Совета депутатов
от  года №</v>
      </c>
      <c r="B2" s="460"/>
      <c r="C2" s="460"/>
      <c r="D2" s="460"/>
    </row>
    <row r="3" spans="1:4" ht="90" customHeight="1">
      <c r="A3" s="486" t="s">
        <v>2026</v>
      </c>
      <c r="B3" s="486"/>
      <c r="C3" s="486"/>
      <c r="D3" s="486"/>
    </row>
    <row r="4" spans="1:4">
      <c r="A4" s="154"/>
      <c r="B4" s="8"/>
      <c r="C4" s="8"/>
      <c r="D4" s="155" t="s">
        <v>69</v>
      </c>
    </row>
    <row r="5" spans="1:4" ht="15">
      <c r="A5" s="22" t="s">
        <v>21</v>
      </c>
      <c r="B5" s="22" t="s">
        <v>1336</v>
      </c>
      <c r="C5" s="169" t="s">
        <v>1245</v>
      </c>
      <c r="D5" s="169" t="s">
        <v>1336</v>
      </c>
    </row>
    <row r="6" spans="1:4" ht="15">
      <c r="A6" s="346" t="s">
        <v>70</v>
      </c>
      <c r="B6" s="249">
        <f>SUM(B7:B17)</f>
        <v>2763258</v>
      </c>
      <c r="C6" s="249">
        <f>SUM(C7:C17)</f>
        <v>0</v>
      </c>
      <c r="D6" s="249">
        <f>SUM(D7:D17)</f>
        <v>0</v>
      </c>
    </row>
    <row r="7" spans="1:4" ht="15">
      <c r="A7" s="349" t="s">
        <v>1242</v>
      </c>
      <c r="B7" s="350">
        <v>2276</v>
      </c>
      <c r="C7" s="157"/>
      <c r="D7" s="157"/>
    </row>
    <row r="8" spans="1:4" ht="15">
      <c r="A8" s="349" t="s">
        <v>2023</v>
      </c>
      <c r="B8" s="350">
        <v>2239314</v>
      </c>
      <c r="C8" s="157"/>
      <c r="D8" s="157"/>
    </row>
    <row r="9" spans="1:4" ht="15">
      <c r="A9" s="349" t="s">
        <v>231</v>
      </c>
      <c r="B9" s="350">
        <v>108658</v>
      </c>
      <c r="C9" s="157"/>
      <c r="D9" s="157"/>
    </row>
    <row r="10" spans="1:4" ht="14.25">
      <c r="A10" s="349" t="s">
        <v>80</v>
      </c>
      <c r="B10" s="350">
        <v>9740</v>
      </c>
      <c r="C10" s="290"/>
      <c r="D10" s="290"/>
    </row>
    <row r="11" spans="1:4">
      <c r="A11" s="349" t="s">
        <v>135</v>
      </c>
      <c r="B11" s="350">
        <v>47736</v>
      </c>
    </row>
    <row r="12" spans="1:4">
      <c r="A12" s="349" t="s">
        <v>136</v>
      </c>
      <c r="B12" s="350">
        <v>4402</v>
      </c>
    </row>
    <row r="13" spans="1:4">
      <c r="A13" s="349" t="s">
        <v>81</v>
      </c>
      <c r="B13" s="350">
        <v>26363</v>
      </c>
    </row>
    <row r="14" spans="1:4">
      <c r="A14" s="349" t="s">
        <v>1243</v>
      </c>
      <c r="B14" s="350">
        <v>86523</v>
      </c>
    </row>
    <row r="15" spans="1:4">
      <c r="A15" s="349" t="s">
        <v>84</v>
      </c>
      <c r="B15" s="350">
        <v>204723</v>
      </c>
    </row>
    <row r="16" spans="1:4">
      <c r="A16" s="349" t="s">
        <v>85</v>
      </c>
      <c r="B16" s="350">
        <v>11076</v>
      </c>
    </row>
    <row r="17" spans="1:2">
      <c r="A17" s="349" t="s">
        <v>86</v>
      </c>
      <c r="B17" s="350">
        <v>22447</v>
      </c>
    </row>
  </sheetData>
  <mergeCells count="3">
    <mergeCell ref="A1:D1"/>
    <mergeCell ref="A2:D2"/>
    <mergeCell ref="A3:D3"/>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dimension ref="A1:I21"/>
  <sheetViews>
    <sheetView workbookViewId="0">
      <selection activeCell="B22" sqref="B22"/>
    </sheetView>
  </sheetViews>
  <sheetFormatPr defaultRowHeight="12.75"/>
  <cols>
    <col min="1" max="1" width="57.85546875" customWidth="1"/>
    <col min="2" max="2" width="27" customWidth="1"/>
    <col min="3" max="3" width="14.42578125" hidden="1" customWidth="1"/>
    <col min="4" max="4" width="14.28515625" hidden="1" customWidth="1"/>
  </cols>
  <sheetData>
    <row r="1" spans="1:4" ht="45.75" customHeight="1">
      <c r="A1" s="460" t="str">
        <f>"Приложение №"&amp;H1УДС&amp;"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60"/>
      <c r="C1" s="460"/>
      <c r="D1" s="460"/>
    </row>
    <row r="2" spans="1:4" ht="63" customHeight="1">
      <c r="A2" s="460" t="str">
        <f>"Приложение №"&amp;H2УДС&amp;" к решению
Богучанского районного Совета депутатов
от "&amp;Р1дата&amp;" года №"&amp;Р1номер</f>
        <v>Приложение № к решению
Богучанского районного Совета депутатов
от  года №</v>
      </c>
      <c r="B2" s="460"/>
      <c r="C2" s="460"/>
      <c r="D2" s="460"/>
    </row>
    <row r="3" spans="1:4" ht="90" customHeight="1">
      <c r="A3" s="514" t="s">
        <v>1736</v>
      </c>
      <c r="B3" s="514"/>
      <c r="C3" s="514"/>
      <c r="D3" s="514"/>
    </row>
    <row r="4" spans="1:4">
      <c r="A4" s="154"/>
      <c r="B4" s="8"/>
      <c r="C4" s="8"/>
      <c r="D4" s="155" t="s">
        <v>69</v>
      </c>
    </row>
    <row r="5" spans="1:4" ht="15">
      <c r="A5" s="22" t="s">
        <v>21</v>
      </c>
      <c r="B5" s="22" t="s">
        <v>1245</v>
      </c>
      <c r="C5" s="169" t="s">
        <v>1245</v>
      </c>
      <c r="D5" s="169" t="s">
        <v>1336</v>
      </c>
    </row>
    <row r="6" spans="1:4" ht="15">
      <c r="A6" s="346" t="s">
        <v>70</v>
      </c>
      <c r="B6" s="249">
        <f>SUM(B7:B21)</f>
        <v>0</v>
      </c>
      <c r="C6" s="249">
        <f>SUM(C7:C21)</f>
        <v>0</v>
      </c>
      <c r="D6" s="249">
        <f>SUM(D7:D21)</f>
        <v>0</v>
      </c>
    </row>
    <row r="7" spans="1:4" ht="15" hidden="1">
      <c r="A7" s="347" t="s">
        <v>57</v>
      </c>
      <c r="B7" s="348"/>
      <c r="C7" s="157"/>
      <c r="D7" s="157"/>
    </row>
    <row r="8" spans="1:4" ht="15" hidden="1">
      <c r="A8" s="347" t="s">
        <v>1603</v>
      </c>
      <c r="B8" s="348"/>
      <c r="C8" s="157"/>
      <c r="D8" s="157"/>
    </row>
    <row r="9" spans="1:4" ht="15" hidden="1">
      <c r="A9" s="347" t="s">
        <v>164</v>
      </c>
      <c r="B9" s="348"/>
      <c r="C9" s="157"/>
      <c r="D9" s="157"/>
    </row>
    <row r="10" spans="1:4" ht="14.25" hidden="1">
      <c r="A10" s="347" t="s">
        <v>58</v>
      </c>
      <c r="B10" s="348"/>
      <c r="C10" s="290"/>
      <c r="D10" s="290"/>
    </row>
    <row r="11" spans="1:4">
      <c r="A11" s="349" t="s">
        <v>59</v>
      </c>
      <c r="B11" s="350"/>
    </row>
    <row r="12" spans="1:4" ht="15" hidden="1">
      <c r="A12" s="295" t="s">
        <v>231</v>
      </c>
      <c r="B12" s="296"/>
    </row>
    <row r="13" spans="1:4" ht="15" hidden="1">
      <c r="A13" s="295" t="s">
        <v>1060</v>
      </c>
      <c r="B13" s="296"/>
    </row>
    <row r="14" spans="1:4" ht="15" hidden="1">
      <c r="A14" s="295" t="s">
        <v>135</v>
      </c>
      <c r="B14" s="296"/>
    </row>
    <row r="15" spans="1:4" ht="15" hidden="1">
      <c r="A15" s="295" t="s">
        <v>136</v>
      </c>
      <c r="B15" s="296"/>
    </row>
    <row r="16" spans="1:4" ht="15" hidden="1">
      <c r="A16" s="295" t="s">
        <v>81</v>
      </c>
      <c r="B16" s="296"/>
    </row>
    <row r="17" spans="1:9" ht="15" hidden="1">
      <c r="A17" s="295" t="s">
        <v>83</v>
      </c>
      <c r="B17" s="296"/>
    </row>
    <row r="18" spans="1:9" ht="15" hidden="1">
      <c r="A18" s="295" t="s">
        <v>165</v>
      </c>
      <c r="B18" s="296"/>
    </row>
    <row r="19" spans="1:9" ht="15" hidden="1">
      <c r="A19" s="295" t="s">
        <v>82</v>
      </c>
      <c r="B19" s="303"/>
    </row>
    <row r="20" spans="1:9" ht="15" hidden="1">
      <c r="A20" s="295" t="s">
        <v>1604</v>
      </c>
    </row>
    <row r="21" spans="1:9" ht="15" hidden="1">
      <c r="A21" s="295" t="s">
        <v>86</v>
      </c>
      <c r="B21" s="303"/>
      <c r="I21" t="s">
        <v>1634</v>
      </c>
    </row>
  </sheetData>
  <mergeCells count="3">
    <mergeCell ref="A1:D1"/>
    <mergeCell ref="A2:D2"/>
    <mergeCell ref="A3:D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dimension ref="A1:D11"/>
  <sheetViews>
    <sheetView workbookViewId="0">
      <selection activeCell="B7" sqref="B7:B11"/>
    </sheetView>
  </sheetViews>
  <sheetFormatPr defaultRowHeight="12.75"/>
  <cols>
    <col min="1" max="1" width="55.5703125" customWidth="1"/>
    <col min="2" max="2" width="27" customWidth="1"/>
    <col min="3" max="3" width="14.42578125" hidden="1" customWidth="1"/>
    <col min="4" max="4" width="14.28515625" hidden="1" customWidth="1"/>
  </cols>
  <sheetData>
    <row r="1" spans="1:4" ht="45.75" customHeight="1">
      <c r="A1" s="460" t="str">
        <f>"Приложение №"&amp;H2благ&amp;"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60"/>
      <c r="C1" s="460"/>
      <c r="D1" s="460"/>
    </row>
    <row r="2" spans="1:4" ht="63" customHeight="1">
      <c r="A2" s="460" t="str">
        <f>"Приложение №"&amp;H1благ&amp;" к решению
Богучанского районного Совета депутатов
от "&amp;Р1дата&amp;" года №"&amp;Р1номер</f>
        <v>Приложение № к решению
Богучанского районного Совета депутатов
от  года №</v>
      </c>
      <c r="B2" s="460"/>
      <c r="C2" s="460"/>
      <c r="D2" s="460"/>
    </row>
    <row r="3" spans="1:4" ht="137.25" customHeight="1">
      <c r="A3" s="514" t="s">
        <v>1789</v>
      </c>
      <c r="B3" s="514"/>
      <c r="C3" s="514"/>
      <c r="D3" s="514"/>
    </row>
    <row r="4" spans="1:4">
      <c r="A4" s="154"/>
      <c r="B4" s="8"/>
      <c r="C4" s="8"/>
      <c r="D4" s="155" t="s">
        <v>69</v>
      </c>
    </row>
    <row r="5" spans="1:4" ht="15">
      <c r="A5" s="22" t="s">
        <v>21</v>
      </c>
      <c r="B5" s="22" t="s">
        <v>1245</v>
      </c>
      <c r="C5" s="169" t="s">
        <v>1245</v>
      </c>
      <c r="D5" s="169" t="s">
        <v>1336</v>
      </c>
    </row>
    <row r="6" spans="1:4" ht="15">
      <c r="A6" s="346" t="s">
        <v>70</v>
      </c>
      <c r="B6" s="249">
        <f>SUM(B7:B11)</f>
        <v>0</v>
      </c>
      <c r="C6" s="249">
        <f>SUM(C8:C11)</f>
        <v>0</v>
      </c>
      <c r="D6" s="249">
        <f>SUM(D8:D11)</f>
        <v>0</v>
      </c>
    </row>
    <row r="7" spans="1:4" ht="15">
      <c r="A7" s="349" t="s">
        <v>1603</v>
      </c>
      <c r="B7" s="351"/>
      <c r="C7" s="249"/>
      <c r="D7" s="249"/>
    </row>
    <row r="8" spans="1:4" ht="15">
      <c r="A8" s="349" t="s">
        <v>59</v>
      </c>
      <c r="B8" s="350"/>
      <c r="C8" s="157"/>
      <c r="D8" s="157"/>
    </row>
    <row r="9" spans="1:4" ht="15">
      <c r="A9" s="349" t="s">
        <v>1790</v>
      </c>
      <c r="B9" s="350"/>
      <c r="C9" s="157"/>
      <c r="D9" s="157"/>
    </row>
    <row r="10" spans="1:4" ht="15">
      <c r="A10" s="349" t="s">
        <v>138</v>
      </c>
      <c r="B10" s="350"/>
      <c r="C10" s="157"/>
      <c r="D10" s="157"/>
    </row>
    <row r="11" spans="1:4" ht="14.25">
      <c r="A11" s="349" t="s">
        <v>86</v>
      </c>
      <c r="B11" s="350"/>
      <c r="C11" s="290"/>
      <c r="D11" s="290"/>
    </row>
  </sheetData>
  <mergeCells count="3">
    <mergeCell ref="A1:D1"/>
    <mergeCell ref="A2:D2"/>
    <mergeCell ref="A3:D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Лист4">
    <tabColor rgb="FF00B0F0"/>
  </sheetPr>
  <dimension ref="A1:E14"/>
  <sheetViews>
    <sheetView topLeftCell="A2" zoomScaleNormal="75" workbookViewId="0">
      <selection activeCell="A14" sqref="A14:XFD15"/>
    </sheetView>
  </sheetViews>
  <sheetFormatPr defaultRowHeight="15"/>
  <cols>
    <col min="1" max="2" width="8" style="71" customWidth="1"/>
    <col min="3" max="3" width="25.42578125" style="74" customWidth="1"/>
    <col min="4" max="4" width="61" style="72" customWidth="1"/>
    <col min="5" max="5" width="9.140625" style="73"/>
    <col min="6" max="6" width="14.5703125" style="73" customWidth="1"/>
    <col min="7" max="16384" width="9.140625" style="73"/>
  </cols>
  <sheetData>
    <row r="1" spans="1:5" ht="42.75" hidden="1" customHeight="1">
      <c r="A1" s="460" t="str">
        <f>"Приложение "&amp;Н2аист&amp;" к решению
Богучанского районного Совета депутатов
от "&amp;Р2дата&amp;" года №"&amp;Р2номер</f>
        <v>Приложение  к решению
Богучанского районного Совета депутатов
от  года №</v>
      </c>
      <c r="B1" s="460"/>
      <c r="C1" s="460"/>
      <c r="D1" s="460"/>
      <c r="E1" s="55"/>
    </row>
    <row r="2" spans="1:5" s="55" customFormat="1" ht="44.25" customHeight="1">
      <c r="A2" s="460" t="str">
        <f>"Приложение "&amp;Н1аист&amp;" к решению
Богучанского районного Совета депутатов
от "&amp;Р1дата&amp;" года №"&amp;Р1номер</f>
        <v>Приложение  к решению
Богучанского районного Совета депутатов
от  года №</v>
      </c>
      <c r="B2" s="460"/>
      <c r="C2" s="460"/>
      <c r="D2" s="460"/>
    </row>
    <row r="3" spans="1:5" s="55" customFormat="1" ht="65.25" customHeight="1">
      <c r="A3" s="473" t="str">
        <f>"Главные администраторы 
источников внутреннего финансирования дефицита 
районного бюджета на "&amp;год&amp;" год и плановый период "&amp;ПлПер&amp;" годов"</f>
        <v>Главные администраторы 
источников внутреннего финансирования дефицита 
районного бюджета на 2023 год и плановый период 2024-2025 годов</v>
      </c>
      <c r="B3" s="473"/>
      <c r="C3" s="473"/>
      <c r="D3" s="473"/>
    </row>
    <row r="4" spans="1:5" s="55" customFormat="1" ht="13.5" customHeight="1">
      <c r="A4" s="53"/>
      <c r="B4" s="53"/>
      <c r="C4" s="53"/>
      <c r="D4" s="54"/>
    </row>
    <row r="5" spans="1:5" s="59" customFormat="1" ht="15.75" customHeight="1">
      <c r="A5" s="56"/>
      <c r="B5" s="56"/>
      <c r="C5" s="57"/>
      <c r="D5" s="58"/>
    </row>
    <row r="6" spans="1:5" s="61" customFormat="1" ht="42.75">
      <c r="A6" s="60" t="s">
        <v>163</v>
      </c>
      <c r="B6" s="60" t="s">
        <v>168</v>
      </c>
      <c r="C6" s="60" t="s">
        <v>169</v>
      </c>
      <c r="D6" s="60" t="s">
        <v>170</v>
      </c>
    </row>
    <row r="7" spans="1:5" s="56" customFormat="1" ht="30">
      <c r="A7" s="141">
        <v>1</v>
      </c>
      <c r="B7" s="62" t="s">
        <v>208</v>
      </c>
      <c r="C7" s="63"/>
      <c r="D7" s="64" t="s">
        <v>266</v>
      </c>
    </row>
    <row r="8" spans="1:5" s="69" customFormat="1" ht="28.5">
      <c r="A8" s="65">
        <v>2</v>
      </c>
      <c r="B8" s="66" t="s">
        <v>208</v>
      </c>
      <c r="C8" s="67" t="s">
        <v>172</v>
      </c>
      <c r="D8" s="68" t="s">
        <v>1399</v>
      </c>
    </row>
    <row r="9" spans="1:5" s="69" customFormat="1" ht="33.75" customHeight="1">
      <c r="A9" s="65">
        <v>3</v>
      </c>
      <c r="B9" s="66" t="s">
        <v>208</v>
      </c>
      <c r="C9" s="67" t="s">
        <v>101</v>
      </c>
      <c r="D9" s="68" t="s">
        <v>1400</v>
      </c>
    </row>
    <row r="10" spans="1:5" s="69" customFormat="1" ht="42.75">
      <c r="A10" s="65">
        <v>4</v>
      </c>
      <c r="B10" s="66" t="s">
        <v>208</v>
      </c>
      <c r="C10" s="67" t="s">
        <v>1113</v>
      </c>
      <c r="D10" s="68" t="s">
        <v>1401</v>
      </c>
    </row>
    <row r="11" spans="1:5" s="69" customFormat="1" ht="42.75">
      <c r="A11" s="65">
        <v>5</v>
      </c>
      <c r="B11" s="66" t="s">
        <v>208</v>
      </c>
      <c r="C11" s="67" t="s">
        <v>1114</v>
      </c>
      <c r="D11" s="68" t="s">
        <v>36</v>
      </c>
    </row>
    <row r="12" spans="1:5" s="69" customFormat="1" ht="28.5">
      <c r="A12" s="65">
        <v>6</v>
      </c>
      <c r="B12" s="66" t="s">
        <v>208</v>
      </c>
      <c r="C12" s="70" t="s">
        <v>64</v>
      </c>
      <c r="D12" s="68" t="s">
        <v>154</v>
      </c>
    </row>
    <row r="13" spans="1:5" s="69" customFormat="1" ht="28.5">
      <c r="A13" s="65">
        <v>7</v>
      </c>
      <c r="B13" s="66" t="s">
        <v>208</v>
      </c>
      <c r="C13" s="70" t="s">
        <v>65</v>
      </c>
      <c r="D13" s="68" t="s">
        <v>160</v>
      </c>
    </row>
    <row r="14" spans="1:5">
      <c r="C14" s="71"/>
    </row>
  </sheetData>
  <mergeCells count="3">
    <mergeCell ref="A3:D3"/>
    <mergeCell ref="A2:D2"/>
    <mergeCell ref="A1:D1"/>
  </mergeCells>
  <phoneticPr fontId="3" type="noConversion"/>
  <pageMargins left="0.78740157480314965" right="0.39370078740157483" top="0.78740157480314965" bottom="0.78740157480314965" header="0.39370078740157483" footer="0.39370078740157483"/>
  <pageSetup paperSize="9" scale="90" firstPageNumber="849" orientation="portrait" useFirstPageNumber="1" r:id="rId1"/>
  <headerFooter alignWithMargins="0"/>
</worksheet>
</file>

<file path=xl/worksheets/sheet30.xml><?xml version="1.0" encoding="utf-8"?>
<worksheet xmlns="http://schemas.openxmlformats.org/spreadsheetml/2006/main" xmlns:r="http://schemas.openxmlformats.org/officeDocument/2006/relationships">
  <dimension ref="A1:D24"/>
  <sheetViews>
    <sheetView workbookViewId="0">
      <selection activeCell="B16" sqref="B16:B17"/>
    </sheetView>
  </sheetViews>
  <sheetFormatPr defaultRowHeight="12.75"/>
  <cols>
    <col min="1" max="1" width="59.7109375" customWidth="1"/>
    <col min="2" max="2" width="27" customWidth="1"/>
    <col min="3" max="3" width="14.42578125" hidden="1" customWidth="1"/>
    <col min="4" max="4" width="14.28515625" hidden="1" customWidth="1"/>
  </cols>
  <sheetData>
    <row r="1" spans="1:4" ht="45.75" customHeight="1">
      <c r="A1" s="460" t="str">
        <f>"Приложение №"&amp;H2благмалое&amp;"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60"/>
      <c r="C1" s="460"/>
      <c r="D1" s="460"/>
    </row>
    <row r="2" spans="1:4" ht="63" customHeight="1">
      <c r="A2" s="460" t="str">
        <f>"Приложение №"&amp;H1благмалое&amp;" к решению
Богучанского районного Совета депутатов
от "&amp;Р1дата&amp;" года №"&amp;Р1номер</f>
        <v>Приложение № к решению
Богучанского районного Совета депутатов
от  года №</v>
      </c>
      <c r="B2" s="460"/>
      <c r="C2" s="460"/>
      <c r="D2" s="460"/>
    </row>
    <row r="3" spans="1:4" ht="90" customHeight="1">
      <c r="A3" s="514" t="s">
        <v>1791</v>
      </c>
      <c r="B3" s="514"/>
      <c r="C3" s="514"/>
      <c r="D3" s="514"/>
    </row>
    <row r="4" spans="1:4">
      <c r="A4" s="154"/>
      <c r="B4" s="8"/>
      <c r="C4" s="8"/>
      <c r="D4" s="155" t="s">
        <v>69</v>
      </c>
    </row>
    <row r="5" spans="1:4" ht="15">
      <c r="A5" s="169" t="s">
        <v>21</v>
      </c>
      <c r="B5" s="169" t="s">
        <v>1245</v>
      </c>
      <c r="C5" s="169" t="s">
        <v>1245</v>
      </c>
      <c r="D5" s="169" t="s">
        <v>1336</v>
      </c>
    </row>
    <row r="6" spans="1:4" ht="15">
      <c r="A6" s="156" t="s">
        <v>70</v>
      </c>
      <c r="B6" s="249">
        <f>SUM(B7:B24)</f>
        <v>0</v>
      </c>
      <c r="C6" s="249">
        <f>SUM(C7:C24)</f>
        <v>0</v>
      </c>
      <c r="D6" s="249">
        <f>SUM(D7:D24)</f>
        <v>0</v>
      </c>
    </row>
    <row r="7" spans="1:4" ht="15" hidden="1">
      <c r="A7" s="40" t="s">
        <v>57</v>
      </c>
      <c r="B7" s="247"/>
      <c r="C7" s="157"/>
      <c r="D7" s="157"/>
    </row>
    <row r="8" spans="1:4" ht="15" hidden="1">
      <c r="A8" s="40" t="s">
        <v>79</v>
      </c>
      <c r="B8" s="247"/>
      <c r="C8" s="157"/>
      <c r="D8" s="157"/>
    </row>
    <row r="9" spans="1:4" ht="15" hidden="1">
      <c r="A9" s="40" t="s">
        <v>164</v>
      </c>
      <c r="B9" s="247"/>
      <c r="C9" s="157"/>
      <c r="D9" s="157"/>
    </row>
    <row r="10" spans="1:4" ht="14.25" hidden="1">
      <c r="A10" s="41" t="s">
        <v>58</v>
      </c>
      <c r="B10" s="248"/>
      <c r="C10" s="290"/>
      <c r="D10" s="290"/>
    </row>
    <row r="11" spans="1:4" ht="14.25" hidden="1">
      <c r="A11" s="288" t="s">
        <v>59</v>
      </c>
      <c r="B11" s="289"/>
    </row>
    <row r="12" spans="1:4" ht="14.25" hidden="1">
      <c r="A12" s="42" t="s">
        <v>231</v>
      </c>
      <c r="B12" s="248"/>
    </row>
    <row r="13" spans="1:4" ht="14.25" hidden="1">
      <c r="A13" s="40" t="s">
        <v>80</v>
      </c>
      <c r="B13" s="248"/>
    </row>
    <row r="14" spans="1:4" ht="14.25" hidden="1">
      <c r="A14" s="40" t="s">
        <v>135</v>
      </c>
      <c r="B14" s="248"/>
    </row>
    <row r="15" spans="1:4" ht="14.25" hidden="1">
      <c r="A15" s="40" t="s">
        <v>136</v>
      </c>
      <c r="B15" s="248"/>
    </row>
    <row r="16" spans="1:4">
      <c r="A16" s="352" t="s">
        <v>81</v>
      </c>
      <c r="B16" s="354"/>
    </row>
    <row r="17" spans="1:2">
      <c r="A17" s="353" t="s">
        <v>83</v>
      </c>
      <c r="B17" s="354"/>
    </row>
    <row r="18" spans="1:2" ht="14.25" hidden="1">
      <c r="A18" s="40" t="s">
        <v>165</v>
      </c>
      <c r="B18" s="248"/>
    </row>
    <row r="19" spans="1:2" ht="14.25" hidden="1">
      <c r="A19" s="40" t="s">
        <v>82</v>
      </c>
      <c r="B19" s="248"/>
    </row>
    <row r="20" spans="1:2" ht="14.25" hidden="1">
      <c r="A20" s="40" t="s">
        <v>84</v>
      </c>
      <c r="B20" s="248"/>
    </row>
    <row r="21" spans="1:2" ht="14.25" hidden="1">
      <c r="A21" s="40" t="s">
        <v>85</v>
      </c>
      <c r="B21" s="248"/>
    </row>
    <row r="22" spans="1:2" ht="14.25" hidden="1">
      <c r="A22" s="40" t="s">
        <v>138</v>
      </c>
      <c r="B22" s="248"/>
    </row>
    <row r="23" spans="1:2" ht="14.25" hidden="1">
      <c r="A23" s="40" t="s">
        <v>139</v>
      </c>
      <c r="B23" s="248"/>
    </row>
    <row r="24" spans="1:2" ht="14.25" hidden="1">
      <c r="A24" s="40" t="s">
        <v>86</v>
      </c>
      <c r="B24" s="248"/>
    </row>
  </sheetData>
  <mergeCells count="3">
    <mergeCell ref="A1:D1"/>
    <mergeCell ref="A2:D2"/>
    <mergeCell ref="A3:D3"/>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dimension ref="A1:D22"/>
  <sheetViews>
    <sheetView workbookViewId="0">
      <selection activeCell="D23" sqref="D23"/>
    </sheetView>
  </sheetViews>
  <sheetFormatPr defaultRowHeight="12.75"/>
  <cols>
    <col min="1" max="1" width="42.140625" customWidth="1"/>
    <col min="2" max="2" width="17.5703125" customWidth="1"/>
    <col min="3" max="3" width="13.42578125" customWidth="1"/>
    <col min="4" max="4" width="16.28515625" customWidth="1"/>
  </cols>
  <sheetData>
    <row r="1" spans="1:4" ht="45.75" customHeight="1">
      <c r="A1" s="460" t="str">
        <f>"Приложение №"&amp;H2зппов&amp;"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60"/>
      <c r="C1" s="460"/>
      <c r="D1" s="460"/>
    </row>
    <row r="2" spans="1:4" ht="52.5" customHeight="1">
      <c r="A2" s="460" t="str">
        <f>"Приложение №"&amp;H1зппов&amp;" к решению
Богучанского районного Совета депутатов
от "&amp;Р1дата&amp;" года №"&amp;Р1номер</f>
        <v>Приложение № к решению
Богучанского районного Совета депутатов
от  года №</v>
      </c>
      <c r="B2" s="460"/>
      <c r="C2" s="460"/>
      <c r="D2" s="460"/>
    </row>
    <row r="3" spans="1:4" ht="90" customHeight="1">
      <c r="A3" s="514" t="s">
        <v>1806</v>
      </c>
      <c r="B3" s="514"/>
      <c r="C3" s="514"/>
      <c r="D3" s="514"/>
    </row>
    <row r="4" spans="1:4">
      <c r="A4" s="154"/>
      <c r="B4" s="8"/>
      <c r="C4" s="8"/>
      <c r="D4" s="155" t="s">
        <v>69</v>
      </c>
    </row>
    <row r="5" spans="1:4">
      <c r="A5" s="32" t="s">
        <v>21</v>
      </c>
      <c r="B5" s="32" t="s">
        <v>1245</v>
      </c>
      <c r="C5" s="32" t="s">
        <v>1336</v>
      </c>
      <c r="D5" s="32" t="s">
        <v>1728</v>
      </c>
    </row>
    <row r="6" spans="1:4">
      <c r="A6" s="360" t="s">
        <v>70</v>
      </c>
      <c r="B6" s="361">
        <f>SUM(B7:B21)</f>
        <v>0</v>
      </c>
      <c r="C6" s="361">
        <f t="shared" ref="C6" si="0">SUM(C7:C21)</f>
        <v>0</v>
      </c>
      <c r="D6" s="361">
        <f>SUM(D7:D21)</f>
        <v>0</v>
      </c>
    </row>
    <row r="7" spans="1:4">
      <c r="A7" s="349" t="s">
        <v>58</v>
      </c>
      <c r="B7" s="213">
        <v>0</v>
      </c>
      <c r="C7" s="213">
        <v>0</v>
      </c>
      <c r="D7" s="362"/>
    </row>
    <row r="8" spans="1:4" ht="15" hidden="1">
      <c r="A8" s="358"/>
      <c r="B8" s="359"/>
    </row>
    <row r="9" spans="1:4" ht="15" hidden="1">
      <c r="A9" s="295"/>
      <c r="B9" s="297"/>
    </row>
    <row r="10" spans="1:4" ht="15" hidden="1">
      <c r="A10" s="295"/>
      <c r="B10" s="297"/>
    </row>
    <row r="11" spans="1:4" ht="15" hidden="1">
      <c r="A11" s="295"/>
      <c r="B11" s="297"/>
    </row>
    <row r="12" spans="1:4" ht="15" hidden="1">
      <c r="A12" s="295"/>
      <c r="B12" s="297"/>
    </row>
    <row r="13" spans="1:4" ht="15" hidden="1">
      <c r="A13" s="295"/>
      <c r="B13" s="297"/>
    </row>
    <row r="14" spans="1:4" ht="15" hidden="1">
      <c r="A14" s="295"/>
      <c r="B14" s="297"/>
    </row>
    <row r="15" spans="1:4" ht="15" hidden="1">
      <c r="A15" s="295"/>
      <c r="B15" s="297"/>
    </row>
    <row r="16" spans="1:4" ht="15" hidden="1">
      <c r="A16" s="295"/>
      <c r="B16" s="297"/>
    </row>
    <row r="17" spans="1:2" ht="15" hidden="1">
      <c r="A17" s="295"/>
      <c r="B17" s="297"/>
    </row>
    <row r="18" spans="1:2" ht="15" hidden="1">
      <c r="A18" s="298"/>
      <c r="B18" s="297"/>
    </row>
    <row r="19" spans="1:2" ht="15" hidden="1">
      <c r="A19" s="295"/>
      <c r="B19" s="297"/>
    </row>
    <row r="20" spans="1:2" ht="15" hidden="1">
      <c r="A20" s="295"/>
      <c r="B20" s="297"/>
    </row>
    <row r="21" spans="1:2" ht="15" hidden="1">
      <c r="A21" s="298"/>
      <c r="B21" s="297"/>
    </row>
    <row r="22" spans="1:2" hidden="1"/>
  </sheetData>
  <mergeCells count="3">
    <mergeCell ref="A1:D1"/>
    <mergeCell ref="A2:D2"/>
    <mergeCell ref="A3:D3"/>
  </mergeCells>
  <pageMargins left="0.7" right="0.32"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dimension ref="A1:J26"/>
  <sheetViews>
    <sheetView workbookViewId="0">
      <selection activeCell="A6" sqref="A6"/>
    </sheetView>
  </sheetViews>
  <sheetFormatPr defaultRowHeight="12.75"/>
  <cols>
    <col min="1" max="1" width="47" customWidth="1"/>
    <col min="2" max="2" width="16.5703125" customWidth="1"/>
    <col min="3" max="3" width="17.140625" customWidth="1"/>
    <col min="4" max="4" width="16.140625" customWidth="1"/>
    <col min="6" max="6" width="11.140625" bestFit="1" customWidth="1"/>
    <col min="9" max="9" width="17" customWidth="1"/>
    <col min="10" max="10" width="17.85546875" customWidth="1"/>
  </cols>
  <sheetData>
    <row r="1" spans="1:10" ht="52.5" customHeight="1">
      <c r="A1" s="460" t="str">
        <f>"Приложение №"&amp;H2пожар&amp;"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60"/>
      <c r="C1" s="460"/>
      <c r="D1" s="460"/>
    </row>
    <row r="2" spans="1:10" ht="47.25" customHeight="1">
      <c r="A2" s="460" t="str">
        <f>"Приложение №"&amp;Н1пожар&amp;" к решению
Богучанского районного Совета депутатов
от "&amp;Р1дата&amp;" года №"&amp;Р1номер</f>
        <v>Приложение № к решению
Богучанского районного Совета депутатов
от  года №</v>
      </c>
      <c r="B2" s="460"/>
      <c r="C2" s="460"/>
      <c r="D2" s="460"/>
    </row>
    <row r="3" spans="1:10" ht="87" customHeight="1">
      <c r="A3" s="515" t="s">
        <v>2012</v>
      </c>
      <c r="B3" s="515"/>
      <c r="C3" s="515"/>
      <c r="D3" s="515"/>
    </row>
    <row r="4" spans="1:10" ht="10.5" customHeight="1">
      <c r="A4" s="516"/>
      <c r="B4" s="516"/>
      <c r="C4" s="516"/>
      <c r="D4" s="516"/>
    </row>
    <row r="5" spans="1:10" ht="20.25">
      <c r="A5" s="211"/>
      <c r="B5" s="254"/>
      <c r="C5" s="254"/>
      <c r="D5" s="8" t="s">
        <v>69</v>
      </c>
    </row>
    <row r="6" spans="1:10" ht="14.25">
      <c r="A6" s="22" t="s">
        <v>21</v>
      </c>
      <c r="B6" s="22" t="s">
        <v>1336</v>
      </c>
      <c r="C6" s="22" t="s">
        <v>1827</v>
      </c>
      <c r="D6" s="22" t="s">
        <v>1828</v>
      </c>
      <c r="F6" s="184" t="s">
        <v>1161</v>
      </c>
    </row>
    <row r="7" spans="1:10" ht="15">
      <c r="A7" s="274" t="s">
        <v>70</v>
      </c>
      <c r="B7" s="421">
        <f>SUM(B8:B25)</f>
        <v>4102500</v>
      </c>
      <c r="C7" s="421">
        <f>SUM(C8:C25)</f>
        <v>4102500</v>
      </c>
      <c r="D7" s="421">
        <f>SUM(D8:D25)</f>
        <v>4102500</v>
      </c>
      <c r="F7" s="99">
        <f ca="1">SUMIF(РзПз,"????0420074120",СумВед)-D7</f>
        <v>-4102500</v>
      </c>
      <c r="I7" s="339"/>
      <c r="J7" s="337"/>
    </row>
    <row r="8" spans="1:10" ht="14.25">
      <c r="A8" s="422" t="s">
        <v>57</v>
      </c>
      <c r="B8" s="423">
        <v>178200</v>
      </c>
      <c r="C8" s="423">
        <v>178200</v>
      </c>
      <c r="D8" s="423">
        <v>178200</v>
      </c>
      <c r="I8" s="340"/>
      <c r="J8" s="337"/>
    </row>
    <row r="9" spans="1:10" ht="14.25">
      <c r="A9" s="422" t="s">
        <v>1603</v>
      </c>
      <c r="B9" s="423">
        <v>61700</v>
      </c>
      <c r="C9" s="423">
        <v>61700</v>
      </c>
      <c r="D9" s="423">
        <v>61700</v>
      </c>
      <c r="I9" s="340"/>
      <c r="J9" s="337"/>
    </row>
    <row r="10" spans="1:10" ht="14.25">
      <c r="A10" s="422" t="s">
        <v>164</v>
      </c>
      <c r="B10" s="423">
        <v>21900</v>
      </c>
      <c r="C10" s="423">
        <v>21900</v>
      </c>
      <c r="D10" s="423">
        <v>21900</v>
      </c>
      <c r="I10" s="340"/>
      <c r="J10" s="337"/>
    </row>
    <row r="11" spans="1:10" ht="14.25">
      <c r="A11" s="422" t="s">
        <v>58</v>
      </c>
      <c r="B11" s="423">
        <v>1006600</v>
      </c>
      <c r="C11" s="423">
        <v>1006600</v>
      </c>
      <c r="D11" s="423">
        <v>1006600</v>
      </c>
      <c r="I11" s="341"/>
      <c r="J11" s="337"/>
    </row>
    <row r="12" spans="1:10" ht="14.25">
      <c r="A12" s="422" t="s">
        <v>59</v>
      </c>
      <c r="B12" s="423">
        <v>65000</v>
      </c>
      <c r="C12" s="423">
        <v>65000</v>
      </c>
      <c r="D12" s="423">
        <v>65000</v>
      </c>
      <c r="I12" s="341"/>
      <c r="J12" s="337"/>
    </row>
    <row r="13" spans="1:10" ht="28.5">
      <c r="A13" s="422" t="s">
        <v>231</v>
      </c>
      <c r="B13" s="423">
        <v>297900</v>
      </c>
      <c r="C13" s="423">
        <v>297900</v>
      </c>
      <c r="D13" s="423">
        <v>297900</v>
      </c>
      <c r="I13" s="341"/>
      <c r="J13" s="337"/>
    </row>
    <row r="14" spans="1:10" ht="14.25">
      <c r="A14" s="422" t="s">
        <v>1060</v>
      </c>
      <c r="B14" s="423">
        <v>165300</v>
      </c>
      <c r="C14" s="423">
        <v>165300</v>
      </c>
      <c r="D14" s="423">
        <v>165300</v>
      </c>
      <c r="I14" s="341"/>
      <c r="J14" s="337"/>
    </row>
    <row r="15" spans="1:10" ht="14.25">
      <c r="A15" s="422" t="s">
        <v>135</v>
      </c>
      <c r="B15" s="423">
        <v>146200</v>
      </c>
      <c r="C15" s="423">
        <v>146200</v>
      </c>
      <c r="D15" s="423">
        <v>146200</v>
      </c>
      <c r="I15" s="341"/>
      <c r="J15" s="337"/>
    </row>
    <row r="16" spans="1:10" ht="14.25">
      <c r="A16" s="422" t="s">
        <v>136</v>
      </c>
      <c r="B16" s="423">
        <v>45900</v>
      </c>
      <c r="C16" s="423">
        <v>45900</v>
      </c>
      <c r="D16" s="423">
        <v>45900</v>
      </c>
      <c r="I16" s="341"/>
      <c r="J16" s="337"/>
    </row>
    <row r="17" spans="1:10" ht="14.25">
      <c r="A17" s="422" t="s">
        <v>81</v>
      </c>
      <c r="B17" s="423">
        <v>111500</v>
      </c>
      <c r="C17" s="423">
        <v>111500</v>
      </c>
      <c r="D17" s="423">
        <v>111500</v>
      </c>
      <c r="I17" s="341"/>
      <c r="J17" s="337"/>
    </row>
    <row r="18" spans="1:10" ht="14.25">
      <c r="A18" s="422" t="s">
        <v>83</v>
      </c>
      <c r="B18" s="423">
        <v>509100</v>
      </c>
      <c r="C18" s="423">
        <v>509100</v>
      </c>
      <c r="D18" s="423">
        <v>509100</v>
      </c>
      <c r="I18" s="341"/>
      <c r="J18" s="337"/>
    </row>
    <row r="19" spans="1:10" ht="28.5">
      <c r="A19" s="422" t="s">
        <v>165</v>
      </c>
      <c r="B19" s="423">
        <v>139000</v>
      </c>
      <c r="C19" s="423">
        <v>139000</v>
      </c>
      <c r="D19" s="423">
        <v>139000</v>
      </c>
      <c r="I19" s="341"/>
      <c r="J19" s="337"/>
    </row>
    <row r="20" spans="1:10" ht="14.25">
      <c r="A20" s="422" t="s">
        <v>82</v>
      </c>
      <c r="B20" s="423">
        <v>210700</v>
      </c>
      <c r="C20" s="423">
        <v>210700</v>
      </c>
      <c r="D20" s="423">
        <v>210700</v>
      </c>
      <c r="I20" s="341"/>
      <c r="J20" s="337"/>
    </row>
    <row r="21" spans="1:10" ht="14.25">
      <c r="A21" s="422" t="s">
        <v>1604</v>
      </c>
      <c r="B21" s="423">
        <v>581600</v>
      </c>
      <c r="C21" s="423">
        <v>581600</v>
      </c>
      <c r="D21" s="423">
        <v>581600</v>
      </c>
      <c r="I21" s="342"/>
      <c r="J21" s="337"/>
    </row>
    <row r="22" spans="1:10" ht="14.25">
      <c r="A22" s="422" t="s">
        <v>1790</v>
      </c>
      <c r="B22" s="423">
        <v>62100</v>
      </c>
      <c r="C22" s="423">
        <v>62100</v>
      </c>
      <c r="D22" s="423">
        <v>62100</v>
      </c>
      <c r="I22" s="341"/>
      <c r="J22" s="337"/>
    </row>
    <row r="23" spans="1:10" ht="14.25">
      <c r="A23" s="422" t="s">
        <v>138</v>
      </c>
      <c r="B23" s="423">
        <v>134500</v>
      </c>
      <c r="C23" s="423">
        <v>134500</v>
      </c>
      <c r="D23" s="423">
        <v>134500</v>
      </c>
      <c r="I23" s="341"/>
      <c r="J23" s="337"/>
    </row>
    <row r="24" spans="1:10" ht="14.25">
      <c r="A24" s="422" t="s">
        <v>139</v>
      </c>
      <c r="B24" s="423">
        <v>274400</v>
      </c>
      <c r="C24" s="423">
        <v>274400</v>
      </c>
      <c r="D24" s="423">
        <v>274400</v>
      </c>
      <c r="I24" s="341"/>
      <c r="J24" s="337"/>
    </row>
    <row r="25" spans="1:10" ht="14.25">
      <c r="A25" s="422" t="s">
        <v>86</v>
      </c>
      <c r="B25" s="423">
        <v>90900</v>
      </c>
      <c r="C25" s="423">
        <v>90900</v>
      </c>
      <c r="D25" s="423">
        <v>90900</v>
      </c>
      <c r="I25" s="341"/>
      <c r="J25" s="337"/>
    </row>
    <row r="26" spans="1:10" ht="14.25">
      <c r="A26" s="234"/>
      <c r="B26" s="234"/>
      <c r="C26" s="234"/>
    </row>
  </sheetData>
  <mergeCells count="4">
    <mergeCell ref="A1:D1"/>
    <mergeCell ref="A2:D2"/>
    <mergeCell ref="A3:D3"/>
    <mergeCell ref="A4:D4"/>
  </mergeCells>
  <pageMargins left="0.51181102362204722" right="0.51181102362204722" top="0.74803149606299213" bottom="0.74803149606299213" header="0.31496062992125984" footer="0.31496062992125984"/>
  <pageSetup paperSize="9" scale="95" orientation="portrait" r:id="rId1"/>
</worksheet>
</file>

<file path=xl/worksheets/sheet33.xml><?xml version="1.0" encoding="utf-8"?>
<worksheet xmlns="http://schemas.openxmlformats.org/spreadsheetml/2006/main" xmlns:r="http://schemas.openxmlformats.org/officeDocument/2006/relationships">
  <sheetPr>
    <tabColor rgb="FF00B0F0"/>
  </sheetPr>
  <dimension ref="A1:D24"/>
  <sheetViews>
    <sheetView topLeftCell="A2" workbookViewId="0">
      <selection activeCell="B7" sqref="B7:D21"/>
    </sheetView>
  </sheetViews>
  <sheetFormatPr defaultRowHeight="12.75"/>
  <cols>
    <col min="1" max="1" width="42.140625" customWidth="1"/>
    <col min="2" max="2" width="18" customWidth="1"/>
    <col min="3" max="3" width="14.42578125" customWidth="1"/>
    <col min="4" max="4" width="14.28515625" customWidth="1"/>
  </cols>
  <sheetData>
    <row r="1" spans="1:4" ht="27" hidden="1" customHeight="1">
      <c r="A1" s="460" t="str">
        <f>"Приложение №"&amp;H2ДК&amp;"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60"/>
      <c r="C1" s="460"/>
      <c r="D1" s="460"/>
    </row>
    <row r="2" spans="1:4" ht="63" customHeight="1">
      <c r="A2" s="460" t="str">
        <f>"Приложение №"&amp;H1ДК&amp;" к решению
Богучанского районного Совета депутатов
от "&amp;Р1дата&amp;" года №"&amp;Р1номер</f>
        <v>Приложение № к решению
Богучанского районного Совета депутатов
от  года №</v>
      </c>
      <c r="B2" s="460"/>
      <c r="C2" s="460"/>
      <c r="D2" s="460"/>
    </row>
    <row r="3" spans="1:4" ht="107.25" customHeight="1">
      <c r="A3" s="514" t="s">
        <v>1740</v>
      </c>
      <c r="B3" s="514"/>
      <c r="C3" s="514"/>
      <c r="D3" s="514"/>
    </row>
    <row r="4" spans="1:4">
      <c r="A4" s="154"/>
      <c r="B4" s="8"/>
      <c r="C4" s="8"/>
      <c r="D4" s="155" t="s">
        <v>69</v>
      </c>
    </row>
    <row r="5" spans="1:4" ht="14.25">
      <c r="A5" s="22" t="s">
        <v>21</v>
      </c>
      <c r="B5" s="22" t="s">
        <v>1245</v>
      </c>
      <c r="C5" s="22" t="s">
        <v>1336</v>
      </c>
      <c r="D5" s="22" t="s">
        <v>1728</v>
      </c>
    </row>
    <row r="6" spans="1:4" ht="15">
      <c r="A6" s="310" t="s">
        <v>70</v>
      </c>
      <c r="B6" s="249">
        <f>SUM(B7:B24)</f>
        <v>0</v>
      </c>
      <c r="C6" s="249">
        <f>SUM(C7:C24)</f>
        <v>0</v>
      </c>
      <c r="D6" s="249">
        <f>SUM(D7:D24)</f>
        <v>0</v>
      </c>
    </row>
    <row r="7" spans="1:4" ht="14.25">
      <c r="A7" s="40" t="s">
        <v>57</v>
      </c>
      <c r="B7" s="247"/>
      <c r="C7" s="318"/>
      <c r="D7" s="318"/>
    </row>
    <row r="8" spans="1:4" ht="28.5" hidden="1">
      <c r="A8" s="40" t="s">
        <v>79</v>
      </c>
      <c r="B8" s="247"/>
      <c r="C8" s="318"/>
      <c r="D8" s="247"/>
    </row>
    <row r="9" spans="1:4" ht="28.5" hidden="1">
      <c r="A9" s="40" t="s">
        <v>164</v>
      </c>
      <c r="B9" s="247"/>
      <c r="C9" s="318"/>
      <c r="D9" s="247"/>
    </row>
    <row r="10" spans="1:4" ht="14.25">
      <c r="A10" s="41" t="s">
        <v>58</v>
      </c>
      <c r="B10" s="317"/>
      <c r="C10" s="317"/>
      <c r="D10" s="248"/>
    </row>
    <row r="11" spans="1:4" ht="28.5" hidden="1">
      <c r="A11" s="40" t="s">
        <v>59</v>
      </c>
      <c r="B11" s="248"/>
      <c r="C11" s="317"/>
      <c r="D11" s="248"/>
    </row>
    <row r="12" spans="1:4" ht="28.5" hidden="1">
      <c r="A12" s="42" t="s">
        <v>231</v>
      </c>
      <c r="B12" s="248"/>
      <c r="C12" s="317"/>
      <c r="D12" s="248"/>
    </row>
    <row r="13" spans="1:4" ht="28.5" hidden="1">
      <c r="A13" s="40" t="s">
        <v>80</v>
      </c>
      <c r="B13" s="248"/>
      <c r="C13" s="317"/>
      <c r="D13" s="248"/>
    </row>
    <row r="14" spans="1:4" ht="14.25" hidden="1">
      <c r="A14" s="40" t="s">
        <v>135</v>
      </c>
      <c r="B14" s="248"/>
      <c r="C14" s="317"/>
      <c r="D14" s="248"/>
    </row>
    <row r="15" spans="1:4" ht="28.5" hidden="1">
      <c r="A15" s="40" t="s">
        <v>136</v>
      </c>
      <c r="B15" s="248"/>
      <c r="C15" s="317"/>
      <c r="D15" s="248"/>
    </row>
    <row r="16" spans="1:4" ht="28.5">
      <c r="A16" s="40" t="s">
        <v>81</v>
      </c>
      <c r="B16" s="248"/>
      <c r="C16" s="317"/>
      <c r="D16" s="317"/>
    </row>
    <row r="17" spans="1:4" ht="14.25">
      <c r="A17" s="41" t="s">
        <v>83</v>
      </c>
      <c r="B17" s="317"/>
      <c r="C17" s="248"/>
      <c r="D17" s="317"/>
    </row>
    <row r="18" spans="1:4" ht="28.5" hidden="1">
      <c r="A18" s="40" t="s">
        <v>165</v>
      </c>
      <c r="B18" s="317"/>
      <c r="C18" s="248"/>
      <c r="D18" s="248"/>
    </row>
    <row r="19" spans="1:4" ht="14.25" hidden="1">
      <c r="A19" s="40" t="s">
        <v>82</v>
      </c>
      <c r="B19" s="317"/>
      <c r="C19" s="248"/>
      <c r="D19" s="248"/>
    </row>
    <row r="20" spans="1:4" ht="28.5" hidden="1">
      <c r="A20" s="40" t="s">
        <v>84</v>
      </c>
      <c r="B20" s="317"/>
      <c r="C20" s="248"/>
      <c r="D20" s="248"/>
    </row>
    <row r="21" spans="1:4" ht="28.5">
      <c r="A21" s="40" t="s">
        <v>85</v>
      </c>
      <c r="B21" s="317"/>
      <c r="C21" s="317"/>
      <c r="D21" s="248"/>
    </row>
    <row r="22" spans="1:4" ht="28.5" hidden="1">
      <c r="A22" s="40" t="s">
        <v>138</v>
      </c>
      <c r="B22" s="248"/>
      <c r="C22" s="290"/>
      <c r="D22" s="290"/>
    </row>
    <row r="23" spans="1:4" ht="14.25" hidden="1">
      <c r="A23" s="40" t="s">
        <v>139</v>
      </c>
      <c r="B23" s="248"/>
      <c r="C23" s="290"/>
      <c r="D23" s="290"/>
    </row>
    <row r="24" spans="1:4" ht="14.25" hidden="1">
      <c r="A24" s="288" t="s">
        <v>86</v>
      </c>
      <c r="B24" s="289"/>
    </row>
  </sheetData>
  <mergeCells count="3">
    <mergeCell ref="A1:D1"/>
    <mergeCell ref="A2:D2"/>
    <mergeCell ref="A3:D3"/>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dimension ref="A1:B11"/>
  <sheetViews>
    <sheetView workbookViewId="0">
      <selection activeCell="A2" sqref="A2:B2"/>
    </sheetView>
  </sheetViews>
  <sheetFormatPr defaultRowHeight="12.75"/>
  <cols>
    <col min="1" max="1" width="66.140625" customWidth="1"/>
    <col min="2" max="2" width="20" customWidth="1"/>
  </cols>
  <sheetData>
    <row r="1" spans="1:2" ht="48" customHeight="1">
      <c r="A1" s="476" t="str">
        <f>"Приложение №"&amp;H2дороги_50&amp;"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76"/>
    </row>
    <row r="2" spans="1:2" ht="42" customHeight="1">
      <c r="A2" s="476" t="str">
        <f>"Приложение №"&amp;H1дороги_50&amp;" к решению
Богучанского районного Совета депутатов
от "&amp;Р1дата&amp;" года №"&amp;е213</f>
        <v>Приложение № к решению
Богучанского районного Совета депутатов
от  года №6/1-25</v>
      </c>
      <c r="B2" s="476"/>
    </row>
    <row r="3" spans="1:2" ht="132.75" customHeight="1">
      <c r="A3" s="486" t="s">
        <v>2032</v>
      </c>
      <c r="B3" s="486"/>
    </row>
    <row r="4" spans="1:2">
      <c r="A4" s="3"/>
      <c r="B4" s="8" t="s">
        <v>69</v>
      </c>
    </row>
    <row r="5" spans="1:2">
      <c r="A5" s="32" t="s">
        <v>21</v>
      </c>
      <c r="B5" s="32" t="s">
        <v>1729</v>
      </c>
    </row>
    <row r="6" spans="1:2" ht="15">
      <c r="A6" s="363" t="s">
        <v>70</v>
      </c>
      <c r="B6" s="364">
        <f>SUM(B7:B11)</f>
        <v>6568154</v>
      </c>
    </row>
    <row r="7" spans="1:2" ht="24" customHeight="1">
      <c r="A7" s="429" t="s">
        <v>624</v>
      </c>
      <c r="B7" s="430">
        <v>1499300</v>
      </c>
    </row>
    <row r="8" spans="1:2" ht="14.25">
      <c r="A8" s="41" t="s">
        <v>58</v>
      </c>
      <c r="B8" s="217">
        <v>1628063</v>
      </c>
    </row>
    <row r="9" spans="1:2" ht="14.25">
      <c r="A9" s="41" t="s">
        <v>59</v>
      </c>
      <c r="B9" s="217">
        <v>694892</v>
      </c>
    </row>
    <row r="10" spans="1:2" ht="14.25">
      <c r="A10" s="41" t="s">
        <v>82</v>
      </c>
      <c r="B10" s="217">
        <v>1405217</v>
      </c>
    </row>
    <row r="11" spans="1:2" ht="14.25">
      <c r="A11" s="41" t="s">
        <v>84</v>
      </c>
      <c r="B11" s="217">
        <v>1340682</v>
      </c>
    </row>
  </sheetData>
  <mergeCells count="3">
    <mergeCell ref="A1:B1"/>
    <mergeCell ref="A2:B2"/>
    <mergeCell ref="A3:B3"/>
  </mergeCell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dimension ref="A1:G26"/>
  <sheetViews>
    <sheetView topLeftCell="B2" zoomScaleNormal="100" workbookViewId="0">
      <selection activeCell="A4" sqref="A4:G4"/>
    </sheetView>
  </sheetViews>
  <sheetFormatPr defaultRowHeight="12.75"/>
  <cols>
    <col min="1" max="1" width="7" hidden="1" customWidth="1"/>
    <col min="2" max="2" width="45" customWidth="1"/>
    <col min="3" max="3" width="13.28515625" customWidth="1"/>
    <col min="4" max="4" width="6" customWidth="1"/>
    <col min="5" max="5" width="16.5703125" style="269" customWidth="1"/>
    <col min="6" max="6" width="15.85546875" style="269" customWidth="1"/>
    <col min="7" max="7" width="16" style="269" customWidth="1"/>
  </cols>
  <sheetData>
    <row r="1" spans="1:7" ht="51" hidden="1" customHeight="1">
      <c r="A1" s="460" t="str">
        <f>"Приложение №"&amp;Н2Пересел&amp;"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60"/>
      <c r="C1" s="460"/>
      <c r="D1" s="460"/>
      <c r="E1" s="460"/>
      <c r="F1" s="460"/>
      <c r="G1" s="460"/>
    </row>
    <row r="2" spans="1:7" ht="39" customHeight="1">
      <c r="A2" s="460" t="str">
        <f>"Приложение №"&amp;Н1Пересел&amp;" к решению
Богучанского районного Совета депутатов
от "&amp;Р1дата&amp;" года №"&amp;Р1номер</f>
        <v>Приложение № к решению
Богучанского районного Совета депутатов
от  года №</v>
      </c>
      <c r="B2" s="460"/>
      <c r="C2" s="460"/>
      <c r="D2" s="460"/>
      <c r="E2" s="460"/>
      <c r="F2" s="460"/>
      <c r="G2" s="460"/>
    </row>
    <row r="3" spans="1:7" ht="15.75" customHeight="1">
      <c r="A3" s="514"/>
      <c r="B3" s="514"/>
      <c r="C3" s="514"/>
      <c r="D3" s="514"/>
      <c r="E3" s="514"/>
      <c r="F3" s="514"/>
      <c r="G3" s="514"/>
    </row>
    <row r="4" spans="1:7" ht="93" customHeight="1">
      <c r="A4" s="519" t="s">
        <v>1732</v>
      </c>
      <c r="B4" s="519"/>
      <c r="C4" s="519"/>
      <c r="D4" s="519"/>
      <c r="E4" s="519"/>
      <c r="F4" s="519"/>
      <c r="G4" s="519"/>
    </row>
    <row r="5" spans="1:7" ht="15.75">
      <c r="A5" s="260"/>
      <c r="B5" s="261"/>
      <c r="C5" s="261"/>
      <c r="D5" s="261"/>
      <c r="E5" s="261"/>
      <c r="F5" s="261"/>
      <c r="G5" s="261"/>
    </row>
    <row r="6" spans="1:7" ht="15">
      <c r="A6" s="262"/>
      <c r="B6" s="263"/>
      <c r="C6" s="264"/>
      <c r="D6" s="264"/>
      <c r="E6" s="265"/>
      <c r="F6" s="512" t="s">
        <v>69</v>
      </c>
      <c r="G6" s="512"/>
    </row>
    <row r="7" spans="1:7" ht="48">
      <c r="A7" s="266" t="s">
        <v>163</v>
      </c>
      <c r="B7" s="267" t="s">
        <v>114</v>
      </c>
      <c r="C7" s="146" t="s">
        <v>1330</v>
      </c>
      <c r="D7" s="146" t="s">
        <v>1397</v>
      </c>
      <c r="E7" s="268" t="s">
        <v>1733</v>
      </c>
      <c r="F7" s="268" t="s">
        <v>1734</v>
      </c>
      <c r="G7" s="268" t="s">
        <v>1735</v>
      </c>
    </row>
    <row r="8" spans="1:7" ht="45.75" customHeight="1">
      <c r="A8" s="270">
        <v>1</v>
      </c>
      <c r="B8" s="244" t="s">
        <v>456</v>
      </c>
      <c r="C8" s="209" t="s">
        <v>978</v>
      </c>
      <c r="D8" s="271" t="s">
        <v>1174</v>
      </c>
      <c r="E8" s="272"/>
      <c r="F8" s="272"/>
      <c r="G8" s="272"/>
    </row>
    <row r="9" spans="1:7" s="269" customFormat="1" ht="102">
      <c r="A9" s="270">
        <v>2</v>
      </c>
      <c r="B9" s="7" t="s">
        <v>1467</v>
      </c>
      <c r="C9" s="209" t="s">
        <v>1225</v>
      </c>
      <c r="D9" s="209" t="s">
        <v>345</v>
      </c>
      <c r="E9" s="272"/>
      <c r="F9" s="272"/>
      <c r="G9" s="272"/>
    </row>
    <row r="10" spans="1:7" s="269" customFormat="1" ht="25.5">
      <c r="A10" s="270">
        <v>3</v>
      </c>
      <c r="B10" s="7" t="s">
        <v>483</v>
      </c>
      <c r="C10" s="209" t="s">
        <v>993</v>
      </c>
      <c r="D10" s="209"/>
      <c r="E10" s="272"/>
      <c r="F10" s="272"/>
      <c r="G10" s="272"/>
    </row>
    <row r="11" spans="1:7" s="269" customFormat="1" ht="76.5">
      <c r="A11" s="270"/>
      <c r="B11" s="7" t="s">
        <v>1468</v>
      </c>
      <c r="C11" s="324" t="s">
        <v>1228</v>
      </c>
      <c r="D11" s="324" t="s">
        <v>358</v>
      </c>
      <c r="E11" s="294"/>
      <c r="F11" s="285"/>
      <c r="G11" s="285"/>
    </row>
    <row r="12" spans="1:7" s="269" customFormat="1" ht="102">
      <c r="A12" s="270">
        <v>4</v>
      </c>
      <c r="B12" s="325" t="s">
        <v>1366</v>
      </c>
      <c r="C12" s="209" t="s">
        <v>1367</v>
      </c>
      <c r="D12" s="209" t="s">
        <v>358</v>
      </c>
      <c r="E12" s="291"/>
      <c r="F12" s="291"/>
      <c r="G12" s="291"/>
    </row>
    <row r="13" spans="1:7" s="269" customFormat="1" ht="102">
      <c r="A13" s="270"/>
      <c r="B13" s="325" t="s">
        <v>1492</v>
      </c>
      <c r="C13" s="209" t="s">
        <v>1493</v>
      </c>
      <c r="D13" s="293" t="s">
        <v>358</v>
      </c>
      <c r="E13" s="291"/>
      <c r="F13" s="291"/>
      <c r="G13" s="291"/>
    </row>
    <row r="14" spans="1:7" s="269" customFormat="1" ht="114.75">
      <c r="A14" s="270"/>
      <c r="B14" s="7" t="s">
        <v>1629</v>
      </c>
      <c r="C14" s="326" t="s">
        <v>1630</v>
      </c>
      <c r="D14" s="326" t="s">
        <v>358</v>
      </c>
      <c r="E14" s="294"/>
      <c r="F14" s="273"/>
      <c r="G14" s="273"/>
    </row>
    <row r="15" spans="1:7" s="269" customFormat="1" ht="25.5">
      <c r="A15" s="270"/>
      <c r="B15" s="7" t="s">
        <v>1362</v>
      </c>
      <c r="C15" s="209" t="s">
        <v>999</v>
      </c>
      <c r="D15" s="209"/>
      <c r="E15" s="272"/>
      <c r="F15" s="272"/>
      <c r="G15" s="272"/>
    </row>
    <row r="16" spans="1:7" s="269" customFormat="1" ht="167.25" customHeight="1">
      <c r="A16" s="106"/>
      <c r="B16" s="7" t="s">
        <v>1631</v>
      </c>
      <c r="C16" s="326" t="s">
        <v>1632</v>
      </c>
      <c r="D16" s="326" t="s">
        <v>388</v>
      </c>
      <c r="E16" s="294"/>
      <c r="F16" s="272"/>
      <c r="G16" s="272"/>
    </row>
    <row r="17" spans="1:7" s="269" customFormat="1" ht="148.5" customHeight="1">
      <c r="A17" s="106"/>
      <c r="B17" s="7" t="s">
        <v>1804</v>
      </c>
      <c r="C17" s="326" t="s">
        <v>1633</v>
      </c>
      <c r="D17" s="326" t="s">
        <v>388</v>
      </c>
      <c r="E17" s="294"/>
      <c r="F17" s="272"/>
      <c r="G17" s="272"/>
    </row>
    <row r="18" spans="1:7" s="269" customFormat="1" ht="127.5">
      <c r="A18" s="106"/>
      <c r="B18" s="325" t="s">
        <v>1494</v>
      </c>
      <c r="C18" s="209" t="s">
        <v>1495</v>
      </c>
      <c r="D18" s="293" t="s">
        <v>388</v>
      </c>
      <c r="E18" s="272"/>
      <c r="F18" s="272"/>
      <c r="G18" s="272"/>
    </row>
    <row r="19" spans="1:7" s="269" customFormat="1" ht="127.5">
      <c r="A19" s="106"/>
      <c r="B19" s="325" t="s">
        <v>1470</v>
      </c>
      <c r="C19" s="209" t="s">
        <v>1471</v>
      </c>
      <c r="D19" s="209" t="s">
        <v>373</v>
      </c>
      <c r="E19" s="294"/>
      <c r="F19" s="294"/>
      <c r="G19" s="294"/>
    </row>
    <row r="20" spans="1:7" s="269" customFormat="1" ht="165.75" hidden="1">
      <c r="A20" s="106"/>
      <c r="B20" s="325" t="s">
        <v>1472</v>
      </c>
      <c r="C20" s="209" t="s">
        <v>1369</v>
      </c>
      <c r="D20" s="209" t="s">
        <v>439</v>
      </c>
      <c r="E20" s="272"/>
      <c r="F20" s="272"/>
      <c r="G20" s="272"/>
    </row>
    <row r="21" spans="1:7" s="269" customFormat="1" ht="153" hidden="1">
      <c r="A21" s="106"/>
      <c r="B21" s="327" t="s">
        <v>1657</v>
      </c>
      <c r="C21" s="326" t="s">
        <v>1658</v>
      </c>
      <c r="D21" s="326">
        <v>1403</v>
      </c>
      <c r="E21" s="294"/>
      <c r="F21" s="272"/>
      <c r="G21" s="272"/>
    </row>
    <row r="22" spans="1:7" s="269" customFormat="1" ht="127.5">
      <c r="A22" s="106"/>
      <c r="B22" s="328" t="s">
        <v>1763</v>
      </c>
      <c r="C22" s="329" t="s">
        <v>1764</v>
      </c>
      <c r="D22" s="329" t="s">
        <v>388</v>
      </c>
      <c r="E22" s="330"/>
      <c r="F22" s="272"/>
      <c r="G22" s="272"/>
    </row>
    <row r="23" spans="1:7" s="269" customFormat="1" ht="38.25">
      <c r="A23" s="106"/>
      <c r="B23" s="328" t="s">
        <v>596</v>
      </c>
      <c r="C23" s="329" t="s">
        <v>997</v>
      </c>
      <c r="D23" s="329"/>
      <c r="E23" s="272"/>
      <c r="F23" s="272"/>
      <c r="G23" s="272"/>
    </row>
    <row r="24" spans="1:7" s="269" customFormat="1" ht="153">
      <c r="A24" s="106"/>
      <c r="B24" s="328" t="s">
        <v>1724</v>
      </c>
      <c r="C24" s="356" t="s">
        <v>1725</v>
      </c>
      <c r="D24" s="329" t="s">
        <v>386</v>
      </c>
      <c r="E24" s="330"/>
      <c r="F24" s="272"/>
      <c r="G24" s="357"/>
    </row>
    <row r="25" spans="1:7" s="269" customFormat="1" ht="114.75">
      <c r="A25" s="106"/>
      <c r="B25" s="328" t="s">
        <v>1726</v>
      </c>
      <c r="C25" s="356" t="s">
        <v>1727</v>
      </c>
      <c r="D25" s="329" t="s">
        <v>386</v>
      </c>
      <c r="E25" s="330"/>
      <c r="F25" s="272"/>
      <c r="G25" s="357"/>
    </row>
    <row r="26" spans="1:7" ht="15.75">
      <c r="A26" s="3"/>
      <c r="B26" s="517" t="s">
        <v>1398</v>
      </c>
      <c r="C26" s="518"/>
      <c r="D26" s="278"/>
      <c r="E26" s="306">
        <f>SUM(E8+E10+E15)</f>
        <v>0</v>
      </c>
      <c r="F26" s="306">
        <f>SUM(F8+F10+F15)</f>
        <v>0</v>
      </c>
      <c r="G26" s="306">
        <f>SUM(G8+G10+G15+G23)</f>
        <v>0</v>
      </c>
    </row>
  </sheetData>
  <mergeCells count="6">
    <mergeCell ref="B26:C26"/>
    <mergeCell ref="A4:G4"/>
    <mergeCell ref="A1:G1"/>
    <mergeCell ref="A2:G2"/>
    <mergeCell ref="A3:G3"/>
    <mergeCell ref="F6:G6"/>
  </mergeCells>
  <pageMargins left="0.70866141732283472" right="0.70866141732283472" top="0.74803149606299213" bottom="0.55000000000000004" header="0.31496062992125984" footer="0.31496062992125984"/>
  <pageSetup paperSize="9" scale="75" orientation="portrait" r:id="rId1"/>
</worksheet>
</file>

<file path=xl/worksheets/sheet36.xml><?xml version="1.0" encoding="utf-8"?>
<worksheet xmlns="http://schemas.openxmlformats.org/spreadsheetml/2006/main" xmlns:r="http://schemas.openxmlformats.org/officeDocument/2006/relationships">
  <sheetPr>
    <tabColor theme="9" tint="0.59999389629810485"/>
  </sheetPr>
  <dimension ref="A1:D24"/>
  <sheetViews>
    <sheetView workbookViewId="0">
      <selection activeCell="A2" sqref="A2:D2"/>
    </sheetView>
  </sheetViews>
  <sheetFormatPr defaultRowHeight="12.75"/>
  <cols>
    <col min="1" max="1" width="63.42578125" customWidth="1"/>
    <col min="2" max="2" width="27" customWidth="1"/>
    <col min="3" max="3" width="14.42578125" hidden="1" customWidth="1"/>
    <col min="4" max="4" width="14.28515625" hidden="1" customWidth="1"/>
  </cols>
  <sheetData>
    <row r="1" spans="1:4" ht="45.75" customHeight="1">
      <c r="A1" s="460" t="s">
        <v>2074</v>
      </c>
      <c r="B1" s="460"/>
      <c r="C1" s="460"/>
      <c r="D1" s="460"/>
    </row>
    <row r="2" spans="1:4" ht="63" customHeight="1">
      <c r="A2" s="460" t="s">
        <v>2013</v>
      </c>
      <c r="B2" s="460"/>
      <c r="C2" s="460"/>
      <c r="D2" s="460"/>
    </row>
    <row r="3" spans="1:4" ht="90" customHeight="1">
      <c r="A3" s="520" t="s">
        <v>1961</v>
      </c>
      <c r="B3" s="521"/>
    </row>
    <row r="4" spans="1:4">
      <c r="A4" s="154"/>
      <c r="B4" s="8"/>
      <c r="C4" s="8"/>
      <c r="D4" s="155" t="s">
        <v>69</v>
      </c>
    </row>
    <row r="5" spans="1:4" ht="15">
      <c r="A5" s="22" t="s">
        <v>21</v>
      </c>
      <c r="B5" s="22" t="s">
        <v>1336</v>
      </c>
      <c r="C5" s="169" t="s">
        <v>1245</v>
      </c>
      <c r="D5" s="169" t="s">
        <v>1336</v>
      </c>
    </row>
    <row r="6" spans="1:4" ht="15">
      <c r="A6" s="433" t="s">
        <v>70</v>
      </c>
      <c r="B6" s="249">
        <f>SUM(B7:B24)</f>
        <v>5458044</v>
      </c>
      <c r="C6" s="249" t="e">
        <f>SUM(#REF!)</f>
        <v>#REF!</v>
      </c>
      <c r="D6" s="249" t="e">
        <f>SUM(#REF!)</f>
        <v>#REF!</v>
      </c>
    </row>
    <row r="7" spans="1:4" ht="14.25">
      <c r="A7" s="424" t="s">
        <v>57</v>
      </c>
      <c r="B7" s="425">
        <f>115770+163259</f>
        <v>279029</v>
      </c>
    </row>
    <row r="8" spans="1:4" ht="14.25">
      <c r="A8" s="424" t="s">
        <v>1603</v>
      </c>
      <c r="B8" s="425">
        <f>115770+162999</f>
        <v>278769</v>
      </c>
    </row>
    <row r="9" spans="1:4" ht="14.25">
      <c r="A9" s="424" t="s">
        <v>164</v>
      </c>
      <c r="B9" s="425">
        <f>129600+104292</f>
        <v>233892</v>
      </c>
    </row>
    <row r="10" spans="1:4" ht="14.25">
      <c r="A10" s="424" t="s">
        <v>58</v>
      </c>
      <c r="B10" s="425">
        <f>16000+432513</f>
        <v>448513</v>
      </c>
    </row>
    <row r="11" spans="1:4" ht="14.25">
      <c r="A11" s="424" t="s">
        <v>59</v>
      </c>
      <c r="B11" s="425">
        <f>115770+133403</f>
        <v>249173</v>
      </c>
    </row>
    <row r="12" spans="1:4" ht="14.25">
      <c r="A12" s="424" t="s">
        <v>231</v>
      </c>
      <c r="B12" s="425">
        <f>162000+194753</f>
        <v>356753</v>
      </c>
    </row>
    <row r="13" spans="1:4" ht="14.25">
      <c r="A13" s="424" t="s">
        <v>1060</v>
      </c>
      <c r="B13" s="425">
        <f>69400+164417</f>
        <v>233817</v>
      </c>
    </row>
    <row r="14" spans="1:4" ht="14.25">
      <c r="A14" s="424" t="s">
        <v>135</v>
      </c>
      <c r="B14" s="425">
        <f>304700+197943</f>
        <v>502643</v>
      </c>
    </row>
    <row r="15" spans="1:4" ht="14.25">
      <c r="A15" s="424" t="s">
        <v>136</v>
      </c>
      <c r="B15" s="425">
        <f>92600+104799</f>
        <v>197399</v>
      </c>
    </row>
    <row r="16" spans="1:4" ht="14.25">
      <c r="A16" s="424" t="s">
        <v>81</v>
      </c>
      <c r="B16" s="425">
        <f>119100+162792</f>
        <v>281892</v>
      </c>
    </row>
    <row r="17" spans="1:2" ht="14.25">
      <c r="A17" s="424" t="s">
        <v>83</v>
      </c>
      <c r="B17" s="425">
        <f>162000+276013</f>
        <v>438013</v>
      </c>
    </row>
    <row r="18" spans="1:2" ht="14.25">
      <c r="A18" s="424" t="s">
        <v>165</v>
      </c>
      <c r="B18" s="425">
        <f>128300+163863</f>
        <v>292163</v>
      </c>
    </row>
    <row r="19" spans="1:2" ht="14.25">
      <c r="A19" s="424" t="s">
        <v>82</v>
      </c>
      <c r="B19" s="425">
        <f>115770+164794</f>
        <v>280564</v>
      </c>
    </row>
    <row r="20" spans="1:2" ht="14.25">
      <c r="A20" s="424" t="s">
        <v>1604</v>
      </c>
      <c r="B20" s="425">
        <f>69400+282132</f>
        <v>351532</v>
      </c>
    </row>
    <row r="21" spans="1:2" ht="14.25">
      <c r="A21" s="424" t="s">
        <v>1790</v>
      </c>
      <c r="B21" s="425">
        <f>46300+133905</f>
        <v>180205</v>
      </c>
    </row>
    <row r="22" spans="1:2" ht="14.25">
      <c r="A22" s="424" t="s">
        <v>138</v>
      </c>
      <c r="B22" s="425">
        <f>69400+163595</f>
        <v>232995</v>
      </c>
    </row>
    <row r="23" spans="1:2" ht="14.25">
      <c r="A23" s="424" t="s">
        <v>139</v>
      </c>
      <c r="B23" s="425">
        <f>115770+194220</f>
        <v>309990</v>
      </c>
    </row>
    <row r="24" spans="1:2" ht="14.25">
      <c r="A24" s="424" t="s">
        <v>86</v>
      </c>
      <c r="B24" s="425">
        <f>146600+164102</f>
        <v>310702</v>
      </c>
    </row>
  </sheetData>
  <mergeCells count="3">
    <mergeCell ref="A1:D1"/>
    <mergeCell ref="A2:D2"/>
    <mergeCell ref="A3:B3"/>
  </mergeCells>
  <pageMargins left="0.7" right="0.24"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sheetPr codeName="Лист26"/>
  <dimension ref="A1:M713"/>
  <sheetViews>
    <sheetView workbookViewId="0">
      <selection activeCell="F11" sqref="F11"/>
    </sheetView>
  </sheetViews>
  <sheetFormatPr defaultColWidth="8.7109375" defaultRowHeight="12.75"/>
  <cols>
    <col min="1" max="1" width="27.5703125" customWidth="1"/>
    <col min="2" max="2" width="22.42578125" style="1" customWidth="1"/>
    <col min="3" max="3" width="22.5703125" customWidth="1"/>
    <col min="6" max="6" width="14.5703125" customWidth="1"/>
    <col min="7" max="7" width="5.5703125" style="302" customWidth="1"/>
    <col min="10" max="10" width="17.85546875" customWidth="1"/>
    <col min="11" max="12" width="15.5703125" bestFit="1" customWidth="1"/>
  </cols>
  <sheetData>
    <row r="1" spans="1:12">
      <c r="A1" t="s">
        <v>102</v>
      </c>
      <c r="B1" s="1">
        <v>2023</v>
      </c>
    </row>
    <row r="2" spans="1:12">
      <c r="A2" t="s">
        <v>265</v>
      </c>
      <c r="B2" s="1" t="s">
        <v>2084</v>
      </c>
    </row>
    <row r="3" spans="1:12">
      <c r="A3" t="s">
        <v>255</v>
      </c>
      <c r="B3" s="2"/>
      <c r="G3" s="384" t="s">
        <v>1612</v>
      </c>
      <c r="H3" s="385" t="s">
        <v>1606</v>
      </c>
      <c r="I3" s="269"/>
      <c r="J3" s="375">
        <v>2023</v>
      </c>
      <c r="K3" s="375">
        <v>2024</v>
      </c>
      <c r="L3" s="375">
        <v>2025</v>
      </c>
    </row>
    <row r="4" spans="1:12">
      <c r="A4" t="s">
        <v>256</v>
      </c>
      <c r="B4" s="206"/>
      <c r="G4" s="309"/>
      <c r="H4" s="269"/>
      <c r="I4" s="269"/>
      <c r="J4" s="446"/>
      <c r="K4" s="375"/>
      <c r="L4" s="375"/>
    </row>
    <row r="5" spans="1:12">
      <c r="A5" t="s">
        <v>603</v>
      </c>
      <c r="B5" s="2"/>
      <c r="G5" s="309">
        <v>14</v>
      </c>
      <c r="H5" s="269" t="s">
        <v>1607</v>
      </c>
      <c r="I5" s="269"/>
      <c r="J5" s="338">
        <v>2578250</v>
      </c>
      <c r="K5" s="338">
        <v>2578250</v>
      </c>
      <c r="L5" s="338">
        <v>2578250</v>
      </c>
    </row>
    <row r="6" spans="1:12">
      <c r="A6" t="s">
        <v>604</v>
      </c>
      <c r="B6" s="206"/>
      <c r="G6" s="309">
        <v>15</v>
      </c>
      <c r="H6" s="269" t="s">
        <v>1815</v>
      </c>
      <c r="I6" s="269"/>
      <c r="J6" s="338">
        <v>15757500</v>
      </c>
      <c r="K6" s="338"/>
      <c r="L6" s="338"/>
    </row>
    <row r="7" spans="1:12">
      <c r="G7" s="309">
        <v>16</v>
      </c>
      <c r="H7" s="314" t="s">
        <v>1869</v>
      </c>
      <c r="I7" s="314"/>
      <c r="J7" s="376">
        <v>41533200</v>
      </c>
      <c r="K7" s="376">
        <v>33226600</v>
      </c>
      <c r="L7" s="376">
        <v>33226600</v>
      </c>
    </row>
    <row r="8" spans="1:12">
      <c r="A8" s="3"/>
      <c r="B8" s="4"/>
      <c r="C8" s="3"/>
      <c r="D8" s="3"/>
      <c r="E8" s="3"/>
      <c r="G8" s="377"/>
      <c r="H8" s="314"/>
      <c r="I8" s="314"/>
      <c r="J8" s="376"/>
      <c r="K8" s="376"/>
      <c r="L8" s="376"/>
    </row>
    <row r="9" spans="1:12">
      <c r="A9" s="5" t="s">
        <v>264</v>
      </c>
      <c r="B9" s="308" t="s">
        <v>263</v>
      </c>
      <c r="C9" s="308" t="s">
        <v>605</v>
      </c>
      <c r="D9" s="3"/>
      <c r="E9" s="3"/>
      <c r="G9" s="379"/>
      <c r="H9" s="314"/>
      <c r="I9" s="314"/>
      <c r="J9" s="376"/>
      <c r="K9" s="376"/>
      <c r="L9" s="376"/>
    </row>
    <row r="10" spans="1:12">
      <c r="A10" s="5" t="s">
        <v>103</v>
      </c>
      <c r="B10" s="409">
        <v>1</v>
      </c>
      <c r="C10" s="6"/>
      <c r="D10" s="3"/>
      <c r="E10" s="3"/>
      <c r="G10" s="379"/>
      <c r="H10" s="314"/>
      <c r="I10" s="314"/>
      <c r="J10" s="376"/>
      <c r="K10" s="376"/>
      <c r="L10" s="376"/>
    </row>
    <row r="11" spans="1:12">
      <c r="A11" s="5" t="s">
        <v>110</v>
      </c>
      <c r="B11" s="238"/>
      <c r="C11" s="6"/>
      <c r="D11" s="3"/>
      <c r="E11" s="3"/>
      <c r="G11" s="379"/>
      <c r="H11" s="314"/>
      <c r="I11" s="314"/>
      <c r="J11" s="376"/>
      <c r="K11" s="376"/>
      <c r="L11" s="376"/>
    </row>
    <row r="12" spans="1:12">
      <c r="A12" s="5" t="s">
        <v>111</v>
      </c>
      <c r="B12" s="238"/>
      <c r="C12" s="6"/>
      <c r="D12" s="3"/>
      <c r="E12" s="3"/>
      <c r="G12" s="379"/>
      <c r="H12" s="314"/>
      <c r="I12" s="314"/>
      <c r="J12" s="376"/>
      <c r="K12" s="376"/>
      <c r="L12" s="376"/>
    </row>
    <row r="13" spans="1:12">
      <c r="A13" s="5" t="s">
        <v>1017</v>
      </c>
      <c r="B13" s="238"/>
      <c r="C13" s="6"/>
      <c r="D13" s="3"/>
      <c r="E13" s="3"/>
      <c r="G13" s="379"/>
      <c r="H13" s="314"/>
      <c r="I13" s="314"/>
      <c r="J13" s="376"/>
      <c r="K13" s="376"/>
      <c r="L13" s="376"/>
    </row>
    <row r="14" spans="1:12">
      <c r="A14" s="5" t="s">
        <v>112</v>
      </c>
      <c r="B14" s="409">
        <v>2</v>
      </c>
      <c r="C14" s="6"/>
      <c r="D14" s="3"/>
      <c r="E14" s="3"/>
      <c r="G14" s="309"/>
      <c r="H14" s="314"/>
      <c r="I14" s="269"/>
      <c r="J14" s="338"/>
      <c r="K14" s="338"/>
      <c r="L14" s="338"/>
    </row>
    <row r="15" spans="1:12">
      <c r="A15" s="5" t="s">
        <v>2118</v>
      </c>
      <c r="B15" s="409">
        <v>3</v>
      </c>
      <c r="C15" s="6"/>
      <c r="D15" s="3"/>
      <c r="E15" s="3"/>
      <c r="G15" s="309"/>
      <c r="H15" s="269"/>
      <c r="I15" s="269"/>
      <c r="J15" s="338"/>
      <c r="K15" s="338"/>
      <c r="L15" s="338"/>
    </row>
    <row r="16" spans="1:12">
      <c r="A16" s="5" t="s">
        <v>2119</v>
      </c>
      <c r="B16" s="409">
        <v>4</v>
      </c>
      <c r="C16" s="6"/>
      <c r="D16" s="3"/>
      <c r="E16" s="3"/>
      <c r="G16" s="309"/>
      <c r="H16" s="269"/>
      <c r="I16" s="269"/>
      <c r="J16" s="338"/>
      <c r="K16" s="338"/>
      <c r="L16" s="338"/>
    </row>
    <row r="17" spans="1:12">
      <c r="A17" s="5" t="s">
        <v>2120</v>
      </c>
      <c r="B17" s="409">
        <v>5</v>
      </c>
      <c r="C17" s="6"/>
      <c r="D17" s="3"/>
      <c r="E17" s="3"/>
      <c r="G17" s="309"/>
      <c r="H17" s="269"/>
      <c r="I17" s="269"/>
      <c r="J17" s="338"/>
      <c r="K17" s="338"/>
      <c r="L17" s="338"/>
    </row>
    <row r="18" spans="1:12">
      <c r="A18" s="5" t="s">
        <v>2121</v>
      </c>
      <c r="B18" s="409">
        <v>6</v>
      </c>
      <c r="C18" s="6"/>
      <c r="D18" s="3"/>
      <c r="E18" s="3"/>
      <c r="G18" s="309"/>
      <c r="H18" s="300" t="s">
        <v>1608</v>
      </c>
      <c r="I18" s="300"/>
      <c r="J18" s="301">
        <f>SUM(J4:J17)</f>
        <v>59868950</v>
      </c>
      <c r="K18" s="301">
        <f t="shared" ref="K18:L18" si="0">SUM(K4:K17)</f>
        <v>35804850</v>
      </c>
      <c r="L18" s="301">
        <f t="shared" si="0"/>
        <v>35804850</v>
      </c>
    </row>
    <row r="19" spans="1:12">
      <c r="A19" s="5" t="s">
        <v>2122</v>
      </c>
      <c r="B19" s="409">
        <v>7</v>
      </c>
      <c r="C19" s="6"/>
      <c r="D19" s="3"/>
      <c r="E19" s="3"/>
      <c r="G19" s="309"/>
      <c r="H19" s="269"/>
      <c r="I19" s="269"/>
      <c r="J19" s="338"/>
      <c r="K19" s="338"/>
      <c r="L19" s="338"/>
    </row>
    <row r="20" spans="1:12">
      <c r="A20" s="5" t="s">
        <v>2123</v>
      </c>
      <c r="B20" s="409">
        <v>8</v>
      </c>
      <c r="C20" s="6"/>
      <c r="D20" s="3"/>
      <c r="E20" s="3"/>
      <c r="G20" s="309"/>
      <c r="H20" s="269"/>
      <c r="I20" s="269"/>
      <c r="J20" s="338"/>
      <c r="K20" s="338"/>
      <c r="L20" s="338"/>
    </row>
    <row r="21" spans="1:12">
      <c r="A21" s="5" t="s">
        <v>11</v>
      </c>
      <c r="B21" s="409">
        <v>9</v>
      </c>
      <c r="C21" s="6"/>
      <c r="D21" s="3"/>
      <c r="E21" s="3"/>
      <c r="G21" s="309"/>
      <c r="H21" s="269"/>
      <c r="I21" s="269"/>
      <c r="J21" s="338"/>
      <c r="K21" s="338"/>
      <c r="L21" s="338"/>
    </row>
    <row r="22" spans="1:12">
      <c r="A22" s="5" t="s">
        <v>109</v>
      </c>
      <c r="B22" s="409">
        <v>10</v>
      </c>
      <c r="C22" s="6"/>
      <c r="D22" s="3"/>
      <c r="E22" s="3"/>
      <c r="G22" s="309"/>
      <c r="H22" s="269"/>
      <c r="I22" s="269"/>
      <c r="J22" s="338"/>
      <c r="K22" s="338"/>
      <c r="L22" s="338"/>
    </row>
    <row r="23" spans="1:12">
      <c r="A23" s="5" t="s">
        <v>106</v>
      </c>
      <c r="B23" s="409">
        <v>16</v>
      </c>
      <c r="C23" s="6"/>
      <c r="D23" s="3"/>
      <c r="E23" s="3"/>
      <c r="G23" s="389"/>
      <c r="H23" s="390" t="s">
        <v>1868</v>
      </c>
      <c r="I23" s="269"/>
      <c r="J23" s="338"/>
      <c r="K23" s="338"/>
      <c r="L23" s="338"/>
    </row>
    <row r="24" spans="1:12">
      <c r="A24" s="5" t="s">
        <v>104</v>
      </c>
      <c r="B24" s="409">
        <v>11</v>
      </c>
      <c r="C24" s="6"/>
      <c r="D24" s="3"/>
      <c r="E24" s="3"/>
      <c r="G24" s="309">
        <v>11</v>
      </c>
      <c r="H24" s="269"/>
      <c r="I24" s="269"/>
      <c r="J24" s="338">
        <v>107420200</v>
      </c>
      <c r="K24" s="338">
        <v>85936000</v>
      </c>
      <c r="L24" s="338">
        <v>85936000</v>
      </c>
    </row>
    <row r="25" spans="1:12">
      <c r="A25" s="5" t="s">
        <v>105</v>
      </c>
      <c r="B25" s="409">
        <v>14</v>
      </c>
      <c r="C25" s="6"/>
      <c r="D25" s="3"/>
      <c r="E25" s="3"/>
      <c r="G25" s="309"/>
      <c r="H25" s="269"/>
      <c r="I25" s="269"/>
      <c r="J25" s="338"/>
      <c r="K25" s="338"/>
      <c r="L25" s="338"/>
    </row>
    <row r="26" spans="1:12">
      <c r="A26" s="5" t="s">
        <v>189</v>
      </c>
      <c r="B26" s="409">
        <v>12</v>
      </c>
      <c r="C26" s="6"/>
      <c r="D26" s="3"/>
      <c r="E26" s="3"/>
      <c r="G26" s="378"/>
      <c r="H26" s="269"/>
      <c r="I26" s="269"/>
      <c r="J26" s="338"/>
      <c r="K26" s="338"/>
      <c r="L26" s="338"/>
    </row>
    <row r="27" spans="1:12">
      <c r="A27" s="5" t="s">
        <v>161</v>
      </c>
      <c r="B27" s="409">
        <v>17</v>
      </c>
      <c r="C27" s="6"/>
      <c r="D27" s="3"/>
      <c r="E27" s="3"/>
      <c r="G27" s="309"/>
      <c r="H27" s="269"/>
      <c r="I27" s="269"/>
      <c r="J27" s="338"/>
      <c r="K27" s="338"/>
      <c r="L27" s="338"/>
    </row>
    <row r="28" spans="1:12">
      <c r="A28" s="5" t="s">
        <v>107</v>
      </c>
      <c r="B28" s="409">
        <v>13</v>
      </c>
      <c r="C28" s="6"/>
      <c r="D28" s="3"/>
      <c r="E28" s="3"/>
      <c r="G28" s="386"/>
      <c r="H28" s="387" t="s">
        <v>1609</v>
      </c>
      <c r="I28" s="269"/>
      <c r="J28" s="338"/>
      <c r="K28" s="338"/>
      <c r="L28" s="338"/>
    </row>
    <row r="29" spans="1:12">
      <c r="A29" s="5" t="s">
        <v>108</v>
      </c>
      <c r="B29" s="409">
        <v>18</v>
      </c>
      <c r="C29" s="6"/>
      <c r="D29" s="3"/>
      <c r="E29" s="3"/>
      <c r="G29" s="309">
        <v>12</v>
      </c>
      <c r="H29" s="269" t="s">
        <v>1610</v>
      </c>
      <c r="I29" s="269"/>
      <c r="J29" s="338">
        <v>323100</v>
      </c>
      <c r="K29" s="338">
        <v>323100</v>
      </c>
      <c r="L29" s="338">
        <v>323100</v>
      </c>
    </row>
    <row r="30" spans="1:12">
      <c r="A30" s="7" t="s">
        <v>247</v>
      </c>
      <c r="B30" s="409">
        <v>20</v>
      </c>
      <c r="C30" s="6"/>
      <c r="D30" s="3"/>
      <c r="E30" s="3"/>
      <c r="G30" s="309">
        <v>13</v>
      </c>
      <c r="H30" s="269" t="s">
        <v>1611</v>
      </c>
      <c r="I30" s="269"/>
      <c r="J30" s="338">
        <v>5370200</v>
      </c>
      <c r="K30" s="338">
        <v>5569800</v>
      </c>
      <c r="L30" s="338"/>
    </row>
    <row r="31" spans="1:12">
      <c r="A31" s="7" t="s">
        <v>497</v>
      </c>
      <c r="B31" s="238"/>
      <c r="C31" s="6"/>
      <c r="D31" s="3"/>
      <c r="E31" s="3"/>
      <c r="G31" s="309"/>
      <c r="H31" s="269"/>
      <c r="I31" s="269"/>
      <c r="J31" s="338"/>
      <c r="K31" s="338"/>
      <c r="L31" s="338"/>
    </row>
    <row r="32" spans="1:12">
      <c r="A32" s="5" t="s">
        <v>1396</v>
      </c>
      <c r="B32" s="238"/>
      <c r="C32" s="6"/>
      <c r="D32" s="3"/>
      <c r="E32" s="3"/>
      <c r="G32" s="309"/>
      <c r="H32" s="269"/>
      <c r="I32" s="269"/>
      <c r="J32" s="338"/>
      <c r="K32" s="338"/>
      <c r="L32" s="338"/>
    </row>
    <row r="33" spans="1:13">
      <c r="A33" s="7" t="s">
        <v>1159</v>
      </c>
      <c r="B33" s="409">
        <v>15</v>
      </c>
      <c r="C33" s="6"/>
      <c r="D33" s="3"/>
      <c r="E33" s="3"/>
      <c r="G33" s="309"/>
      <c r="H33" s="269"/>
      <c r="I33" s="269"/>
      <c r="J33" s="338"/>
      <c r="K33" s="338"/>
      <c r="L33" s="338"/>
    </row>
    <row r="34" spans="1:13">
      <c r="A34" s="6" t="s">
        <v>2030</v>
      </c>
      <c r="B34" s="238"/>
      <c r="C34" s="6"/>
      <c r="D34" s="3"/>
      <c r="E34" s="3"/>
      <c r="G34" s="309"/>
      <c r="H34" s="300" t="s">
        <v>1608</v>
      </c>
      <c r="I34" s="300"/>
      <c r="J34" s="301">
        <f>SUM(J29:J30)</f>
        <v>5693300</v>
      </c>
      <c r="K34" s="301">
        <f>SUM(K29:K30)</f>
        <v>5892900</v>
      </c>
      <c r="L34" s="301">
        <f>SUM(L29:L30)</f>
        <v>323100</v>
      </c>
    </row>
    <row r="35" spans="1:13">
      <c r="A35" s="5" t="s">
        <v>1072</v>
      </c>
      <c r="B35" s="409">
        <v>19</v>
      </c>
      <c r="C35" s="6"/>
      <c r="D35" s="3"/>
      <c r="E35" s="3"/>
      <c r="G35" s="309"/>
      <c r="H35" s="269"/>
      <c r="I35" s="269"/>
      <c r="J35" s="338"/>
      <c r="K35" s="338"/>
      <c r="L35" s="338"/>
    </row>
    <row r="36" spans="1:13">
      <c r="A36" s="6" t="s">
        <v>1160</v>
      </c>
      <c r="B36" s="238"/>
      <c r="C36" s="6"/>
      <c r="D36" s="3" t="s">
        <v>1965</v>
      </c>
      <c r="E36" s="3"/>
      <c r="G36" s="379"/>
      <c r="H36" s="314"/>
      <c r="I36" s="314"/>
      <c r="J36" s="376"/>
      <c r="K36" s="376"/>
      <c r="L36" s="376"/>
    </row>
    <row r="37" spans="1:13">
      <c r="A37" s="5" t="s">
        <v>1171</v>
      </c>
      <c r="B37" s="238"/>
      <c r="C37" s="6"/>
      <c r="D37" s="3"/>
      <c r="E37" s="3"/>
      <c r="G37" s="309"/>
      <c r="H37" s="314"/>
      <c r="I37" s="269"/>
      <c r="J37" s="338"/>
      <c r="K37" s="338"/>
      <c r="L37" s="338"/>
    </row>
    <row r="38" spans="1:13">
      <c r="A38" s="5" t="s">
        <v>1814</v>
      </c>
      <c r="B38" s="238"/>
      <c r="C38" s="6"/>
      <c r="D38" s="3"/>
      <c r="E38" s="3"/>
      <c r="G38" s="309"/>
      <c r="H38" s="314"/>
      <c r="I38" s="269"/>
      <c r="J38" s="338"/>
      <c r="K38" s="338"/>
      <c r="L38" s="338"/>
    </row>
    <row r="39" spans="1:13">
      <c r="A39" s="5" t="s">
        <v>1737</v>
      </c>
      <c r="B39" s="238"/>
      <c r="C39" s="6"/>
      <c r="D39" s="3"/>
      <c r="E39" s="3"/>
      <c r="G39" s="309"/>
      <c r="H39" s="314"/>
      <c r="I39" s="314"/>
      <c r="J39" s="376"/>
      <c r="K39" s="376"/>
      <c r="L39" s="376"/>
      <c r="M39" s="388"/>
    </row>
    <row r="40" spans="1:13">
      <c r="A40" s="6" t="s">
        <v>2079</v>
      </c>
      <c r="B40" s="238"/>
      <c r="C40" s="6"/>
      <c r="D40" s="3"/>
      <c r="E40" s="3"/>
      <c r="G40" s="309"/>
      <c r="H40" s="314"/>
      <c r="I40" s="314"/>
      <c r="J40" s="376"/>
      <c r="K40" s="376"/>
      <c r="L40" s="376"/>
      <c r="M40" s="388"/>
    </row>
    <row r="41" spans="1:13">
      <c r="A41" s="6" t="s">
        <v>1602</v>
      </c>
      <c r="B41" s="238"/>
      <c r="C41" s="6"/>
      <c r="D41" s="3"/>
      <c r="E41" s="3"/>
      <c r="G41" s="309"/>
      <c r="H41" s="314"/>
      <c r="I41" s="314"/>
      <c r="J41" s="376"/>
      <c r="K41" s="376"/>
      <c r="L41" s="376"/>
      <c r="M41" s="388"/>
    </row>
    <row r="42" spans="1:13">
      <c r="A42" s="6" t="s">
        <v>1605</v>
      </c>
      <c r="B42" s="238"/>
      <c r="C42" s="6"/>
      <c r="D42" s="3"/>
      <c r="E42" s="3"/>
      <c r="J42" s="299"/>
      <c r="K42" s="299"/>
      <c r="L42" s="299"/>
    </row>
    <row r="43" spans="1:13">
      <c r="A43" s="6" t="s">
        <v>1601</v>
      </c>
      <c r="B43" s="238"/>
      <c r="C43" s="6"/>
      <c r="D43" s="3"/>
      <c r="E43" s="3"/>
      <c r="J43" s="299"/>
      <c r="K43" s="299"/>
      <c r="L43" s="299"/>
    </row>
    <row r="44" spans="1:13">
      <c r="A44" s="6" t="s">
        <v>1805</v>
      </c>
      <c r="B44" s="238"/>
      <c r="C44" s="6"/>
      <c r="D44" s="3"/>
      <c r="E44" s="3"/>
      <c r="J44" s="299"/>
      <c r="K44" s="299"/>
      <c r="L44" s="299"/>
    </row>
    <row r="45" spans="1:13">
      <c r="A45" s="6" t="s">
        <v>1613</v>
      </c>
      <c r="B45" s="238"/>
      <c r="C45" s="6"/>
      <c r="D45" s="3"/>
      <c r="E45" s="3"/>
    </row>
    <row r="46" spans="1:13" s="269" customFormat="1">
      <c r="A46" s="6" t="s">
        <v>1964</v>
      </c>
      <c r="B46" s="238"/>
      <c r="C46" s="6"/>
      <c r="D46" s="106" t="s">
        <v>1965</v>
      </c>
      <c r="E46" s="106"/>
      <c r="G46" s="309"/>
    </row>
    <row r="47" spans="1:13">
      <c r="A47" s="5" t="s">
        <v>1813</v>
      </c>
      <c r="B47" s="238"/>
      <c r="C47" s="6"/>
      <c r="D47" s="3"/>
      <c r="E47" s="3"/>
    </row>
    <row r="48" spans="1:13">
      <c r="A48" s="3" t="s">
        <v>2025</v>
      </c>
      <c r="B48" s="439"/>
      <c r="C48" s="106"/>
      <c r="D48" s="3"/>
      <c r="E48" s="3"/>
    </row>
    <row r="49" spans="1:5">
      <c r="A49" s="3"/>
      <c r="B49" s="4"/>
      <c r="C49" s="3"/>
      <c r="D49" s="3"/>
      <c r="E49" s="3"/>
    </row>
    <row r="50" spans="1:5">
      <c r="A50" s="3"/>
      <c r="B50" s="4"/>
      <c r="C50" s="3"/>
      <c r="D50" s="3"/>
      <c r="E50" s="3"/>
    </row>
    <row r="51" spans="1:5">
      <c r="A51" s="3"/>
      <c r="B51" s="4"/>
      <c r="C51" s="3"/>
      <c r="D51" s="3"/>
      <c r="E51" s="3"/>
    </row>
    <row r="52" spans="1:5">
      <c r="A52" s="3"/>
      <c r="B52" s="4"/>
      <c r="C52" s="3"/>
      <c r="D52" s="3"/>
      <c r="E52" s="3"/>
    </row>
    <row r="53" spans="1:5">
      <c r="A53" s="3"/>
      <c r="B53" s="4"/>
      <c r="C53" s="3"/>
      <c r="D53" s="3"/>
      <c r="E53" s="3"/>
    </row>
    <row r="54" spans="1:5">
      <c r="A54" s="3"/>
      <c r="B54" s="4"/>
      <c r="C54" s="3"/>
      <c r="D54" s="3"/>
      <c r="E54" s="3"/>
    </row>
    <row r="55" spans="1:5">
      <c r="A55" s="3"/>
      <c r="B55" s="4"/>
      <c r="C55" s="3"/>
      <c r="D55" s="3"/>
      <c r="E55" s="3"/>
    </row>
    <row r="56" spans="1:5">
      <c r="A56" s="3"/>
      <c r="B56" s="4"/>
      <c r="C56" s="3"/>
      <c r="D56" s="3"/>
      <c r="E56" s="3"/>
    </row>
    <row r="57" spans="1:5">
      <c r="A57" s="3"/>
      <c r="B57" s="4"/>
      <c r="C57" s="3"/>
      <c r="D57" s="3"/>
      <c r="E57" s="3"/>
    </row>
    <row r="58" spans="1:5">
      <c r="A58" s="3"/>
      <c r="B58" s="4"/>
      <c r="C58" s="3"/>
      <c r="D58" s="3"/>
      <c r="E58" s="3"/>
    </row>
    <row r="59" spans="1:5">
      <c r="A59" s="3"/>
      <c r="B59" s="4"/>
      <c r="C59" s="3"/>
      <c r="D59" s="3"/>
      <c r="E59" s="3"/>
    </row>
    <row r="60" spans="1:5">
      <c r="A60" s="3"/>
      <c r="B60" s="4"/>
      <c r="C60" s="3"/>
      <c r="D60" s="3"/>
      <c r="E60" s="3"/>
    </row>
    <row r="61" spans="1:5">
      <c r="A61" s="3"/>
      <c r="B61" s="4"/>
      <c r="C61" s="3"/>
      <c r="D61" s="3"/>
      <c r="E61" s="3"/>
    </row>
    <row r="62" spans="1:5">
      <c r="A62" s="3"/>
      <c r="B62" s="4"/>
      <c r="C62" s="3"/>
      <c r="D62" s="3"/>
      <c r="E62" s="3"/>
    </row>
    <row r="63" spans="1:5">
      <c r="A63" s="3"/>
      <c r="B63" s="4"/>
      <c r="C63" s="3"/>
      <c r="D63" s="3"/>
      <c r="E63" s="3"/>
    </row>
    <row r="64" spans="1:5">
      <c r="A64" s="3"/>
      <c r="B64" s="4"/>
      <c r="C64" s="3"/>
      <c r="D64" s="3"/>
      <c r="E64" s="3"/>
    </row>
    <row r="65" spans="1:5">
      <c r="A65" s="3"/>
      <c r="B65" s="4"/>
      <c r="C65" s="3"/>
      <c r="D65" s="3"/>
      <c r="E65" s="3"/>
    </row>
    <row r="66" spans="1:5">
      <c r="A66" s="3"/>
      <c r="B66" s="4"/>
      <c r="C66" s="3"/>
      <c r="D66" s="3"/>
      <c r="E66" s="3"/>
    </row>
    <row r="67" spans="1:5">
      <c r="A67" s="3"/>
      <c r="B67" s="4"/>
      <c r="C67" s="3"/>
      <c r="D67" s="3"/>
      <c r="E67" s="3"/>
    </row>
    <row r="68" spans="1:5">
      <c r="A68" s="3"/>
      <c r="B68" s="4"/>
      <c r="C68" s="3"/>
      <c r="D68" s="3"/>
      <c r="E68" s="3"/>
    </row>
    <row r="69" spans="1:5">
      <c r="A69" s="3"/>
      <c r="B69" s="4"/>
      <c r="C69" s="3"/>
      <c r="D69" s="3"/>
      <c r="E69" s="3"/>
    </row>
    <row r="70" spans="1:5">
      <c r="A70" s="3"/>
      <c r="B70" s="4"/>
      <c r="C70" s="3"/>
      <c r="D70" s="3"/>
      <c r="E70" s="3"/>
    </row>
    <row r="71" spans="1:5">
      <c r="A71" s="3"/>
      <c r="B71" s="4"/>
      <c r="C71" s="3"/>
      <c r="D71" s="3"/>
      <c r="E71" s="3"/>
    </row>
    <row r="72" spans="1:5">
      <c r="A72" s="3"/>
      <c r="B72" s="4"/>
      <c r="C72" s="3"/>
      <c r="D72" s="3"/>
      <c r="E72" s="3"/>
    </row>
    <row r="73" spans="1:5">
      <c r="A73" s="3"/>
      <c r="B73" s="4"/>
      <c r="C73" s="3"/>
      <c r="D73" s="3"/>
      <c r="E73" s="3"/>
    </row>
    <row r="74" spans="1:5">
      <c r="A74" s="3"/>
      <c r="B74" s="4"/>
      <c r="C74" s="3"/>
      <c r="D74" s="3"/>
      <c r="E74" s="3"/>
    </row>
    <row r="75" spans="1:5">
      <c r="A75" s="3"/>
      <c r="B75" s="4"/>
      <c r="C75" s="3"/>
      <c r="D75" s="3"/>
      <c r="E75" s="3"/>
    </row>
    <row r="76" spans="1:5">
      <c r="A76" s="3"/>
      <c r="B76" s="4"/>
      <c r="C76" s="3"/>
      <c r="D76" s="3"/>
      <c r="E76" s="3"/>
    </row>
    <row r="77" spans="1:5">
      <c r="A77" s="3"/>
      <c r="B77" s="4"/>
      <c r="C77" s="3"/>
      <c r="D77" s="3"/>
      <c r="E77" s="3"/>
    </row>
    <row r="78" spans="1:5">
      <c r="A78" s="3"/>
      <c r="B78" s="4"/>
      <c r="C78" s="3"/>
      <c r="D78" s="3"/>
      <c r="E78" s="3"/>
    </row>
    <row r="79" spans="1:5">
      <c r="A79" s="3"/>
      <c r="B79" s="4"/>
      <c r="C79" s="3"/>
      <c r="D79" s="3"/>
      <c r="E79" s="3"/>
    </row>
    <row r="80" spans="1:5">
      <c r="A80" s="3"/>
      <c r="B80" s="4"/>
      <c r="C80" s="3"/>
      <c r="D80" s="3"/>
      <c r="E80" s="3"/>
    </row>
    <row r="81" spans="1:5">
      <c r="A81" s="3"/>
      <c r="B81" s="4"/>
      <c r="C81" s="3"/>
      <c r="D81" s="3"/>
      <c r="E81" s="3"/>
    </row>
    <row r="82" spans="1:5">
      <c r="A82" s="3"/>
      <c r="B82" s="4"/>
      <c r="C82" s="3"/>
      <c r="D82" s="3"/>
      <c r="E82" s="3"/>
    </row>
    <row r="83" spans="1:5">
      <c r="A83" s="3"/>
      <c r="B83" s="4"/>
      <c r="C83" s="3"/>
      <c r="D83" s="3"/>
      <c r="E83" s="3"/>
    </row>
    <row r="84" spans="1:5">
      <c r="A84" s="3"/>
      <c r="B84" s="4"/>
      <c r="C84" s="3"/>
      <c r="D84" s="3"/>
      <c r="E84" s="3"/>
    </row>
    <row r="85" spans="1:5">
      <c r="A85" s="3"/>
      <c r="B85" s="4"/>
      <c r="C85" s="3"/>
      <c r="D85" s="3"/>
      <c r="E85" s="3"/>
    </row>
    <row r="86" spans="1:5">
      <c r="A86" s="3"/>
      <c r="B86" s="4"/>
      <c r="C86" s="3"/>
      <c r="D86" s="3"/>
      <c r="E86" s="3"/>
    </row>
    <row r="87" spans="1:5">
      <c r="A87" s="3"/>
      <c r="B87" s="4"/>
      <c r="C87" s="3"/>
      <c r="D87" s="3"/>
      <c r="E87" s="3"/>
    </row>
    <row r="88" spans="1:5">
      <c r="A88" s="3"/>
      <c r="B88" s="4"/>
      <c r="C88" s="3"/>
      <c r="D88" s="3"/>
      <c r="E88" s="3"/>
    </row>
    <row r="89" spans="1:5">
      <c r="A89" s="3"/>
      <c r="B89" s="4"/>
      <c r="C89" s="3"/>
      <c r="D89" s="3"/>
      <c r="E89" s="3"/>
    </row>
    <row r="90" spans="1:5">
      <c r="A90" s="3"/>
      <c r="B90" s="4"/>
      <c r="C90" s="3"/>
      <c r="D90" s="3"/>
      <c r="E90" s="3"/>
    </row>
    <row r="91" spans="1:5">
      <c r="A91" s="3"/>
      <c r="B91" s="4"/>
      <c r="C91" s="3"/>
      <c r="D91" s="3"/>
      <c r="E91" s="3"/>
    </row>
    <row r="92" spans="1:5">
      <c r="A92" s="3"/>
      <c r="B92" s="4"/>
      <c r="C92" s="3"/>
      <c r="D92" s="3"/>
      <c r="E92" s="3"/>
    </row>
    <row r="93" spans="1:5">
      <c r="A93" s="3"/>
      <c r="B93" s="4"/>
      <c r="C93" s="3"/>
      <c r="D93" s="3"/>
      <c r="E93" s="3"/>
    </row>
    <row r="94" spans="1:5">
      <c r="A94" s="3"/>
      <c r="B94" s="4"/>
      <c r="C94" s="3"/>
      <c r="D94" s="3"/>
      <c r="E94" s="3"/>
    </row>
    <row r="95" spans="1:5">
      <c r="A95" s="3"/>
      <c r="B95" s="4"/>
      <c r="C95" s="3"/>
      <c r="D95" s="3"/>
      <c r="E95" s="3"/>
    </row>
    <row r="96" spans="1:5">
      <c r="A96" s="3"/>
      <c r="B96" s="4"/>
      <c r="C96" s="3"/>
      <c r="D96" s="3"/>
      <c r="E96" s="3"/>
    </row>
    <row r="97" spans="1:5">
      <c r="A97" s="3"/>
      <c r="B97" s="4"/>
      <c r="C97" s="3"/>
      <c r="D97" s="3"/>
      <c r="E97" s="3"/>
    </row>
    <row r="98" spans="1:5">
      <c r="A98" s="3"/>
      <c r="B98" s="4"/>
      <c r="C98" s="3"/>
      <c r="D98" s="3"/>
      <c r="E98" s="3"/>
    </row>
    <row r="99" spans="1:5">
      <c r="A99" s="3"/>
      <c r="B99" s="4"/>
      <c r="C99" s="3"/>
      <c r="D99" s="3"/>
      <c r="E99" s="3"/>
    </row>
    <row r="100" spans="1:5">
      <c r="A100" s="3"/>
      <c r="B100" s="4"/>
      <c r="C100" s="3"/>
      <c r="D100" s="3"/>
      <c r="E100" s="3"/>
    </row>
    <row r="101" spans="1:5">
      <c r="A101" s="3"/>
      <c r="B101" s="4"/>
      <c r="C101" s="3"/>
      <c r="D101" s="3"/>
      <c r="E101" s="3"/>
    </row>
    <row r="102" spans="1:5">
      <c r="A102" s="3"/>
      <c r="B102" s="4"/>
      <c r="C102" s="3"/>
      <c r="D102" s="3"/>
      <c r="E102" s="3"/>
    </row>
    <row r="103" spans="1:5">
      <c r="A103" s="3"/>
      <c r="B103" s="4"/>
      <c r="C103" s="3"/>
      <c r="D103" s="3"/>
      <c r="E103" s="3"/>
    </row>
    <row r="104" spans="1:5">
      <c r="A104" s="3"/>
      <c r="B104" s="4"/>
      <c r="C104" s="3"/>
      <c r="D104" s="3"/>
      <c r="E104" s="3"/>
    </row>
    <row r="105" spans="1:5">
      <c r="A105" s="3"/>
      <c r="B105" s="4"/>
      <c r="C105" s="3"/>
      <c r="D105" s="3"/>
      <c r="E105" s="3"/>
    </row>
    <row r="106" spans="1:5">
      <c r="A106" s="3"/>
      <c r="B106" s="4"/>
      <c r="C106" s="3"/>
      <c r="D106" s="3"/>
      <c r="E106" s="3"/>
    </row>
    <row r="107" spans="1:5">
      <c r="A107" s="3"/>
      <c r="B107" s="4"/>
      <c r="C107" s="3"/>
      <c r="D107" s="3"/>
      <c r="E107" s="3"/>
    </row>
    <row r="108" spans="1:5">
      <c r="A108" s="3"/>
      <c r="B108" s="4"/>
      <c r="C108" s="3"/>
      <c r="D108" s="3"/>
      <c r="E108" s="3"/>
    </row>
    <row r="109" spans="1:5">
      <c r="A109" s="3"/>
      <c r="B109" s="4"/>
      <c r="C109" s="3"/>
      <c r="D109" s="3"/>
      <c r="E109" s="3"/>
    </row>
    <row r="110" spans="1:5">
      <c r="A110" s="3"/>
      <c r="B110" s="4"/>
      <c r="C110" s="3"/>
      <c r="D110" s="3"/>
      <c r="E110" s="3"/>
    </row>
    <row r="111" spans="1:5">
      <c r="A111" s="3"/>
      <c r="B111" s="4"/>
      <c r="C111" s="3"/>
      <c r="D111" s="3"/>
      <c r="E111" s="3"/>
    </row>
    <row r="112" spans="1:5">
      <c r="A112" s="3"/>
      <c r="B112" s="4"/>
      <c r="C112" s="3"/>
      <c r="D112" s="3"/>
      <c r="E112" s="3"/>
    </row>
    <row r="113" spans="1:5">
      <c r="A113" s="3"/>
      <c r="B113" s="4"/>
      <c r="C113" s="3"/>
      <c r="D113" s="3"/>
      <c r="E113" s="3"/>
    </row>
    <row r="114" spans="1:5">
      <c r="A114" s="3"/>
      <c r="B114" s="4"/>
      <c r="C114" s="3"/>
      <c r="D114" s="3"/>
      <c r="E114" s="3"/>
    </row>
    <row r="115" spans="1:5">
      <c r="A115" s="3"/>
      <c r="B115" s="4"/>
      <c r="C115" s="3"/>
      <c r="D115" s="3"/>
      <c r="E115" s="3"/>
    </row>
    <row r="116" spans="1:5">
      <c r="A116" s="3"/>
      <c r="B116" s="4"/>
      <c r="C116" s="3"/>
      <c r="D116" s="3"/>
      <c r="E116" s="3"/>
    </row>
    <row r="117" spans="1:5">
      <c r="A117" s="3"/>
      <c r="B117" s="4"/>
      <c r="C117" s="3"/>
      <c r="D117" s="3"/>
      <c r="E117" s="3"/>
    </row>
    <row r="118" spans="1:5">
      <c r="A118" s="3"/>
      <c r="B118" s="4"/>
      <c r="C118" s="3"/>
      <c r="D118" s="3"/>
      <c r="E118" s="3"/>
    </row>
    <row r="119" spans="1:5">
      <c r="A119" s="3"/>
      <c r="B119" s="4"/>
      <c r="C119" s="3"/>
      <c r="D119" s="3"/>
      <c r="E119" s="3"/>
    </row>
    <row r="120" spans="1:5">
      <c r="A120" s="3"/>
      <c r="B120" s="4"/>
      <c r="C120" s="3"/>
      <c r="D120" s="3"/>
      <c r="E120" s="3"/>
    </row>
    <row r="121" spans="1:5">
      <c r="A121" s="3"/>
      <c r="B121" s="4"/>
      <c r="C121" s="3"/>
      <c r="D121" s="3"/>
      <c r="E121" s="3"/>
    </row>
    <row r="122" spans="1:5">
      <c r="A122" s="3"/>
      <c r="B122" s="4"/>
      <c r="C122" s="3"/>
      <c r="D122" s="3"/>
      <c r="E122" s="3"/>
    </row>
    <row r="123" spans="1:5">
      <c r="A123" s="3"/>
      <c r="B123" s="4"/>
      <c r="C123" s="3"/>
      <c r="D123" s="3"/>
      <c r="E123" s="3"/>
    </row>
    <row r="124" spans="1:5">
      <c r="A124" s="3"/>
      <c r="B124" s="4"/>
      <c r="C124" s="3"/>
      <c r="D124" s="3"/>
      <c r="E124" s="3"/>
    </row>
    <row r="125" spans="1:5">
      <c r="A125" s="3"/>
      <c r="B125" s="4"/>
      <c r="C125" s="3"/>
      <c r="D125" s="3"/>
      <c r="E125" s="3"/>
    </row>
    <row r="126" spans="1:5">
      <c r="A126" s="3"/>
      <c r="B126" s="4"/>
      <c r="C126" s="3"/>
      <c r="D126" s="3"/>
      <c r="E126" s="3"/>
    </row>
    <row r="127" spans="1:5">
      <c r="A127" s="3"/>
      <c r="B127" s="4"/>
      <c r="C127" s="3"/>
      <c r="D127" s="3"/>
      <c r="E127" s="3"/>
    </row>
    <row r="128" spans="1:5">
      <c r="A128" s="3"/>
      <c r="B128" s="4"/>
      <c r="C128" s="3"/>
      <c r="D128" s="3"/>
      <c r="E128" s="3"/>
    </row>
    <row r="129" spans="1:5">
      <c r="A129" s="3"/>
      <c r="B129" s="4"/>
      <c r="C129" s="3"/>
      <c r="D129" s="3"/>
      <c r="E129" s="3"/>
    </row>
    <row r="130" spans="1:5">
      <c r="A130" s="3"/>
      <c r="B130" s="4"/>
      <c r="C130" s="3"/>
      <c r="D130" s="3"/>
      <c r="E130" s="3"/>
    </row>
    <row r="131" spans="1:5">
      <c r="A131" s="3"/>
      <c r="B131" s="4"/>
      <c r="C131" s="3"/>
      <c r="D131" s="3"/>
      <c r="E131" s="3"/>
    </row>
    <row r="132" spans="1:5">
      <c r="A132" s="3"/>
      <c r="B132" s="4"/>
      <c r="C132" s="3"/>
      <c r="D132" s="3"/>
      <c r="E132" s="3"/>
    </row>
    <row r="133" spans="1:5">
      <c r="A133" s="3"/>
      <c r="B133" s="4"/>
      <c r="C133" s="3"/>
      <c r="D133" s="3"/>
      <c r="E133" s="3"/>
    </row>
    <row r="134" spans="1:5">
      <c r="A134" s="3"/>
      <c r="B134" s="4"/>
      <c r="C134" s="3"/>
      <c r="D134" s="3"/>
      <c r="E134" s="3"/>
    </row>
    <row r="135" spans="1:5">
      <c r="A135" s="3"/>
      <c r="B135" s="4"/>
      <c r="C135" s="3"/>
      <c r="D135" s="3"/>
      <c r="E135" s="3"/>
    </row>
    <row r="136" spans="1:5">
      <c r="A136" s="3"/>
      <c r="B136" s="4"/>
      <c r="C136" s="3"/>
      <c r="D136" s="3"/>
      <c r="E136" s="3"/>
    </row>
    <row r="137" spans="1:5">
      <c r="A137" s="3"/>
      <c r="B137" s="4"/>
      <c r="C137" s="3"/>
      <c r="D137" s="3"/>
      <c r="E137" s="3"/>
    </row>
    <row r="138" spans="1:5">
      <c r="A138" s="3"/>
      <c r="B138" s="4"/>
      <c r="C138" s="3"/>
      <c r="D138" s="3"/>
      <c r="E138" s="3"/>
    </row>
    <row r="139" spans="1:5">
      <c r="A139" s="3"/>
      <c r="B139" s="4"/>
      <c r="C139" s="3"/>
      <c r="D139" s="3"/>
      <c r="E139" s="3"/>
    </row>
    <row r="140" spans="1:5">
      <c r="A140" s="3"/>
      <c r="B140" s="4"/>
      <c r="C140" s="3"/>
      <c r="D140" s="3"/>
      <c r="E140" s="3"/>
    </row>
    <row r="141" spans="1:5">
      <c r="A141" s="3"/>
      <c r="B141" s="4"/>
      <c r="C141" s="3"/>
      <c r="D141" s="3"/>
      <c r="E141" s="3"/>
    </row>
    <row r="142" spans="1:5">
      <c r="A142" s="3"/>
      <c r="B142" s="4"/>
      <c r="C142" s="3"/>
      <c r="D142" s="3"/>
      <c r="E142" s="3"/>
    </row>
    <row r="143" spans="1:5">
      <c r="A143" s="3"/>
      <c r="B143" s="4"/>
      <c r="C143" s="3"/>
      <c r="D143" s="3"/>
      <c r="E143" s="3"/>
    </row>
    <row r="144" spans="1:5">
      <c r="A144" s="3"/>
      <c r="B144" s="4"/>
      <c r="C144" s="3"/>
      <c r="D144" s="3"/>
      <c r="E144" s="3"/>
    </row>
    <row r="145" spans="1:5">
      <c r="A145" s="3"/>
      <c r="B145" s="4"/>
      <c r="C145" s="3"/>
      <c r="D145" s="3"/>
      <c r="E145" s="3"/>
    </row>
    <row r="146" spans="1:5">
      <c r="A146" s="3"/>
      <c r="B146" s="4"/>
      <c r="C146" s="3"/>
      <c r="D146" s="3"/>
      <c r="E146" s="3"/>
    </row>
    <row r="147" spans="1:5">
      <c r="A147" s="3"/>
      <c r="B147" s="4"/>
      <c r="C147" s="3"/>
      <c r="D147" s="3"/>
      <c r="E147" s="3"/>
    </row>
    <row r="148" spans="1:5">
      <c r="A148" s="3"/>
      <c r="B148" s="4"/>
      <c r="C148" s="3"/>
      <c r="D148" s="3"/>
      <c r="E148" s="3"/>
    </row>
    <row r="149" spans="1:5">
      <c r="A149" s="3"/>
      <c r="B149" s="4"/>
      <c r="C149" s="3"/>
      <c r="D149" s="3"/>
      <c r="E149" s="3"/>
    </row>
    <row r="150" spans="1:5">
      <c r="A150" s="3"/>
      <c r="B150" s="4"/>
      <c r="C150" s="3"/>
      <c r="D150" s="3"/>
      <c r="E150" s="3"/>
    </row>
    <row r="151" spans="1:5">
      <c r="A151" s="3"/>
      <c r="B151" s="4"/>
      <c r="C151" s="3"/>
      <c r="D151" s="3"/>
      <c r="E151" s="3"/>
    </row>
    <row r="152" spans="1:5">
      <c r="A152" s="3"/>
      <c r="B152" s="4"/>
      <c r="C152" s="3"/>
      <c r="D152" s="3"/>
      <c r="E152" s="3"/>
    </row>
    <row r="153" spans="1:5">
      <c r="A153" s="3"/>
      <c r="B153" s="4"/>
      <c r="C153" s="3"/>
      <c r="D153" s="3"/>
      <c r="E153" s="3"/>
    </row>
    <row r="154" spans="1:5">
      <c r="A154" s="3"/>
      <c r="B154" s="4"/>
      <c r="C154" s="3"/>
      <c r="D154" s="3"/>
      <c r="E154" s="3"/>
    </row>
    <row r="155" spans="1:5">
      <c r="A155" s="3"/>
      <c r="B155" s="4"/>
      <c r="C155" s="3"/>
      <c r="D155" s="3"/>
      <c r="E155" s="3"/>
    </row>
    <row r="156" spans="1:5">
      <c r="A156" s="3"/>
      <c r="B156" s="4"/>
      <c r="C156" s="3"/>
      <c r="D156" s="3"/>
      <c r="E156" s="3"/>
    </row>
    <row r="157" spans="1:5">
      <c r="A157" s="3"/>
      <c r="B157" s="4"/>
      <c r="C157" s="3"/>
      <c r="D157" s="3"/>
      <c r="E157" s="3"/>
    </row>
    <row r="158" spans="1:5">
      <c r="A158" s="3"/>
      <c r="B158" s="4"/>
      <c r="C158" s="3"/>
      <c r="D158" s="3"/>
      <c r="E158" s="3"/>
    </row>
    <row r="159" spans="1:5">
      <c r="A159" s="3"/>
      <c r="B159" s="4"/>
      <c r="C159" s="3"/>
      <c r="D159" s="3"/>
      <c r="E159" s="3"/>
    </row>
    <row r="160" spans="1:5">
      <c r="A160" s="3"/>
      <c r="B160" s="4"/>
      <c r="C160" s="3"/>
      <c r="D160" s="3"/>
      <c r="E160" s="3"/>
    </row>
    <row r="161" spans="1:5">
      <c r="A161" s="3"/>
      <c r="B161" s="4"/>
      <c r="C161" s="3"/>
      <c r="D161" s="3"/>
      <c r="E161" s="3"/>
    </row>
    <row r="162" spans="1:5">
      <c r="A162" s="3"/>
      <c r="B162" s="4"/>
      <c r="C162" s="3"/>
      <c r="D162" s="3"/>
      <c r="E162" s="3"/>
    </row>
    <row r="163" spans="1:5">
      <c r="A163" s="3"/>
      <c r="B163" s="4"/>
      <c r="C163" s="3"/>
      <c r="D163" s="3"/>
      <c r="E163" s="3"/>
    </row>
    <row r="164" spans="1:5">
      <c r="A164" s="3"/>
      <c r="B164" s="4"/>
      <c r="C164" s="3"/>
      <c r="D164" s="3"/>
      <c r="E164" s="3"/>
    </row>
    <row r="165" spans="1:5">
      <c r="A165" s="3"/>
      <c r="B165" s="4"/>
      <c r="C165" s="3"/>
      <c r="D165" s="3"/>
      <c r="E165" s="3"/>
    </row>
    <row r="166" spans="1:5">
      <c r="A166" s="3"/>
      <c r="B166" s="4"/>
      <c r="C166" s="3"/>
      <c r="D166" s="3"/>
      <c r="E166" s="3"/>
    </row>
    <row r="167" spans="1:5">
      <c r="A167" s="3"/>
      <c r="B167" s="4"/>
      <c r="C167" s="3"/>
      <c r="D167" s="3"/>
      <c r="E167" s="3"/>
    </row>
    <row r="168" spans="1:5">
      <c r="A168" s="3"/>
      <c r="B168" s="4"/>
      <c r="C168" s="3"/>
      <c r="D168" s="3"/>
      <c r="E168" s="3"/>
    </row>
    <row r="169" spans="1:5">
      <c r="A169" s="3"/>
      <c r="B169" s="4"/>
      <c r="C169" s="3"/>
      <c r="D169" s="3"/>
      <c r="E169" s="3"/>
    </row>
    <row r="170" spans="1:5">
      <c r="A170" s="3"/>
      <c r="B170" s="4"/>
      <c r="C170" s="3"/>
      <c r="D170" s="3"/>
      <c r="E170" s="3"/>
    </row>
    <row r="171" spans="1:5">
      <c r="A171" s="3"/>
      <c r="B171" s="4"/>
      <c r="C171" s="3"/>
      <c r="D171" s="3"/>
      <c r="E171" s="3"/>
    </row>
    <row r="172" spans="1:5">
      <c r="A172" s="3"/>
      <c r="B172" s="4"/>
      <c r="C172" s="3"/>
      <c r="D172" s="3"/>
      <c r="E172" s="3"/>
    </row>
    <row r="173" spans="1:5">
      <c r="A173" s="3"/>
      <c r="B173" s="4"/>
      <c r="C173" s="3"/>
      <c r="D173" s="3"/>
      <c r="E173" s="3"/>
    </row>
    <row r="174" spans="1:5">
      <c r="A174" s="3"/>
      <c r="B174" s="4"/>
      <c r="C174" s="3"/>
      <c r="D174" s="3"/>
      <c r="E174" s="3"/>
    </row>
    <row r="175" spans="1:5">
      <c r="A175" s="3"/>
      <c r="B175" s="4"/>
      <c r="C175" s="3"/>
      <c r="D175" s="3"/>
      <c r="E175" s="3"/>
    </row>
    <row r="176" spans="1:5">
      <c r="A176" s="3"/>
      <c r="B176" s="4"/>
      <c r="C176" s="3"/>
      <c r="D176" s="3"/>
      <c r="E176" s="3"/>
    </row>
    <row r="177" spans="1:5">
      <c r="A177" s="3"/>
      <c r="B177" s="4"/>
      <c r="C177" s="3"/>
      <c r="D177" s="3"/>
      <c r="E177" s="3"/>
    </row>
    <row r="178" spans="1:5">
      <c r="A178" s="3"/>
      <c r="B178" s="4"/>
      <c r="C178" s="3"/>
      <c r="D178" s="3"/>
      <c r="E178" s="3"/>
    </row>
    <row r="179" spans="1:5">
      <c r="A179" s="3"/>
      <c r="B179" s="4"/>
      <c r="C179" s="3"/>
      <c r="D179" s="3"/>
      <c r="E179" s="3"/>
    </row>
    <row r="180" spans="1:5">
      <c r="A180" s="3"/>
      <c r="B180" s="4"/>
      <c r="C180" s="3"/>
      <c r="D180" s="3"/>
      <c r="E180" s="3"/>
    </row>
    <row r="181" spans="1:5">
      <c r="A181" s="3"/>
      <c r="B181" s="4"/>
      <c r="C181" s="3"/>
      <c r="D181" s="3"/>
      <c r="E181" s="3"/>
    </row>
    <row r="182" spans="1:5">
      <c r="A182" s="3"/>
      <c r="B182" s="4"/>
      <c r="C182" s="3"/>
      <c r="D182" s="3"/>
      <c r="E182" s="3"/>
    </row>
    <row r="183" spans="1:5">
      <c r="A183" s="3"/>
      <c r="B183" s="4"/>
      <c r="C183" s="3"/>
      <c r="D183" s="3"/>
      <c r="E183" s="3"/>
    </row>
    <row r="184" spans="1:5">
      <c r="A184" s="3"/>
      <c r="B184" s="4"/>
      <c r="C184" s="3"/>
      <c r="D184" s="3"/>
      <c r="E184" s="3"/>
    </row>
    <row r="185" spans="1:5">
      <c r="A185" s="3"/>
      <c r="B185" s="4"/>
      <c r="C185" s="3"/>
      <c r="D185" s="3"/>
      <c r="E185" s="3"/>
    </row>
    <row r="186" spans="1:5">
      <c r="A186" s="3"/>
      <c r="B186" s="4"/>
      <c r="C186" s="3"/>
      <c r="D186" s="3"/>
      <c r="E186" s="3"/>
    </row>
    <row r="187" spans="1:5">
      <c r="A187" s="3"/>
      <c r="B187" s="4"/>
      <c r="C187" s="3"/>
      <c r="D187" s="3"/>
      <c r="E187" s="3"/>
    </row>
    <row r="188" spans="1:5">
      <c r="A188" s="3"/>
      <c r="B188" s="4"/>
      <c r="C188" s="3"/>
      <c r="D188" s="3"/>
      <c r="E188" s="3"/>
    </row>
    <row r="189" spans="1:5">
      <c r="A189" s="3"/>
      <c r="B189" s="4"/>
      <c r="C189" s="3"/>
      <c r="D189" s="3"/>
      <c r="E189" s="3"/>
    </row>
    <row r="190" spans="1:5">
      <c r="A190" s="3"/>
      <c r="B190" s="4"/>
      <c r="C190" s="3"/>
      <c r="D190" s="3"/>
      <c r="E190" s="3"/>
    </row>
    <row r="191" spans="1:5">
      <c r="A191" s="3"/>
      <c r="B191" s="4"/>
      <c r="C191" s="3"/>
      <c r="D191" s="3"/>
      <c r="E191" s="3"/>
    </row>
    <row r="192" spans="1:5">
      <c r="A192" s="3"/>
      <c r="B192" s="4"/>
      <c r="C192" s="3"/>
      <c r="D192" s="3"/>
      <c r="E192" s="3"/>
    </row>
    <row r="193" spans="1:5">
      <c r="A193" s="3"/>
      <c r="B193" s="4"/>
      <c r="C193" s="3"/>
      <c r="D193" s="3"/>
      <c r="E193" s="3"/>
    </row>
    <row r="194" spans="1:5">
      <c r="A194" s="3"/>
      <c r="B194" s="4"/>
      <c r="C194" s="3"/>
      <c r="D194" s="3"/>
      <c r="E194" s="3"/>
    </row>
    <row r="195" spans="1:5">
      <c r="A195" s="3"/>
      <c r="B195" s="4"/>
      <c r="C195" s="3"/>
      <c r="D195" s="3"/>
      <c r="E195" s="3"/>
    </row>
    <row r="196" spans="1:5">
      <c r="A196" s="3"/>
      <c r="B196" s="4"/>
      <c r="C196" s="3"/>
      <c r="D196" s="3"/>
      <c r="E196" s="3"/>
    </row>
    <row r="197" spans="1:5">
      <c r="A197" s="3"/>
      <c r="B197" s="4"/>
      <c r="C197" s="3"/>
      <c r="D197" s="3"/>
      <c r="E197" s="3"/>
    </row>
    <row r="198" spans="1:5">
      <c r="A198" s="3"/>
      <c r="B198" s="4"/>
      <c r="C198" s="3"/>
      <c r="D198" s="3"/>
      <c r="E198" s="3"/>
    </row>
    <row r="199" spans="1:5">
      <c r="A199" s="3"/>
      <c r="B199" s="4"/>
      <c r="C199" s="3"/>
      <c r="D199" s="3"/>
      <c r="E199" s="3"/>
    </row>
    <row r="200" spans="1:5">
      <c r="A200" s="3"/>
      <c r="B200" s="4"/>
      <c r="C200" s="3"/>
      <c r="D200" s="3"/>
      <c r="E200" s="3"/>
    </row>
    <row r="201" spans="1:5">
      <c r="A201" s="3"/>
      <c r="B201" s="4"/>
      <c r="C201" s="3"/>
      <c r="D201" s="3"/>
      <c r="E201" s="3"/>
    </row>
    <row r="202" spans="1:5">
      <c r="A202" s="3"/>
      <c r="B202" s="4"/>
      <c r="C202" s="3"/>
      <c r="D202" s="3"/>
      <c r="E202" s="3"/>
    </row>
    <row r="203" spans="1:5">
      <c r="A203" s="3"/>
      <c r="B203" s="4"/>
      <c r="C203" s="3"/>
      <c r="D203" s="3"/>
      <c r="E203" s="3"/>
    </row>
    <row r="204" spans="1:5">
      <c r="A204" s="3"/>
      <c r="B204" s="4"/>
      <c r="C204" s="3"/>
      <c r="D204" s="3"/>
      <c r="E204" s="3"/>
    </row>
    <row r="205" spans="1:5">
      <c r="A205" s="3"/>
      <c r="B205" s="4"/>
      <c r="C205" s="3"/>
      <c r="D205" s="3"/>
      <c r="E205" s="3"/>
    </row>
    <row r="206" spans="1:5">
      <c r="A206" s="3"/>
      <c r="B206" s="4"/>
      <c r="C206" s="3"/>
      <c r="D206" s="3"/>
      <c r="E206" s="3"/>
    </row>
    <row r="207" spans="1:5">
      <c r="A207" s="3"/>
      <c r="B207" s="4"/>
      <c r="C207" s="3"/>
      <c r="D207" s="3"/>
      <c r="E207" s="3"/>
    </row>
    <row r="208" spans="1:5">
      <c r="A208" s="3"/>
      <c r="B208" s="4"/>
      <c r="C208" s="3"/>
      <c r="D208" s="3"/>
      <c r="E208" s="3"/>
    </row>
    <row r="209" spans="1:5">
      <c r="A209" s="3"/>
      <c r="B209" s="4"/>
      <c r="C209" s="3"/>
      <c r="D209" s="3"/>
      <c r="E209" s="3"/>
    </row>
    <row r="210" spans="1:5">
      <c r="A210" s="3"/>
      <c r="B210" s="4"/>
      <c r="C210" s="3"/>
      <c r="D210" s="3"/>
      <c r="E210" s="3"/>
    </row>
    <row r="211" spans="1:5">
      <c r="A211" s="3"/>
      <c r="B211" s="4"/>
      <c r="C211" s="3"/>
      <c r="D211" s="3"/>
      <c r="E211" s="3"/>
    </row>
    <row r="212" spans="1:5">
      <c r="A212" s="3"/>
      <c r="B212" s="4"/>
      <c r="C212" s="3"/>
      <c r="D212" s="3"/>
      <c r="E212" s="3"/>
    </row>
    <row r="213" spans="1:5">
      <c r="A213" s="3"/>
      <c r="B213" s="4"/>
      <c r="C213" s="3"/>
      <c r="D213" s="3"/>
      <c r="E213" s="3"/>
    </row>
    <row r="214" spans="1:5">
      <c r="A214" s="3"/>
      <c r="B214" s="4"/>
      <c r="C214" s="3"/>
      <c r="D214" s="3"/>
      <c r="E214" s="3"/>
    </row>
    <row r="215" spans="1:5">
      <c r="A215" s="3"/>
      <c r="B215" s="4"/>
      <c r="C215" s="3"/>
      <c r="D215" s="3"/>
      <c r="E215" s="3"/>
    </row>
    <row r="216" spans="1:5">
      <c r="A216" s="3"/>
      <c r="B216" s="4"/>
      <c r="C216" s="3"/>
      <c r="D216" s="3"/>
      <c r="E216" s="3"/>
    </row>
    <row r="217" spans="1:5">
      <c r="A217" s="3"/>
      <c r="B217" s="4"/>
      <c r="C217" s="3"/>
      <c r="D217" s="3"/>
      <c r="E217" s="3"/>
    </row>
    <row r="218" spans="1:5">
      <c r="A218" s="3"/>
      <c r="B218" s="4"/>
      <c r="C218" s="3"/>
      <c r="D218" s="3"/>
      <c r="E218" s="3"/>
    </row>
    <row r="219" spans="1:5">
      <c r="A219" s="3"/>
      <c r="B219" s="4"/>
      <c r="C219" s="3"/>
      <c r="D219" s="3"/>
      <c r="E219" s="3"/>
    </row>
    <row r="220" spans="1:5">
      <c r="A220" s="3"/>
      <c r="B220" s="4"/>
      <c r="C220" s="3"/>
      <c r="D220" s="3"/>
      <c r="E220" s="3"/>
    </row>
    <row r="221" spans="1:5">
      <c r="A221" s="3"/>
      <c r="B221" s="4"/>
      <c r="C221" s="3"/>
      <c r="D221" s="3"/>
      <c r="E221" s="3"/>
    </row>
    <row r="222" spans="1:5">
      <c r="A222" s="3"/>
      <c r="B222" s="4"/>
      <c r="C222" s="3"/>
      <c r="D222" s="3"/>
      <c r="E222" s="3"/>
    </row>
    <row r="223" spans="1:5">
      <c r="A223" s="3"/>
      <c r="B223" s="4"/>
      <c r="C223" s="3"/>
      <c r="D223" s="3"/>
      <c r="E223" s="3"/>
    </row>
    <row r="224" spans="1:5">
      <c r="A224" s="3"/>
      <c r="B224" s="4"/>
      <c r="C224" s="3"/>
      <c r="D224" s="3"/>
      <c r="E224" s="3"/>
    </row>
    <row r="225" spans="1:5">
      <c r="A225" s="3"/>
      <c r="B225" s="4"/>
      <c r="C225" s="3"/>
      <c r="D225" s="3"/>
      <c r="E225" s="3"/>
    </row>
    <row r="226" spans="1:5">
      <c r="A226" s="3"/>
      <c r="B226" s="4"/>
      <c r="C226" s="3"/>
      <c r="D226" s="3"/>
      <c r="E226" s="3"/>
    </row>
    <row r="227" spans="1:5">
      <c r="A227" s="3"/>
      <c r="B227" s="4"/>
      <c r="C227" s="3"/>
      <c r="D227" s="3"/>
      <c r="E227" s="3"/>
    </row>
    <row r="228" spans="1:5">
      <c r="A228" s="3"/>
      <c r="B228" s="4"/>
      <c r="C228" s="3"/>
      <c r="D228" s="3"/>
      <c r="E228" s="3"/>
    </row>
    <row r="229" spans="1:5">
      <c r="A229" s="3"/>
      <c r="B229" s="4"/>
      <c r="C229" s="3"/>
      <c r="D229" s="3"/>
      <c r="E229" s="3"/>
    </row>
    <row r="230" spans="1:5">
      <c r="A230" s="3"/>
      <c r="B230" s="4"/>
      <c r="C230" s="3"/>
      <c r="D230" s="3"/>
      <c r="E230" s="3"/>
    </row>
    <row r="231" spans="1:5">
      <c r="A231" s="3"/>
      <c r="B231" s="4"/>
      <c r="C231" s="3"/>
      <c r="D231" s="3"/>
      <c r="E231" s="3"/>
    </row>
    <row r="232" spans="1:5">
      <c r="A232" s="3"/>
      <c r="B232" s="4"/>
      <c r="C232" s="3"/>
      <c r="D232" s="3"/>
      <c r="E232" s="3"/>
    </row>
    <row r="233" spans="1:5">
      <c r="A233" s="3"/>
      <c r="B233" s="4"/>
      <c r="C233" s="3"/>
      <c r="D233" s="3"/>
      <c r="E233" s="3"/>
    </row>
    <row r="234" spans="1:5">
      <c r="A234" s="3"/>
      <c r="B234" s="4"/>
      <c r="C234" s="3"/>
      <c r="D234" s="3"/>
      <c r="E234" s="3"/>
    </row>
    <row r="235" spans="1:5">
      <c r="A235" s="3"/>
      <c r="B235" s="4"/>
      <c r="C235" s="3"/>
      <c r="D235" s="3"/>
      <c r="E235" s="3"/>
    </row>
    <row r="236" spans="1:5">
      <c r="A236" s="3"/>
      <c r="B236" s="4"/>
      <c r="C236" s="3"/>
      <c r="D236" s="3"/>
      <c r="E236" s="3"/>
    </row>
    <row r="237" spans="1:5">
      <c r="A237" s="3"/>
      <c r="B237" s="4"/>
      <c r="C237" s="3"/>
      <c r="D237" s="3"/>
      <c r="E237" s="3"/>
    </row>
    <row r="238" spans="1:5">
      <c r="A238" s="3"/>
      <c r="B238" s="4"/>
      <c r="C238" s="3"/>
      <c r="D238" s="3"/>
      <c r="E238" s="3"/>
    </row>
    <row r="239" spans="1:5">
      <c r="A239" s="3"/>
      <c r="B239" s="4"/>
      <c r="C239" s="3"/>
      <c r="D239" s="3"/>
      <c r="E239" s="3"/>
    </row>
    <row r="240" spans="1:5">
      <c r="A240" s="3"/>
      <c r="B240" s="4"/>
      <c r="C240" s="3"/>
      <c r="D240" s="3"/>
      <c r="E240" s="3"/>
    </row>
    <row r="241" spans="1:5">
      <c r="A241" s="3"/>
      <c r="B241" s="4"/>
      <c r="C241" s="3"/>
      <c r="D241" s="3"/>
      <c r="E241" s="3"/>
    </row>
    <row r="242" spans="1:5">
      <c r="A242" s="3"/>
      <c r="B242" s="4"/>
      <c r="C242" s="3"/>
      <c r="D242" s="3"/>
      <c r="E242" s="3"/>
    </row>
    <row r="243" spans="1:5">
      <c r="A243" s="3"/>
      <c r="B243" s="4"/>
      <c r="C243" s="3"/>
      <c r="D243" s="3"/>
      <c r="E243" s="3"/>
    </row>
    <row r="244" spans="1:5">
      <c r="A244" s="3"/>
      <c r="B244" s="4"/>
      <c r="C244" s="3"/>
      <c r="D244" s="3"/>
      <c r="E244" s="3"/>
    </row>
    <row r="245" spans="1:5">
      <c r="A245" s="3"/>
      <c r="B245" s="4"/>
      <c r="C245" s="3"/>
      <c r="D245" s="3"/>
      <c r="E245" s="3"/>
    </row>
    <row r="246" spans="1:5">
      <c r="A246" s="3"/>
      <c r="B246" s="4"/>
      <c r="C246" s="3"/>
      <c r="D246" s="3"/>
      <c r="E246" s="3"/>
    </row>
    <row r="247" spans="1:5">
      <c r="A247" s="3"/>
      <c r="B247" s="4"/>
      <c r="C247" s="3"/>
      <c r="D247" s="3"/>
      <c r="E247" s="3"/>
    </row>
    <row r="248" spans="1:5">
      <c r="A248" s="3"/>
      <c r="B248" s="4"/>
      <c r="C248" s="3"/>
      <c r="D248" s="3"/>
      <c r="E248" s="3"/>
    </row>
    <row r="249" spans="1:5">
      <c r="A249" s="3"/>
      <c r="B249" s="4"/>
      <c r="C249" s="3"/>
      <c r="D249" s="3"/>
      <c r="E249" s="3"/>
    </row>
    <row r="250" spans="1:5">
      <c r="A250" s="3"/>
      <c r="B250" s="4"/>
      <c r="C250" s="3"/>
      <c r="D250" s="3"/>
      <c r="E250" s="3"/>
    </row>
    <row r="251" spans="1:5">
      <c r="A251" s="3"/>
      <c r="B251" s="4"/>
      <c r="C251" s="3"/>
      <c r="D251" s="3"/>
      <c r="E251" s="3"/>
    </row>
    <row r="252" spans="1:5">
      <c r="A252" s="3"/>
      <c r="B252" s="4"/>
      <c r="C252" s="3"/>
      <c r="D252" s="3"/>
      <c r="E252" s="3"/>
    </row>
    <row r="253" spans="1:5">
      <c r="A253" s="3"/>
      <c r="B253" s="4"/>
      <c r="C253" s="3"/>
      <c r="D253" s="3"/>
      <c r="E253" s="3"/>
    </row>
    <row r="254" spans="1:5">
      <c r="A254" s="3"/>
      <c r="B254" s="4"/>
      <c r="C254" s="3"/>
      <c r="D254" s="3"/>
      <c r="E254" s="3"/>
    </row>
    <row r="255" spans="1:5">
      <c r="A255" s="3"/>
      <c r="B255" s="4"/>
      <c r="C255" s="3"/>
      <c r="D255" s="3"/>
      <c r="E255" s="3"/>
    </row>
    <row r="256" spans="1:5">
      <c r="A256" s="3"/>
      <c r="B256" s="4"/>
      <c r="C256" s="3"/>
      <c r="D256" s="3"/>
      <c r="E256" s="3"/>
    </row>
    <row r="257" spans="1:5">
      <c r="A257" s="3"/>
      <c r="B257" s="4"/>
      <c r="C257" s="3"/>
      <c r="D257" s="3"/>
      <c r="E257" s="3"/>
    </row>
    <row r="258" spans="1:5">
      <c r="A258" s="3"/>
      <c r="B258" s="4"/>
      <c r="C258" s="3"/>
      <c r="D258" s="3"/>
      <c r="E258" s="3"/>
    </row>
    <row r="259" spans="1:5">
      <c r="A259" s="3"/>
      <c r="B259" s="4"/>
      <c r="C259" s="3"/>
      <c r="D259" s="3"/>
      <c r="E259" s="3"/>
    </row>
    <row r="260" spans="1:5">
      <c r="A260" s="3"/>
      <c r="B260" s="4"/>
      <c r="C260" s="3"/>
      <c r="D260" s="3"/>
      <c r="E260" s="3"/>
    </row>
    <row r="261" spans="1:5">
      <c r="A261" s="3"/>
      <c r="B261" s="4"/>
      <c r="C261" s="3"/>
      <c r="D261" s="3"/>
      <c r="E261" s="3"/>
    </row>
    <row r="262" spans="1:5">
      <c r="A262" s="3"/>
      <c r="B262" s="4"/>
      <c r="C262" s="3"/>
      <c r="D262" s="3"/>
      <c r="E262" s="3"/>
    </row>
    <row r="263" spans="1:5">
      <c r="A263" s="3"/>
      <c r="B263" s="4"/>
      <c r="C263" s="3"/>
      <c r="D263" s="3"/>
      <c r="E263" s="3"/>
    </row>
    <row r="264" spans="1:5">
      <c r="A264" s="3"/>
      <c r="B264" s="4"/>
      <c r="C264" s="3"/>
      <c r="D264" s="3"/>
      <c r="E264" s="3"/>
    </row>
    <row r="265" spans="1:5">
      <c r="A265" s="3"/>
      <c r="B265" s="4"/>
      <c r="C265" s="3"/>
      <c r="D265" s="3"/>
      <c r="E265" s="3"/>
    </row>
    <row r="266" spans="1:5">
      <c r="A266" s="3"/>
      <c r="B266" s="4"/>
      <c r="C266" s="3"/>
      <c r="D266" s="3"/>
      <c r="E266" s="3"/>
    </row>
    <row r="267" spans="1:5">
      <c r="A267" s="3"/>
      <c r="B267" s="4"/>
      <c r="C267" s="3"/>
      <c r="D267" s="3"/>
      <c r="E267" s="3"/>
    </row>
    <row r="268" spans="1:5">
      <c r="A268" s="3"/>
      <c r="B268" s="4"/>
      <c r="C268" s="3"/>
      <c r="D268" s="3"/>
      <c r="E268" s="3"/>
    </row>
    <row r="269" spans="1:5">
      <c r="A269" s="3"/>
      <c r="B269" s="4"/>
      <c r="C269" s="3"/>
      <c r="D269" s="3"/>
      <c r="E269" s="3"/>
    </row>
    <row r="270" spans="1:5">
      <c r="A270" s="3"/>
      <c r="B270" s="4"/>
      <c r="C270" s="3"/>
      <c r="D270" s="3"/>
      <c r="E270" s="3"/>
    </row>
    <row r="271" spans="1:5">
      <c r="A271" s="3"/>
      <c r="B271" s="4"/>
      <c r="C271" s="3"/>
      <c r="D271" s="3"/>
      <c r="E271" s="3"/>
    </row>
    <row r="272" spans="1:5">
      <c r="A272" s="3"/>
      <c r="B272" s="4"/>
      <c r="C272" s="3"/>
      <c r="D272" s="3"/>
      <c r="E272" s="3"/>
    </row>
    <row r="273" spans="1:5">
      <c r="A273" s="3"/>
      <c r="B273" s="4"/>
      <c r="C273" s="3"/>
      <c r="D273" s="3"/>
      <c r="E273" s="3"/>
    </row>
    <row r="274" spans="1:5">
      <c r="A274" s="3"/>
      <c r="B274" s="4"/>
      <c r="C274" s="3"/>
      <c r="D274" s="3"/>
      <c r="E274" s="3"/>
    </row>
    <row r="275" spans="1:5">
      <c r="A275" s="3"/>
      <c r="B275" s="4"/>
      <c r="C275" s="3"/>
      <c r="D275" s="3"/>
      <c r="E275" s="3"/>
    </row>
    <row r="276" spans="1:5">
      <c r="A276" s="3"/>
      <c r="B276" s="4"/>
      <c r="C276" s="3"/>
      <c r="D276" s="3"/>
      <c r="E276" s="3"/>
    </row>
    <row r="277" spans="1:5">
      <c r="A277" s="3"/>
      <c r="B277" s="4"/>
      <c r="C277" s="3"/>
      <c r="D277" s="3"/>
      <c r="E277" s="3"/>
    </row>
    <row r="278" spans="1:5">
      <c r="A278" s="3"/>
      <c r="B278" s="4"/>
      <c r="C278" s="3"/>
      <c r="D278" s="3"/>
      <c r="E278" s="3"/>
    </row>
    <row r="279" spans="1:5">
      <c r="A279" s="3"/>
      <c r="B279" s="4"/>
      <c r="C279" s="3"/>
      <c r="D279" s="3"/>
      <c r="E279" s="3"/>
    </row>
    <row r="280" spans="1:5">
      <c r="A280" s="3"/>
      <c r="B280" s="4"/>
      <c r="C280" s="3"/>
      <c r="D280" s="3"/>
      <c r="E280" s="3"/>
    </row>
    <row r="281" spans="1:5">
      <c r="A281" s="3"/>
      <c r="B281" s="4"/>
      <c r="C281" s="3"/>
      <c r="D281" s="3"/>
      <c r="E281" s="3"/>
    </row>
    <row r="282" spans="1:5">
      <c r="A282" s="3"/>
      <c r="B282" s="4"/>
      <c r="C282" s="3"/>
      <c r="D282" s="3"/>
      <c r="E282" s="3"/>
    </row>
    <row r="283" spans="1:5">
      <c r="A283" s="3"/>
      <c r="B283" s="4"/>
      <c r="C283" s="3"/>
      <c r="D283" s="3"/>
      <c r="E283" s="3"/>
    </row>
    <row r="284" spans="1:5">
      <c r="A284" s="3"/>
      <c r="B284" s="4"/>
      <c r="C284" s="3"/>
      <c r="D284" s="3"/>
      <c r="E284" s="3"/>
    </row>
    <row r="285" spans="1:5">
      <c r="A285" s="3"/>
      <c r="B285" s="4"/>
      <c r="C285" s="3"/>
      <c r="D285" s="3"/>
      <c r="E285" s="3"/>
    </row>
    <row r="286" spans="1:5">
      <c r="A286" s="3"/>
      <c r="B286" s="4"/>
      <c r="C286" s="3"/>
      <c r="D286" s="3"/>
      <c r="E286" s="3"/>
    </row>
    <row r="287" spans="1:5">
      <c r="A287" s="3"/>
      <c r="B287" s="4"/>
      <c r="C287" s="3"/>
      <c r="D287" s="3"/>
      <c r="E287" s="3"/>
    </row>
    <row r="288" spans="1:5">
      <c r="A288" s="3"/>
      <c r="B288" s="4"/>
      <c r="C288" s="3"/>
      <c r="D288" s="3"/>
      <c r="E288" s="3"/>
    </row>
    <row r="289" spans="1:5">
      <c r="A289" s="3"/>
      <c r="B289" s="4"/>
      <c r="C289" s="3"/>
      <c r="D289" s="3"/>
      <c r="E289" s="3"/>
    </row>
    <row r="290" spans="1:5">
      <c r="A290" s="3"/>
      <c r="B290" s="4"/>
      <c r="C290" s="3"/>
      <c r="D290" s="3"/>
      <c r="E290" s="3"/>
    </row>
    <row r="291" spans="1:5">
      <c r="A291" s="3"/>
      <c r="B291" s="4"/>
      <c r="C291" s="3"/>
      <c r="D291" s="3"/>
      <c r="E291" s="3"/>
    </row>
    <row r="292" spans="1:5">
      <c r="A292" s="3"/>
      <c r="B292" s="4"/>
      <c r="C292" s="3"/>
      <c r="D292" s="3"/>
      <c r="E292" s="3"/>
    </row>
    <row r="293" spans="1:5">
      <c r="A293" s="3"/>
      <c r="B293" s="4"/>
      <c r="C293" s="3"/>
      <c r="D293" s="3"/>
      <c r="E293" s="3"/>
    </row>
    <row r="294" spans="1:5">
      <c r="A294" s="3"/>
      <c r="B294" s="4"/>
      <c r="C294" s="3"/>
      <c r="D294" s="3"/>
      <c r="E294" s="3"/>
    </row>
    <row r="295" spans="1:5">
      <c r="A295" s="3"/>
      <c r="B295" s="4"/>
      <c r="C295" s="3"/>
      <c r="D295" s="3"/>
      <c r="E295" s="3"/>
    </row>
    <row r="296" spans="1:5">
      <c r="A296" s="3"/>
      <c r="B296" s="4"/>
      <c r="C296" s="3"/>
      <c r="D296" s="3"/>
      <c r="E296" s="3"/>
    </row>
    <row r="297" spans="1:5">
      <c r="A297" s="3"/>
      <c r="B297" s="4"/>
      <c r="C297" s="3"/>
      <c r="D297" s="3"/>
      <c r="E297" s="3"/>
    </row>
    <row r="298" spans="1:5">
      <c r="A298" s="3"/>
      <c r="B298" s="4"/>
      <c r="C298" s="3"/>
      <c r="D298" s="3"/>
      <c r="E298" s="3"/>
    </row>
    <row r="299" spans="1:5">
      <c r="A299" s="3"/>
      <c r="B299" s="4"/>
      <c r="C299" s="3"/>
      <c r="D299" s="3"/>
      <c r="E299" s="3"/>
    </row>
    <row r="300" spans="1:5">
      <c r="A300" s="3"/>
      <c r="B300" s="4"/>
      <c r="C300" s="3"/>
      <c r="D300" s="3"/>
      <c r="E300" s="3"/>
    </row>
    <row r="301" spans="1:5">
      <c r="A301" s="3"/>
      <c r="B301" s="4"/>
      <c r="C301" s="3"/>
      <c r="D301" s="3"/>
      <c r="E301" s="3"/>
    </row>
    <row r="302" spans="1:5">
      <c r="A302" s="3"/>
      <c r="B302" s="4"/>
      <c r="C302" s="3"/>
      <c r="D302" s="3"/>
      <c r="E302" s="3"/>
    </row>
    <row r="303" spans="1:5">
      <c r="A303" s="3"/>
      <c r="B303" s="4"/>
      <c r="C303" s="3"/>
      <c r="D303" s="3"/>
      <c r="E303" s="3"/>
    </row>
    <row r="304" spans="1:5">
      <c r="A304" s="3"/>
      <c r="B304" s="4"/>
      <c r="C304" s="3"/>
      <c r="D304" s="3"/>
      <c r="E304" s="3"/>
    </row>
    <row r="305" spans="1:5">
      <c r="A305" s="3"/>
      <c r="B305" s="4"/>
      <c r="C305" s="3"/>
      <c r="D305" s="3"/>
      <c r="E305" s="3"/>
    </row>
    <row r="306" spans="1:5">
      <c r="A306" s="3"/>
      <c r="B306" s="4"/>
      <c r="C306" s="3"/>
      <c r="D306" s="3"/>
      <c r="E306" s="3"/>
    </row>
    <row r="307" spans="1:5">
      <c r="A307" s="3"/>
      <c r="B307" s="4"/>
      <c r="C307" s="3"/>
      <c r="D307" s="3"/>
      <c r="E307" s="3"/>
    </row>
    <row r="308" spans="1:5">
      <c r="A308" s="3"/>
      <c r="B308" s="4"/>
      <c r="C308" s="3"/>
      <c r="D308" s="3"/>
      <c r="E308" s="3"/>
    </row>
    <row r="309" spans="1:5">
      <c r="A309" s="3"/>
      <c r="B309" s="4"/>
      <c r="C309" s="3"/>
      <c r="D309" s="3"/>
      <c r="E309" s="3"/>
    </row>
    <row r="310" spans="1:5">
      <c r="A310" s="3"/>
      <c r="B310" s="4"/>
      <c r="C310" s="3"/>
      <c r="D310" s="3"/>
      <c r="E310" s="3"/>
    </row>
    <row r="311" spans="1:5">
      <c r="A311" s="3"/>
      <c r="B311" s="4"/>
      <c r="C311" s="3"/>
      <c r="D311" s="3"/>
      <c r="E311" s="3"/>
    </row>
    <row r="312" spans="1:5">
      <c r="A312" s="3"/>
      <c r="B312" s="4"/>
      <c r="C312" s="3"/>
      <c r="D312" s="3"/>
      <c r="E312" s="3"/>
    </row>
    <row r="313" spans="1:5">
      <c r="A313" s="3"/>
      <c r="B313" s="4"/>
      <c r="C313" s="3"/>
      <c r="D313" s="3"/>
      <c r="E313" s="3"/>
    </row>
    <row r="314" spans="1:5">
      <c r="A314" s="3"/>
      <c r="B314" s="4"/>
      <c r="C314" s="3"/>
      <c r="D314" s="3"/>
      <c r="E314" s="3"/>
    </row>
    <row r="315" spans="1:5">
      <c r="A315" s="3"/>
      <c r="B315" s="4"/>
      <c r="C315" s="3"/>
      <c r="D315" s="3"/>
      <c r="E315" s="3"/>
    </row>
    <row r="316" spans="1:5">
      <c r="A316" s="3"/>
      <c r="B316" s="4"/>
      <c r="C316" s="3"/>
      <c r="D316" s="3"/>
      <c r="E316" s="3"/>
    </row>
    <row r="317" spans="1:5">
      <c r="A317" s="3"/>
      <c r="B317" s="4"/>
      <c r="C317" s="3"/>
      <c r="D317" s="3"/>
      <c r="E317" s="3"/>
    </row>
    <row r="318" spans="1:5">
      <c r="A318" s="3"/>
      <c r="B318" s="4"/>
      <c r="C318" s="3"/>
      <c r="D318" s="3"/>
      <c r="E318" s="3"/>
    </row>
    <row r="319" spans="1:5">
      <c r="A319" s="3"/>
      <c r="B319" s="4"/>
      <c r="C319" s="3"/>
      <c r="D319" s="3"/>
      <c r="E319" s="3"/>
    </row>
    <row r="320" spans="1:5">
      <c r="A320" s="3"/>
      <c r="B320" s="4"/>
      <c r="C320" s="3"/>
      <c r="D320" s="3"/>
      <c r="E320" s="3"/>
    </row>
    <row r="321" spans="1:5">
      <c r="A321" s="3"/>
      <c r="B321" s="4"/>
      <c r="C321" s="3"/>
      <c r="D321" s="3"/>
      <c r="E321" s="3"/>
    </row>
    <row r="322" spans="1:5">
      <c r="A322" s="3"/>
      <c r="B322" s="4"/>
      <c r="C322" s="3"/>
      <c r="D322" s="3"/>
      <c r="E322" s="3"/>
    </row>
    <row r="323" spans="1:5">
      <c r="A323" s="3"/>
      <c r="B323" s="4"/>
      <c r="C323" s="3"/>
      <c r="D323" s="3"/>
      <c r="E323" s="3"/>
    </row>
    <row r="324" spans="1:5">
      <c r="A324" s="3"/>
      <c r="B324" s="4"/>
      <c r="C324" s="3"/>
      <c r="D324" s="3"/>
      <c r="E324" s="3"/>
    </row>
    <row r="325" spans="1:5">
      <c r="A325" s="3"/>
      <c r="B325" s="4"/>
      <c r="C325" s="3"/>
      <c r="D325" s="3"/>
      <c r="E325" s="3"/>
    </row>
    <row r="326" spans="1:5">
      <c r="A326" s="3"/>
      <c r="B326" s="4"/>
      <c r="C326" s="3"/>
      <c r="D326" s="3"/>
      <c r="E326" s="3"/>
    </row>
    <row r="327" spans="1:5">
      <c r="A327" s="3"/>
      <c r="B327" s="4"/>
      <c r="C327" s="3"/>
      <c r="D327" s="3"/>
      <c r="E327" s="3"/>
    </row>
    <row r="328" spans="1:5">
      <c r="A328" s="3"/>
      <c r="B328" s="4"/>
      <c r="C328" s="3"/>
      <c r="D328" s="3"/>
      <c r="E328" s="3"/>
    </row>
    <row r="329" spans="1:5">
      <c r="A329" s="3"/>
      <c r="B329" s="4"/>
      <c r="C329" s="3"/>
      <c r="D329" s="3"/>
      <c r="E329" s="3"/>
    </row>
    <row r="330" spans="1:5">
      <c r="A330" s="3"/>
      <c r="B330" s="4"/>
      <c r="C330" s="3"/>
      <c r="D330" s="3"/>
      <c r="E330" s="3"/>
    </row>
    <row r="331" spans="1:5">
      <c r="A331" s="3"/>
      <c r="B331" s="4"/>
      <c r="C331" s="3"/>
      <c r="D331" s="3"/>
      <c r="E331" s="3"/>
    </row>
    <row r="332" spans="1:5">
      <c r="A332" s="3"/>
      <c r="B332" s="4"/>
      <c r="C332" s="3"/>
      <c r="D332" s="3"/>
      <c r="E332" s="3"/>
    </row>
    <row r="333" spans="1:5">
      <c r="A333" s="3"/>
      <c r="B333" s="4"/>
      <c r="C333" s="3"/>
      <c r="D333" s="3"/>
      <c r="E333" s="3"/>
    </row>
    <row r="334" spans="1:5">
      <c r="A334" s="3"/>
      <c r="B334" s="4"/>
      <c r="C334" s="3"/>
      <c r="D334" s="3"/>
      <c r="E334" s="3"/>
    </row>
    <row r="335" spans="1:5">
      <c r="A335" s="3"/>
      <c r="B335" s="4"/>
      <c r="C335" s="3"/>
      <c r="D335" s="3"/>
      <c r="E335" s="3"/>
    </row>
    <row r="336" spans="1:5">
      <c r="A336" s="3"/>
      <c r="B336" s="4"/>
      <c r="C336" s="3"/>
      <c r="D336" s="3"/>
      <c r="E336" s="3"/>
    </row>
    <row r="337" spans="1:5">
      <c r="A337" s="3"/>
      <c r="B337" s="4"/>
      <c r="C337" s="3"/>
      <c r="D337" s="3"/>
      <c r="E337" s="3"/>
    </row>
    <row r="338" spans="1:5">
      <c r="A338" s="3"/>
      <c r="B338" s="4"/>
      <c r="C338" s="3"/>
      <c r="D338" s="3"/>
      <c r="E338" s="3"/>
    </row>
    <row r="339" spans="1:5">
      <c r="A339" s="3"/>
      <c r="B339" s="4"/>
      <c r="C339" s="3"/>
      <c r="D339" s="3"/>
      <c r="E339" s="3"/>
    </row>
    <row r="340" spans="1:5">
      <c r="A340" s="3"/>
      <c r="B340" s="4"/>
      <c r="C340" s="3"/>
      <c r="D340" s="3"/>
      <c r="E340" s="3"/>
    </row>
    <row r="341" spans="1:5">
      <c r="A341" s="3"/>
      <c r="B341" s="4"/>
      <c r="C341" s="3"/>
      <c r="D341" s="3"/>
      <c r="E341" s="3"/>
    </row>
    <row r="342" spans="1:5">
      <c r="A342" s="3"/>
      <c r="B342" s="4"/>
      <c r="C342" s="3"/>
      <c r="D342" s="3"/>
      <c r="E342" s="3"/>
    </row>
    <row r="343" spans="1:5">
      <c r="A343" s="3"/>
      <c r="B343" s="4"/>
      <c r="C343" s="3"/>
      <c r="D343" s="3"/>
      <c r="E343" s="3"/>
    </row>
    <row r="344" spans="1:5">
      <c r="A344" s="3"/>
      <c r="B344" s="4"/>
      <c r="C344" s="3"/>
      <c r="D344" s="3"/>
      <c r="E344" s="3"/>
    </row>
    <row r="345" spans="1:5">
      <c r="A345" s="3"/>
      <c r="B345" s="4"/>
      <c r="C345" s="3"/>
      <c r="D345" s="3"/>
      <c r="E345" s="3"/>
    </row>
    <row r="346" spans="1:5">
      <c r="A346" s="3"/>
      <c r="B346" s="4"/>
      <c r="C346" s="3"/>
      <c r="D346" s="3"/>
      <c r="E346" s="3"/>
    </row>
    <row r="347" spans="1:5">
      <c r="A347" s="3"/>
      <c r="B347" s="4"/>
      <c r="C347" s="3"/>
      <c r="D347" s="3"/>
      <c r="E347" s="3"/>
    </row>
    <row r="348" spans="1:5">
      <c r="A348" s="3"/>
      <c r="B348" s="4"/>
      <c r="C348" s="3"/>
      <c r="D348" s="3"/>
      <c r="E348" s="3"/>
    </row>
    <row r="349" spans="1:5">
      <c r="A349" s="3"/>
      <c r="B349" s="4"/>
      <c r="C349" s="3"/>
      <c r="D349" s="3"/>
      <c r="E349" s="3"/>
    </row>
    <row r="350" spans="1:5">
      <c r="A350" s="3"/>
      <c r="B350" s="4"/>
      <c r="C350" s="3"/>
      <c r="D350" s="3"/>
      <c r="E350" s="3"/>
    </row>
    <row r="351" spans="1:5">
      <c r="A351" s="3"/>
      <c r="B351" s="4"/>
      <c r="C351" s="3"/>
      <c r="D351" s="3"/>
      <c r="E351" s="3"/>
    </row>
    <row r="352" spans="1:5">
      <c r="A352" s="3"/>
      <c r="B352" s="4"/>
      <c r="C352" s="3"/>
      <c r="D352" s="3"/>
      <c r="E352" s="3"/>
    </row>
    <row r="353" spans="1:5">
      <c r="A353" s="3"/>
      <c r="B353" s="4"/>
      <c r="C353" s="3"/>
      <c r="D353" s="3"/>
      <c r="E353" s="3"/>
    </row>
    <row r="354" spans="1:5">
      <c r="A354" s="3"/>
      <c r="B354" s="4"/>
      <c r="C354" s="3"/>
      <c r="D354" s="3"/>
      <c r="E354" s="3"/>
    </row>
    <row r="355" spans="1:5">
      <c r="A355" s="3"/>
      <c r="B355" s="4"/>
      <c r="C355" s="3"/>
      <c r="D355" s="3"/>
      <c r="E355" s="3"/>
    </row>
    <row r="356" spans="1:5">
      <c r="A356" s="3"/>
      <c r="B356" s="4"/>
      <c r="C356" s="3"/>
      <c r="D356" s="3"/>
      <c r="E356" s="3"/>
    </row>
    <row r="357" spans="1:5">
      <c r="A357" s="3"/>
      <c r="B357" s="4"/>
      <c r="C357" s="3"/>
      <c r="D357" s="3"/>
      <c r="E357" s="3"/>
    </row>
    <row r="358" spans="1:5">
      <c r="A358" s="3"/>
      <c r="B358" s="4"/>
      <c r="C358" s="3"/>
      <c r="D358" s="3"/>
      <c r="E358" s="3"/>
    </row>
    <row r="359" spans="1:5">
      <c r="A359" s="3"/>
      <c r="B359" s="4"/>
      <c r="C359" s="3"/>
      <c r="D359" s="3"/>
      <c r="E359" s="3"/>
    </row>
    <row r="360" spans="1:5">
      <c r="A360" s="3"/>
      <c r="B360" s="4"/>
      <c r="C360" s="3"/>
      <c r="D360" s="3"/>
      <c r="E360" s="3"/>
    </row>
    <row r="361" spans="1:5">
      <c r="A361" s="3"/>
      <c r="B361" s="4"/>
      <c r="C361" s="3"/>
      <c r="D361" s="3"/>
      <c r="E361" s="3"/>
    </row>
    <row r="362" spans="1:5">
      <c r="A362" s="3"/>
      <c r="B362" s="4"/>
      <c r="C362" s="3"/>
      <c r="D362" s="3"/>
      <c r="E362" s="3"/>
    </row>
    <row r="363" spans="1:5">
      <c r="A363" s="3"/>
      <c r="B363" s="4"/>
      <c r="C363" s="3"/>
      <c r="D363" s="3"/>
      <c r="E363" s="3"/>
    </row>
    <row r="364" spans="1:5">
      <c r="A364" s="3"/>
      <c r="B364" s="4"/>
      <c r="C364" s="3"/>
      <c r="D364" s="3"/>
      <c r="E364" s="3"/>
    </row>
    <row r="365" spans="1:5">
      <c r="A365" s="3"/>
      <c r="B365" s="4"/>
      <c r="C365" s="3"/>
      <c r="D365" s="3"/>
      <c r="E365" s="3"/>
    </row>
    <row r="366" spans="1:5">
      <c r="A366" s="3"/>
      <c r="B366" s="4"/>
      <c r="C366" s="3"/>
      <c r="D366" s="3"/>
      <c r="E366" s="3"/>
    </row>
    <row r="367" spans="1:5">
      <c r="A367" s="3"/>
      <c r="B367" s="4"/>
      <c r="C367" s="3"/>
      <c r="D367" s="3"/>
      <c r="E367" s="3"/>
    </row>
    <row r="368" spans="1:5">
      <c r="A368" s="3"/>
      <c r="B368" s="4"/>
      <c r="C368" s="3"/>
      <c r="D368" s="3"/>
      <c r="E368" s="3"/>
    </row>
    <row r="369" spans="1:5">
      <c r="A369" s="3"/>
      <c r="B369" s="4"/>
      <c r="C369" s="3"/>
      <c r="D369" s="3"/>
      <c r="E369" s="3"/>
    </row>
    <row r="370" spans="1:5">
      <c r="A370" s="3"/>
      <c r="B370" s="4"/>
      <c r="C370" s="3"/>
      <c r="D370" s="3"/>
      <c r="E370" s="3"/>
    </row>
    <row r="371" spans="1:5">
      <c r="A371" s="3"/>
      <c r="B371" s="4"/>
      <c r="C371" s="3"/>
      <c r="D371" s="3"/>
      <c r="E371" s="3"/>
    </row>
    <row r="372" spans="1:5">
      <c r="A372" s="3"/>
      <c r="B372" s="4"/>
      <c r="C372" s="3"/>
      <c r="D372" s="3"/>
      <c r="E372" s="3"/>
    </row>
    <row r="373" spans="1:5">
      <c r="A373" s="3"/>
      <c r="B373" s="4"/>
      <c r="C373" s="3"/>
      <c r="D373" s="3"/>
      <c r="E373" s="3"/>
    </row>
    <row r="374" spans="1:5">
      <c r="A374" s="3"/>
      <c r="B374" s="4"/>
      <c r="C374" s="3"/>
      <c r="D374" s="3"/>
      <c r="E374" s="3"/>
    </row>
    <row r="375" spans="1:5">
      <c r="A375" s="3"/>
      <c r="B375" s="4"/>
      <c r="C375" s="3"/>
      <c r="D375" s="3"/>
      <c r="E375" s="3"/>
    </row>
    <row r="376" spans="1:5">
      <c r="A376" s="3"/>
      <c r="B376" s="4"/>
      <c r="C376" s="3"/>
      <c r="D376" s="3"/>
      <c r="E376" s="3"/>
    </row>
    <row r="377" spans="1:5">
      <c r="A377" s="3"/>
      <c r="B377" s="4"/>
      <c r="C377" s="3"/>
      <c r="D377" s="3"/>
      <c r="E377" s="3"/>
    </row>
    <row r="378" spans="1:5">
      <c r="A378" s="3"/>
      <c r="B378" s="4"/>
      <c r="C378" s="3"/>
      <c r="D378" s="3"/>
      <c r="E378" s="3"/>
    </row>
    <row r="379" spans="1:5">
      <c r="A379" s="3"/>
      <c r="B379" s="4"/>
      <c r="C379" s="3"/>
      <c r="D379" s="3"/>
      <c r="E379" s="3"/>
    </row>
    <row r="380" spans="1:5">
      <c r="A380" s="3"/>
      <c r="B380" s="4"/>
      <c r="C380" s="3"/>
      <c r="D380" s="3"/>
      <c r="E380" s="3"/>
    </row>
    <row r="381" spans="1:5">
      <c r="A381" s="3"/>
      <c r="B381" s="4"/>
      <c r="C381" s="3"/>
      <c r="D381" s="3"/>
      <c r="E381" s="3"/>
    </row>
    <row r="382" spans="1:5">
      <c r="A382" s="3"/>
      <c r="B382" s="4"/>
      <c r="C382" s="3"/>
      <c r="D382" s="3"/>
      <c r="E382" s="3"/>
    </row>
    <row r="383" spans="1:5">
      <c r="A383" s="3"/>
      <c r="B383" s="4"/>
      <c r="C383" s="3"/>
      <c r="D383" s="3"/>
      <c r="E383" s="3"/>
    </row>
    <row r="384" spans="1:5">
      <c r="A384" s="3"/>
      <c r="B384" s="4"/>
      <c r="C384" s="3"/>
      <c r="D384" s="3"/>
      <c r="E384" s="3"/>
    </row>
    <row r="385" spans="1:5">
      <c r="A385" s="3"/>
      <c r="B385" s="4"/>
      <c r="C385" s="3"/>
      <c r="D385" s="3"/>
      <c r="E385" s="3"/>
    </row>
    <row r="386" spans="1:5">
      <c r="A386" s="3"/>
      <c r="B386" s="4"/>
      <c r="C386" s="3"/>
      <c r="D386" s="3"/>
      <c r="E386" s="3"/>
    </row>
    <row r="387" spans="1:5">
      <c r="A387" s="3"/>
      <c r="B387" s="4"/>
      <c r="C387" s="3"/>
      <c r="D387" s="3"/>
      <c r="E387" s="3"/>
    </row>
    <row r="388" spans="1:5">
      <c r="A388" s="3"/>
      <c r="B388" s="4"/>
      <c r="C388" s="3"/>
      <c r="D388" s="3"/>
      <c r="E388" s="3"/>
    </row>
    <row r="389" spans="1:5">
      <c r="A389" s="3"/>
      <c r="B389" s="4"/>
      <c r="C389" s="3"/>
      <c r="D389" s="3"/>
      <c r="E389" s="3"/>
    </row>
    <row r="390" spans="1:5">
      <c r="A390" s="3"/>
      <c r="B390" s="4"/>
      <c r="C390" s="3"/>
      <c r="D390" s="3"/>
      <c r="E390" s="3"/>
    </row>
    <row r="391" spans="1:5">
      <c r="A391" s="3"/>
      <c r="B391" s="4"/>
      <c r="C391" s="3"/>
      <c r="D391" s="3"/>
      <c r="E391" s="3"/>
    </row>
    <row r="392" spans="1:5">
      <c r="A392" s="3"/>
      <c r="B392" s="4"/>
      <c r="C392" s="3"/>
      <c r="D392" s="3"/>
      <c r="E392" s="3"/>
    </row>
    <row r="393" spans="1:5">
      <c r="A393" s="3"/>
      <c r="B393" s="4"/>
      <c r="C393" s="3"/>
      <c r="D393" s="3"/>
      <c r="E393" s="3"/>
    </row>
    <row r="394" spans="1:5">
      <c r="A394" s="3"/>
      <c r="B394" s="4"/>
      <c r="C394" s="3"/>
      <c r="D394" s="3"/>
      <c r="E394" s="3"/>
    </row>
    <row r="395" spans="1:5">
      <c r="A395" s="3"/>
      <c r="B395" s="4"/>
      <c r="C395" s="3"/>
      <c r="D395" s="3"/>
      <c r="E395" s="3"/>
    </row>
    <row r="396" spans="1:5">
      <c r="A396" s="3"/>
      <c r="B396" s="4"/>
      <c r="C396" s="3"/>
      <c r="D396" s="3"/>
      <c r="E396" s="3"/>
    </row>
    <row r="397" spans="1:5">
      <c r="A397" s="3"/>
      <c r="B397" s="4"/>
      <c r="C397" s="3"/>
      <c r="D397" s="3"/>
      <c r="E397" s="3"/>
    </row>
    <row r="398" spans="1:5">
      <c r="A398" s="3"/>
      <c r="B398" s="4"/>
      <c r="C398" s="3"/>
      <c r="D398" s="3"/>
      <c r="E398" s="3"/>
    </row>
    <row r="399" spans="1:5">
      <c r="A399" s="3"/>
      <c r="B399" s="4"/>
      <c r="C399" s="3"/>
      <c r="D399" s="3"/>
      <c r="E399" s="3"/>
    </row>
    <row r="400" spans="1:5">
      <c r="A400" s="3"/>
      <c r="B400" s="4"/>
      <c r="C400" s="3"/>
      <c r="D400" s="3"/>
      <c r="E400" s="3"/>
    </row>
    <row r="401" spans="1:5">
      <c r="A401" s="3"/>
      <c r="B401" s="4"/>
      <c r="C401" s="3"/>
      <c r="D401" s="3"/>
      <c r="E401" s="3"/>
    </row>
    <row r="402" spans="1:5">
      <c r="A402" s="3"/>
      <c r="B402" s="4"/>
      <c r="C402" s="3"/>
      <c r="D402" s="3"/>
      <c r="E402" s="3"/>
    </row>
    <row r="403" spans="1:5">
      <c r="A403" s="3"/>
      <c r="B403" s="4"/>
      <c r="C403" s="3"/>
      <c r="D403" s="3"/>
      <c r="E403" s="3"/>
    </row>
    <row r="404" spans="1:5">
      <c r="A404" s="3"/>
      <c r="B404" s="4"/>
      <c r="C404" s="3"/>
      <c r="D404" s="3"/>
      <c r="E404" s="3"/>
    </row>
    <row r="405" spans="1:5">
      <c r="A405" s="3"/>
      <c r="B405" s="4"/>
      <c r="C405" s="3"/>
      <c r="D405" s="3"/>
      <c r="E405" s="3"/>
    </row>
    <row r="406" spans="1:5">
      <c r="A406" s="3"/>
      <c r="B406" s="4"/>
      <c r="C406" s="3"/>
      <c r="D406" s="3"/>
      <c r="E406" s="3"/>
    </row>
    <row r="407" spans="1:5">
      <c r="A407" s="3"/>
      <c r="B407" s="4"/>
      <c r="C407" s="3"/>
      <c r="D407" s="3"/>
      <c r="E407" s="3"/>
    </row>
    <row r="408" spans="1:5">
      <c r="A408" s="3"/>
      <c r="B408" s="4"/>
      <c r="C408" s="3"/>
      <c r="D408" s="3"/>
      <c r="E408" s="3"/>
    </row>
    <row r="409" spans="1:5">
      <c r="A409" s="3"/>
      <c r="B409" s="4"/>
      <c r="C409" s="3"/>
      <c r="D409" s="3"/>
      <c r="E409" s="3"/>
    </row>
    <row r="410" spans="1:5">
      <c r="A410" s="3"/>
      <c r="B410" s="4"/>
      <c r="C410" s="3"/>
      <c r="D410" s="3"/>
      <c r="E410" s="3"/>
    </row>
    <row r="411" spans="1:5">
      <c r="A411" s="3"/>
      <c r="B411" s="4"/>
      <c r="C411" s="3"/>
      <c r="D411" s="3"/>
      <c r="E411" s="3"/>
    </row>
    <row r="412" spans="1:5">
      <c r="A412" s="3"/>
      <c r="B412" s="4"/>
      <c r="C412" s="3"/>
      <c r="D412" s="3"/>
      <c r="E412" s="3"/>
    </row>
    <row r="413" spans="1:5">
      <c r="A413" s="3"/>
      <c r="B413" s="4"/>
      <c r="C413" s="3"/>
      <c r="D413" s="3"/>
      <c r="E413" s="3"/>
    </row>
    <row r="414" spans="1:5">
      <c r="A414" s="3"/>
      <c r="B414" s="4"/>
      <c r="C414" s="3"/>
      <c r="D414" s="3"/>
      <c r="E414" s="3"/>
    </row>
    <row r="415" spans="1:5">
      <c r="A415" s="3"/>
      <c r="B415" s="4"/>
      <c r="C415" s="3"/>
      <c r="D415" s="3"/>
      <c r="E415" s="3"/>
    </row>
    <row r="416" spans="1:5">
      <c r="A416" s="3"/>
      <c r="B416" s="4"/>
      <c r="C416" s="3"/>
      <c r="D416" s="3"/>
      <c r="E416" s="3"/>
    </row>
    <row r="417" spans="1:5">
      <c r="A417" s="3"/>
      <c r="B417" s="4"/>
      <c r="C417" s="3"/>
      <c r="D417" s="3"/>
      <c r="E417" s="3"/>
    </row>
    <row r="418" spans="1:5">
      <c r="A418" s="3"/>
      <c r="B418" s="4"/>
      <c r="C418" s="3"/>
      <c r="D418" s="3"/>
      <c r="E418" s="3"/>
    </row>
    <row r="419" spans="1:5">
      <c r="A419" s="3"/>
      <c r="B419" s="4"/>
      <c r="C419" s="3"/>
      <c r="D419" s="3"/>
      <c r="E419" s="3"/>
    </row>
    <row r="420" spans="1:5">
      <c r="A420" s="3"/>
      <c r="B420" s="4"/>
      <c r="C420" s="3"/>
      <c r="D420" s="3"/>
      <c r="E420" s="3"/>
    </row>
    <row r="421" spans="1:5">
      <c r="A421" s="3"/>
      <c r="B421" s="4"/>
      <c r="C421" s="3"/>
      <c r="D421" s="3"/>
      <c r="E421" s="3"/>
    </row>
    <row r="422" spans="1:5">
      <c r="A422" s="3"/>
      <c r="B422" s="4"/>
      <c r="C422" s="3"/>
      <c r="D422" s="3"/>
      <c r="E422" s="3"/>
    </row>
    <row r="423" spans="1:5">
      <c r="A423" s="3"/>
      <c r="B423" s="4"/>
      <c r="C423" s="3"/>
      <c r="D423" s="3"/>
      <c r="E423" s="3"/>
    </row>
    <row r="424" spans="1:5">
      <c r="A424" s="3"/>
      <c r="B424" s="4"/>
      <c r="C424" s="3"/>
      <c r="D424" s="3"/>
      <c r="E424" s="3"/>
    </row>
    <row r="425" spans="1:5">
      <c r="A425" s="3"/>
      <c r="B425" s="4"/>
      <c r="C425" s="3"/>
      <c r="D425" s="3"/>
      <c r="E425" s="3"/>
    </row>
    <row r="426" spans="1:5">
      <c r="A426" s="3"/>
      <c r="B426" s="4"/>
      <c r="C426" s="3"/>
      <c r="D426" s="3"/>
      <c r="E426" s="3"/>
    </row>
    <row r="427" spans="1:5">
      <c r="A427" s="3"/>
      <c r="B427" s="4"/>
      <c r="C427" s="3"/>
      <c r="D427" s="3"/>
      <c r="E427" s="3"/>
    </row>
    <row r="428" spans="1:5">
      <c r="A428" s="3"/>
      <c r="B428" s="4"/>
      <c r="C428" s="3"/>
      <c r="D428" s="3"/>
      <c r="E428" s="3"/>
    </row>
    <row r="429" spans="1:5">
      <c r="A429" s="3"/>
      <c r="B429" s="4"/>
      <c r="C429" s="3"/>
      <c r="D429" s="3"/>
      <c r="E429" s="3"/>
    </row>
    <row r="430" spans="1:5">
      <c r="A430" s="3"/>
      <c r="B430" s="4"/>
      <c r="C430" s="3"/>
      <c r="D430" s="3"/>
      <c r="E430" s="3"/>
    </row>
    <row r="431" spans="1:5">
      <c r="A431" s="3"/>
      <c r="B431" s="4"/>
      <c r="C431" s="3"/>
      <c r="D431" s="3"/>
      <c r="E431" s="3"/>
    </row>
    <row r="432" spans="1:5">
      <c r="A432" s="3"/>
      <c r="B432" s="4"/>
      <c r="C432" s="3"/>
      <c r="D432" s="3"/>
      <c r="E432" s="3"/>
    </row>
    <row r="433" spans="1:5">
      <c r="A433" s="3"/>
      <c r="B433" s="4"/>
      <c r="C433" s="3"/>
      <c r="D433" s="3"/>
      <c r="E433" s="3"/>
    </row>
    <row r="434" spans="1:5">
      <c r="A434" s="3"/>
      <c r="B434" s="4"/>
      <c r="C434" s="3"/>
      <c r="D434" s="3"/>
      <c r="E434" s="3"/>
    </row>
    <row r="435" spans="1:5">
      <c r="A435" s="3"/>
      <c r="B435" s="4"/>
      <c r="C435" s="3"/>
      <c r="D435" s="3"/>
      <c r="E435" s="3"/>
    </row>
    <row r="436" spans="1:5">
      <c r="A436" s="3"/>
      <c r="B436" s="4"/>
      <c r="C436" s="3"/>
      <c r="D436" s="3"/>
      <c r="E436" s="3"/>
    </row>
    <row r="437" spans="1:5">
      <c r="A437" s="3"/>
      <c r="B437" s="4"/>
      <c r="C437" s="3"/>
      <c r="D437" s="3"/>
      <c r="E437" s="3"/>
    </row>
    <row r="438" spans="1:5">
      <c r="A438" s="3"/>
      <c r="B438" s="4"/>
      <c r="C438" s="3"/>
      <c r="D438" s="3"/>
      <c r="E438" s="3"/>
    </row>
    <row r="439" spans="1:5">
      <c r="A439" s="3"/>
      <c r="B439" s="4"/>
      <c r="C439" s="3"/>
      <c r="D439" s="3"/>
      <c r="E439" s="3"/>
    </row>
    <row r="440" spans="1:5">
      <c r="A440" s="3"/>
      <c r="B440" s="4"/>
      <c r="C440" s="3"/>
      <c r="D440" s="3"/>
      <c r="E440" s="3"/>
    </row>
    <row r="441" spans="1:5">
      <c r="A441" s="3"/>
      <c r="B441" s="4"/>
      <c r="C441" s="3"/>
      <c r="D441" s="3"/>
      <c r="E441" s="3"/>
    </row>
    <row r="442" spans="1:5">
      <c r="A442" s="3"/>
      <c r="B442" s="4"/>
      <c r="C442" s="3"/>
      <c r="D442" s="3"/>
      <c r="E442" s="3"/>
    </row>
    <row r="443" spans="1:5">
      <c r="A443" s="3"/>
      <c r="B443" s="4"/>
      <c r="C443" s="3"/>
      <c r="D443" s="3"/>
      <c r="E443" s="3"/>
    </row>
    <row r="444" spans="1:5">
      <c r="A444" s="3"/>
      <c r="B444" s="4"/>
      <c r="C444" s="3"/>
      <c r="D444" s="3"/>
      <c r="E444" s="3"/>
    </row>
    <row r="445" spans="1:5">
      <c r="A445" s="3"/>
      <c r="B445" s="4"/>
      <c r="C445" s="3"/>
      <c r="D445" s="3"/>
      <c r="E445" s="3"/>
    </row>
    <row r="446" spans="1:5">
      <c r="A446" s="3"/>
      <c r="B446" s="4"/>
      <c r="C446" s="3"/>
      <c r="D446" s="3"/>
      <c r="E446" s="3"/>
    </row>
    <row r="447" spans="1:5">
      <c r="A447" s="3"/>
      <c r="B447" s="4"/>
      <c r="C447" s="3"/>
      <c r="D447" s="3"/>
      <c r="E447" s="3"/>
    </row>
    <row r="448" spans="1:5">
      <c r="A448" s="3"/>
      <c r="B448" s="4"/>
      <c r="C448" s="3"/>
      <c r="D448" s="3"/>
      <c r="E448" s="3"/>
    </row>
    <row r="449" spans="1:5">
      <c r="A449" s="3"/>
      <c r="B449" s="4"/>
      <c r="C449" s="3"/>
      <c r="D449" s="3"/>
      <c r="E449" s="3"/>
    </row>
    <row r="450" spans="1:5">
      <c r="A450" s="3"/>
      <c r="B450" s="4"/>
      <c r="C450" s="3"/>
      <c r="D450" s="3"/>
      <c r="E450" s="3"/>
    </row>
    <row r="451" spans="1:5">
      <c r="A451" s="3"/>
      <c r="B451" s="4"/>
      <c r="C451" s="3"/>
      <c r="D451" s="3"/>
      <c r="E451" s="3"/>
    </row>
    <row r="452" spans="1:5">
      <c r="A452" s="3"/>
      <c r="B452" s="4"/>
      <c r="C452" s="3"/>
      <c r="D452" s="3"/>
      <c r="E452" s="3"/>
    </row>
    <row r="453" spans="1:5">
      <c r="A453" s="3"/>
      <c r="B453" s="4"/>
      <c r="C453" s="3"/>
      <c r="D453" s="3"/>
      <c r="E453" s="3"/>
    </row>
    <row r="454" spans="1:5">
      <c r="A454" s="3"/>
      <c r="B454" s="4"/>
      <c r="C454" s="3"/>
      <c r="D454" s="3"/>
      <c r="E454" s="3"/>
    </row>
    <row r="455" spans="1:5">
      <c r="A455" s="3"/>
      <c r="B455" s="4"/>
      <c r="C455" s="3"/>
      <c r="D455" s="3"/>
      <c r="E455" s="3"/>
    </row>
    <row r="456" spans="1:5">
      <c r="A456" s="3"/>
      <c r="B456" s="4"/>
      <c r="C456" s="3"/>
      <c r="D456" s="3"/>
      <c r="E456" s="3"/>
    </row>
    <row r="457" spans="1:5">
      <c r="A457" s="3"/>
      <c r="B457" s="4"/>
      <c r="C457" s="3"/>
      <c r="D457" s="3"/>
      <c r="E457" s="3"/>
    </row>
    <row r="458" spans="1:5">
      <c r="A458" s="3"/>
      <c r="B458" s="4"/>
      <c r="C458" s="3"/>
      <c r="D458" s="3"/>
      <c r="E458" s="3"/>
    </row>
    <row r="459" spans="1:5">
      <c r="A459" s="3"/>
      <c r="B459" s="4"/>
      <c r="C459" s="3"/>
      <c r="D459" s="3"/>
      <c r="E459" s="3"/>
    </row>
    <row r="460" spans="1:5">
      <c r="A460" s="3"/>
      <c r="B460" s="4"/>
      <c r="C460" s="3"/>
      <c r="D460" s="3"/>
      <c r="E460" s="3"/>
    </row>
    <row r="461" spans="1:5">
      <c r="A461" s="3"/>
      <c r="B461" s="4"/>
      <c r="C461" s="3"/>
      <c r="D461" s="3"/>
      <c r="E461" s="3"/>
    </row>
    <row r="462" spans="1:5">
      <c r="A462" s="3"/>
      <c r="B462" s="4"/>
      <c r="C462" s="3"/>
      <c r="D462" s="3"/>
      <c r="E462" s="3"/>
    </row>
    <row r="463" spans="1:5">
      <c r="A463" s="3"/>
      <c r="B463" s="4"/>
      <c r="C463" s="3"/>
      <c r="D463" s="3"/>
      <c r="E463" s="3"/>
    </row>
    <row r="464" spans="1:5">
      <c r="A464" s="3"/>
      <c r="B464" s="4"/>
      <c r="C464" s="3"/>
      <c r="D464" s="3"/>
      <c r="E464" s="3"/>
    </row>
    <row r="465" spans="1:5">
      <c r="A465" s="3"/>
      <c r="B465" s="4"/>
      <c r="C465" s="3"/>
      <c r="D465" s="3"/>
      <c r="E465" s="3"/>
    </row>
    <row r="466" spans="1:5">
      <c r="A466" s="3"/>
      <c r="B466" s="4"/>
      <c r="C466" s="3"/>
      <c r="D466" s="3"/>
      <c r="E466" s="3"/>
    </row>
    <row r="467" spans="1:5">
      <c r="A467" s="3"/>
      <c r="B467" s="4"/>
      <c r="C467" s="3"/>
      <c r="D467" s="3"/>
      <c r="E467" s="3"/>
    </row>
    <row r="468" spans="1:5">
      <c r="A468" s="3"/>
      <c r="B468" s="4"/>
      <c r="C468" s="3"/>
      <c r="D468" s="3"/>
      <c r="E468" s="3"/>
    </row>
    <row r="469" spans="1:5">
      <c r="A469" s="3"/>
      <c r="B469" s="4"/>
      <c r="C469" s="3"/>
      <c r="D469" s="3"/>
      <c r="E469" s="3"/>
    </row>
    <row r="470" spans="1:5">
      <c r="A470" s="3"/>
      <c r="B470" s="4"/>
      <c r="C470" s="3"/>
      <c r="D470" s="3"/>
      <c r="E470" s="3"/>
    </row>
    <row r="471" spans="1:5">
      <c r="A471" s="3"/>
      <c r="B471" s="4"/>
      <c r="C471" s="3"/>
      <c r="D471" s="3"/>
      <c r="E471" s="3"/>
    </row>
    <row r="472" spans="1:5">
      <c r="A472" s="3"/>
      <c r="B472" s="4"/>
      <c r="C472" s="3"/>
      <c r="D472" s="3"/>
      <c r="E472" s="3"/>
    </row>
    <row r="473" spans="1:5">
      <c r="A473" s="3"/>
      <c r="B473" s="4"/>
      <c r="C473" s="3"/>
      <c r="D473" s="3"/>
      <c r="E473" s="3"/>
    </row>
    <row r="474" spans="1:5">
      <c r="A474" s="3"/>
      <c r="B474" s="4"/>
      <c r="C474" s="3"/>
      <c r="D474" s="3"/>
      <c r="E474" s="3"/>
    </row>
    <row r="475" spans="1:5">
      <c r="A475" s="3"/>
      <c r="B475" s="4"/>
      <c r="C475" s="3"/>
      <c r="D475" s="3"/>
      <c r="E475" s="3"/>
    </row>
    <row r="476" spans="1:5">
      <c r="A476" s="3"/>
      <c r="B476" s="4"/>
      <c r="C476" s="3"/>
      <c r="D476" s="3"/>
      <c r="E476" s="3"/>
    </row>
    <row r="477" spans="1:5">
      <c r="A477" s="3"/>
      <c r="B477" s="4"/>
      <c r="C477" s="3"/>
      <c r="D477" s="3"/>
      <c r="E477" s="3"/>
    </row>
    <row r="478" spans="1:5">
      <c r="A478" s="3"/>
      <c r="B478" s="4"/>
      <c r="C478" s="3"/>
      <c r="D478" s="3"/>
      <c r="E478" s="3"/>
    </row>
    <row r="479" spans="1:5">
      <c r="A479" s="3"/>
      <c r="B479" s="4"/>
      <c r="C479" s="3"/>
      <c r="D479" s="3"/>
      <c r="E479" s="3"/>
    </row>
    <row r="480" spans="1:5">
      <c r="A480" s="3"/>
      <c r="B480" s="4"/>
      <c r="C480" s="3"/>
      <c r="D480" s="3"/>
      <c r="E480" s="3"/>
    </row>
    <row r="481" spans="1:5">
      <c r="A481" s="3"/>
      <c r="B481" s="4"/>
      <c r="C481" s="3"/>
      <c r="D481" s="3"/>
      <c r="E481" s="3"/>
    </row>
    <row r="482" spans="1:5">
      <c r="A482" s="3"/>
      <c r="B482" s="4"/>
      <c r="C482" s="3"/>
      <c r="D482" s="3"/>
      <c r="E482" s="3"/>
    </row>
    <row r="483" spans="1:5">
      <c r="A483" s="3"/>
      <c r="B483" s="4"/>
      <c r="C483" s="3"/>
      <c r="D483" s="3"/>
      <c r="E483" s="3"/>
    </row>
    <row r="484" spans="1:5">
      <c r="A484" s="3"/>
      <c r="B484" s="4"/>
      <c r="C484" s="3"/>
      <c r="D484" s="3"/>
      <c r="E484" s="3"/>
    </row>
    <row r="485" spans="1:5">
      <c r="A485" s="3"/>
      <c r="B485" s="4"/>
      <c r="C485" s="3"/>
      <c r="D485" s="3"/>
      <c r="E485" s="3"/>
    </row>
    <row r="486" spans="1:5">
      <c r="A486" s="3"/>
      <c r="B486" s="4"/>
      <c r="C486" s="3"/>
      <c r="D486" s="3"/>
      <c r="E486" s="3"/>
    </row>
    <row r="487" spans="1:5">
      <c r="A487" s="3"/>
      <c r="B487" s="4"/>
      <c r="C487" s="3"/>
      <c r="D487" s="3"/>
      <c r="E487" s="3"/>
    </row>
    <row r="488" spans="1:5">
      <c r="A488" s="3"/>
      <c r="B488" s="4"/>
      <c r="C488" s="3"/>
      <c r="D488" s="3"/>
      <c r="E488" s="3"/>
    </row>
    <row r="489" spans="1:5">
      <c r="A489" s="3"/>
      <c r="B489" s="4"/>
      <c r="C489" s="3"/>
      <c r="D489" s="3"/>
      <c r="E489" s="3"/>
    </row>
    <row r="490" spans="1:5">
      <c r="A490" s="3"/>
      <c r="B490" s="4"/>
      <c r="C490" s="3"/>
      <c r="D490" s="3"/>
      <c r="E490" s="3"/>
    </row>
    <row r="491" spans="1:5">
      <c r="A491" s="3"/>
      <c r="B491" s="4"/>
      <c r="C491" s="3"/>
      <c r="D491" s="3"/>
      <c r="E491" s="3"/>
    </row>
    <row r="492" spans="1:5">
      <c r="A492" s="3"/>
      <c r="B492" s="4"/>
      <c r="C492" s="3"/>
      <c r="D492" s="3"/>
      <c r="E492" s="3"/>
    </row>
    <row r="493" spans="1:5">
      <c r="A493" s="3"/>
      <c r="B493" s="4"/>
      <c r="C493" s="3"/>
      <c r="D493" s="3"/>
      <c r="E493" s="3"/>
    </row>
    <row r="494" spans="1:5">
      <c r="A494" s="3"/>
      <c r="B494" s="4"/>
      <c r="C494" s="3"/>
      <c r="D494" s="3"/>
      <c r="E494" s="3"/>
    </row>
    <row r="495" spans="1:5">
      <c r="A495" s="3"/>
      <c r="B495" s="4"/>
      <c r="C495" s="3"/>
      <c r="D495" s="3"/>
      <c r="E495" s="3"/>
    </row>
    <row r="496" spans="1:5">
      <c r="A496" s="3"/>
      <c r="B496" s="4"/>
      <c r="C496" s="3"/>
      <c r="D496" s="3"/>
      <c r="E496" s="3"/>
    </row>
    <row r="497" spans="1:5">
      <c r="A497" s="3"/>
      <c r="B497" s="4"/>
      <c r="C497" s="3"/>
      <c r="D497" s="3"/>
      <c r="E497" s="3"/>
    </row>
    <row r="498" spans="1:5">
      <c r="A498" s="3"/>
      <c r="B498" s="4"/>
      <c r="C498" s="3"/>
      <c r="D498" s="3"/>
      <c r="E498" s="3"/>
    </row>
    <row r="499" spans="1:5">
      <c r="A499" s="3"/>
      <c r="B499" s="4"/>
      <c r="C499" s="3"/>
      <c r="D499" s="3"/>
      <c r="E499" s="3"/>
    </row>
    <row r="500" spans="1:5">
      <c r="A500" s="3"/>
      <c r="B500" s="4"/>
      <c r="C500" s="3"/>
      <c r="D500" s="3"/>
      <c r="E500" s="3"/>
    </row>
    <row r="501" spans="1:5">
      <c r="A501" s="3"/>
      <c r="B501" s="4"/>
      <c r="C501" s="3"/>
      <c r="D501" s="3"/>
      <c r="E501" s="3"/>
    </row>
    <row r="502" spans="1:5">
      <c r="A502" s="3"/>
      <c r="B502" s="4"/>
      <c r="C502" s="3"/>
      <c r="D502" s="3"/>
      <c r="E502" s="3"/>
    </row>
    <row r="503" spans="1:5">
      <c r="A503" s="3"/>
      <c r="B503" s="4"/>
      <c r="C503" s="3"/>
      <c r="D503" s="3"/>
      <c r="E503" s="3"/>
    </row>
    <row r="504" spans="1:5">
      <c r="A504" s="3"/>
      <c r="B504" s="4"/>
      <c r="C504" s="3"/>
      <c r="D504" s="3"/>
      <c r="E504" s="3"/>
    </row>
    <row r="505" spans="1:5">
      <c r="A505" s="3"/>
      <c r="B505" s="4"/>
      <c r="C505" s="3"/>
      <c r="D505" s="3"/>
      <c r="E505" s="3"/>
    </row>
    <row r="506" spans="1:5">
      <c r="A506" s="3"/>
      <c r="B506" s="4"/>
      <c r="C506" s="3"/>
      <c r="D506" s="3"/>
      <c r="E506" s="3"/>
    </row>
    <row r="507" spans="1:5">
      <c r="A507" s="3"/>
      <c r="B507" s="4"/>
      <c r="C507" s="3"/>
      <c r="D507" s="3"/>
      <c r="E507" s="3"/>
    </row>
    <row r="508" spans="1:5">
      <c r="A508" s="3"/>
      <c r="B508" s="4"/>
      <c r="C508" s="3"/>
      <c r="D508" s="3"/>
      <c r="E508" s="3"/>
    </row>
    <row r="509" spans="1:5">
      <c r="A509" s="3"/>
      <c r="B509" s="4"/>
      <c r="C509" s="3"/>
      <c r="D509" s="3"/>
      <c r="E509" s="3"/>
    </row>
    <row r="510" spans="1:5">
      <c r="A510" s="3"/>
      <c r="B510" s="4"/>
      <c r="C510" s="3"/>
      <c r="D510" s="3"/>
      <c r="E510" s="3"/>
    </row>
    <row r="511" spans="1:5">
      <c r="A511" s="3"/>
      <c r="B511" s="4"/>
      <c r="C511" s="3"/>
      <c r="D511" s="3"/>
      <c r="E511" s="3"/>
    </row>
    <row r="512" spans="1:5">
      <c r="A512" s="3"/>
      <c r="B512" s="4"/>
      <c r="C512" s="3"/>
      <c r="D512" s="3"/>
      <c r="E512" s="3"/>
    </row>
    <row r="513" spans="1:5">
      <c r="A513" s="3"/>
      <c r="B513" s="4"/>
      <c r="C513" s="3"/>
      <c r="D513" s="3"/>
      <c r="E513" s="3"/>
    </row>
    <row r="514" spans="1:5">
      <c r="A514" s="3"/>
      <c r="B514" s="4"/>
      <c r="C514" s="3"/>
      <c r="D514" s="3"/>
      <c r="E514" s="3"/>
    </row>
    <row r="515" spans="1:5">
      <c r="A515" s="3"/>
      <c r="B515" s="4"/>
      <c r="C515" s="3"/>
      <c r="D515" s="3"/>
      <c r="E515" s="3"/>
    </row>
    <row r="516" spans="1:5">
      <c r="A516" s="3"/>
      <c r="B516" s="4"/>
      <c r="C516" s="3"/>
      <c r="D516" s="3"/>
      <c r="E516" s="3"/>
    </row>
    <row r="517" spans="1:5">
      <c r="A517" s="3"/>
      <c r="B517" s="4"/>
      <c r="C517" s="3"/>
      <c r="D517" s="3"/>
      <c r="E517" s="3"/>
    </row>
    <row r="518" spans="1:5">
      <c r="A518" s="3"/>
      <c r="B518" s="4"/>
      <c r="C518" s="3"/>
      <c r="D518" s="3"/>
      <c r="E518" s="3"/>
    </row>
    <row r="519" spans="1:5">
      <c r="A519" s="3"/>
      <c r="B519" s="4"/>
      <c r="C519" s="3"/>
      <c r="D519" s="3"/>
      <c r="E519" s="3"/>
    </row>
    <row r="520" spans="1:5">
      <c r="A520" s="3"/>
      <c r="B520" s="4"/>
      <c r="C520" s="3"/>
      <c r="D520" s="3"/>
      <c r="E520" s="3"/>
    </row>
    <row r="521" spans="1:5">
      <c r="A521" s="3"/>
      <c r="B521" s="4"/>
      <c r="C521" s="3"/>
      <c r="D521" s="3"/>
      <c r="E521" s="3"/>
    </row>
    <row r="522" spans="1:5">
      <c r="A522" s="3"/>
      <c r="B522" s="4"/>
      <c r="C522" s="3"/>
      <c r="D522" s="3"/>
      <c r="E522" s="3"/>
    </row>
    <row r="523" spans="1:5">
      <c r="A523" s="3"/>
      <c r="B523" s="4"/>
      <c r="C523" s="3"/>
      <c r="D523" s="3"/>
      <c r="E523" s="3"/>
    </row>
    <row r="524" spans="1:5">
      <c r="A524" s="3"/>
      <c r="B524" s="4"/>
      <c r="C524" s="3"/>
      <c r="D524" s="3"/>
      <c r="E524" s="3"/>
    </row>
    <row r="525" spans="1:5">
      <c r="A525" s="3"/>
      <c r="B525" s="4"/>
      <c r="C525" s="3"/>
      <c r="D525" s="3"/>
      <c r="E525" s="3"/>
    </row>
    <row r="526" spans="1:5">
      <c r="A526" s="3"/>
      <c r="B526" s="4"/>
      <c r="C526" s="3"/>
      <c r="D526" s="3"/>
      <c r="E526" s="3"/>
    </row>
    <row r="527" spans="1:5">
      <c r="A527" s="3"/>
      <c r="B527" s="4"/>
      <c r="C527" s="3"/>
      <c r="D527" s="3"/>
      <c r="E527" s="3"/>
    </row>
    <row r="528" spans="1:5">
      <c r="A528" s="3"/>
      <c r="B528" s="4"/>
      <c r="C528" s="3"/>
      <c r="D528" s="3"/>
      <c r="E528" s="3"/>
    </row>
    <row r="529" spans="1:5">
      <c r="A529" s="3"/>
      <c r="B529" s="4"/>
      <c r="C529" s="3"/>
      <c r="D529" s="3"/>
      <c r="E529" s="3"/>
    </row>
    <row r="530" spans="1:5">
      <c r="A530" s="3"/>
      <c r="B530" s="4"/>
      <c r="C530" s="3"/>
      <c r="D530" s="3"/>
      <c r="E530" s="3"/>
    </row>
    <row r="531" spans="1:5">
      <c r="A531" s="3"/>
      <c r="B531" s="4"/>
      <c r="C531" s="3"/>
      <c r="D531" s="3"/>
      <c r="E531" s="3"/>
    </row>
    <row r="532" spans="1:5">
      <c r="A532" s="3"/>
      <c r="B532" s="4"/>
      <c r="C532" s="3"/>
      <c r="D532" s="3"/>
      <c r="E532" s="3"/>
    </row>
    <row r="533" spans="1:5">
      <c r="A533" s="3"/>
      <c r="B533" s="4"/>
      <c r="C533" s="3"/>
      <c r="D533" s="3"/>
      <c r="E533" s="3"/>
    </row>
    <row r="534" spans="1:5">
      <c r="A534" s="3"/>
      <c r="B534" s="4"/>
      <c r="C534" s="3"/>
      <c r="D534" s="3"/>
      <c r="E534" s="3"/>
    </row>
    <row r="535" spans="1:5">
      <c r="A535" s="3"/>
      <c r="B535" s="4"/>
      <c r="C535" s="3"/>
      <c r="D535" s="3"/>
      <c r="E535" s="3"/>
    </row>
    <row r="536" spans="1:5">
      <c r="A536" s="3"/>
      <c r="B536" s="4"/>
      <c r="C536" s="3"/>
      <c r="D536" s="3"/>
      <c r="E536" s="3"/>
    </row>
    <row r="537" spans="1:5">
      <c r="A537" s="3"/>
      <c r="B537" s="4"/>
      <c r="C537" s="3"/>
      <c r="D537" s="3"/>
      <c r="E537" s="3"/>
    </row>
    <row r="538" spans="1:5">
      <c r="A538" s="3"/>
      <c r="B538" s="4"/>
      <c r="C538" s="3"/>
      <c r="D538" s="3"/>
      <c r="E538" s="3"/>
    </row>
    <row r="539" spans="1:5">
      <c r="A539" s="3"/>
      <c r="B539" s="4"/>
      <c r="C539" s="3"/>
      <c r="D539" s="3"/>
      <c r="E539" s="3"/>
    </row>
    <row r="540" spans="1:5">
      <c r="A540" s="3"/>
      <c r="B540" s="4"/>
      <c r="C540" s="3"/>
      <c r="D540" s="3"/>
      <c r="E540" s="3"/>
    </row>
    <row r="541" spans="1:5">
      <c r="A541" s="3"/>
      <c r="B541" s="4"/>
      <c r="C541" s="3"/>
      <c r="D541" s="3"/>
      <c r="E541" s="3"/>
    </row>
    <row r="542" spans="1:5">
      <c r="A542" s="3"/>
      <c r="B542" s="4"/>
      <c r="C542" s="3"/>
      <c r="D542" s="3"/>
      <c r="E542" s="3"/>
    </row>
    <row r="543" spans="1:5">
      <c r="A543" s="3"/>
      <c r="B543" s="4"/>
      <c r="C543" s="3"/>
      <c r="D543" s="3"/>
      <c r="E543" s="3"/>
    </row>
    <row r="544" spans="1:5">
      <c r="A544" s="3"/>
      <c r="B544" s="4"/>
      <c r="C544" s="3"/>
      <c r="D544" s="3"/>
      <c r="E544" s="3"/>
    </row>
    <row r="545" spans="1:5">
      <c r="A545" s="3"/>
      <c r="B545" s="4"/>
      <c r="C545" s="3"/>
      <c r="D545" s="3"/>
      <c r="E545" s="3"/>
    </row>
    <row r="546" spans="1:5">
      <c r="A546" s="3"/>
      <c r="B546" s="4"/>
      <c r="C546" s="3"/>
      <c r="D546" s="3"/>
      <c r="E546" s="3"/>
    </row>
    <row r="547" spans="1:5">
      <c r="A547" s="3"/>
      <c r="B547" s="4"/>
      <c r="C547" s="3"/>
      <c r="D547" s="3"/>
      <c r="E547" s="3"/>
    </row>
    <row r="548" spans="1:5">
      <c r="A548" s="3"/>
      <c r="B548" s="4"/>
      <c r="C548" s="3"/>
      <c r="D548" s="3"/>
      <c r="E548" s="3"/>
    </row>
    <row r="549" spans="1:5">
      <c r="A549" s="3"/>
      <c r="B549" s="4"/>
      <c r="C549" s="3"/>
      <c r="D549" s="3"/>
      <c r="E549" s="3"/>
    </row>
    <row r="550" spans="1:5">
      <c r="A550" s="3"/>
      <c r="B550" s="4"/>
      <c r="C550" s="3"/>
      <c r="D550" s="3"/>
      <c r="E550" s="3"/>
    </row>
    <row r="551" spans="1:5">
      <c r="A551" s="3"/>
      <c r="B551" s="4"/>
      <c r="C551" s="3"/>
      <c r="D551" s="3"/>
      <c r="E551" s="3"/>
    </row>
    <row r="552" spans="1:5">
      <c r="A552" s="3"/>
      <c r="B552" s="4"/>
      <c r="C552" s="3"/>
      <c r="D552" s="3"/>
      <c r="E552" s="3"/>
    </row>
    <row r="553" spans="1:5">
      <c r="A553" s="3"/>
      <c r="B553" s="4"/>
      <c r="C553" s="3"/>
      <c r="D553" s="3"/>
      <c r="E553" s="3"/>
    </row>
    <row r="554" spans="1:5">
      <c r="A554" s="3"/>
      <c r="B554" s="4"/>
      <c r="C554" s="3"/>
      <c r="D554" s="3"/>
      <c r="E554" s="3"/>
    </row>
    <row r="555" spans="1:5">
      <c r="A555" s="3"/>
      <c r="B555" s="4"/>
      <c r="C555" s="3"/>
      <c r="D555" s="3"/>
      <c r="E555" s="3"/>
    </row>
    <row r="556" spans="1:5">
      <c r="A556" s="3"/>
      <c r="B556" s="4"/>
      <c r="C556" s="3"/>
      <c r="D556" s="3"/>
      <c r="E556" s="3"/>
    </row>
    <row r="557" spans="1:5">
      <c r="A557" s="3"/>
      <c r="B557" s="4"/>
      <c r="C557" s="3"/>
      <c r="D557" s="3"/>
      <c r="E557" s="3"/>
    </row>
    <row r="558" spans="1:5">
      <c r="A558" s="3"/>
      <c r="B558" s="4"/>
      <c r="C558" s="3"/>
      <c r="D558" s="3"/>
      <c r="E558" s="3"/>
    </row>
    <row r="559" spans="1:5">
      <c r="A559" s="3"/>
      <c r="B559" s="4"/>
      <c r="C559" s="3"/>
      <c r="D559" s="3"/>
      <c r="E559" s="3"/>
    </row>
    <row r="560" spans="1:5">
      <c r="A560" s="3"/>
      <c r="B560" s="4"/>
      <c r="C560" s="3"/>
      <c r="D560" s="3"/>
      <c r="E560" s="3"/>
    </row>
    <row r="561" spans="1:5">
      <c r="A561" s="3"/>
      <c r="B561" s="4"/>
      <c r="C561" s="3"/>
      <c r="D561" s="3"/>
      <c r="E561" s="3"/>
    </row>
    <row r="562" spans="1:5">
      <c r="A562" s="3"/>
      <c r="B562" s="4"/>
      <c r="C562" s="3"/>
      <c r="D562" s="3"/>
      <c r="E562" s="3"/>
    </row>
    <row r="563" spans="1:5">
      <c r="A563" s="3"/>
      <c r="B563" s="4"/>
      <c r="C563" s="3"/>
      <c r="D563" s="3"/>
      <c r="E563" s="3"/>
    </row>
    <row r="564" spans="1:5">
      <c r="A564" s="3"/>
      <c r="B564" s="4"/>
      <c r="C564" s="3"/>
      <c r="D564" s="3"/>
      <c r="E564" s="3"/>
    </row>
    <row r="565" spans="1:5">
      <c r="A565" s="3"/>
      <c r="B565" s="4"/>
      <c r="C565" s="3"/>
      <c r="D565" s="3"/>
      <c r="E565" s="3"/>
    </row>
    <row r="566" spans="1:5">
      <c r="A566" s="3"/>
      <c r="B566" s="4"/>
      <c r="C566" s="3"/>
      <c r="D566" s="3"/>
      <c r="E566" s="3"/>
    </row>
    <row r="567" spans="1:5">
      <c r="A567" s="3"/>
      <c r="B567" s="4"/>
      <c r="C567" s="3"/>
      <c r="D567" s="3"/>
      <c r="E567" s="3"/>
    </row>
    <row r="568" spans="1:5">
      <c r="A568" s="3"/>
      <c r="B568" s="4"/>
      <c r="C568" s="3"/>
      <c r="D568" s="3"/>
      <c r="E568" s="3"/>
    </row>
    <row r="569" spans="1:5">
      <c r="A569" s="3"/>
      <c r="B569" s="4"/>
      <c r="C569" s="3"/>
      <c r="D569" s="3"/>
      <c r="E569" s="3"/>
    </row>
    <row r="570" spans="1:5">
      <c r="A570" s="3"/>
      <c r="B570" s="4"/>
      <c r="C570" s="3"/>
      <c r="D570" s="3"/>
      <c r="E570" s="3"/>
    </row>
    <row r="571" spans="1:5">
      <c r="A571" s="3"/>
      <c r="B571" s="4"/>
      <c r="C571" s="3"/>
      <c r="D571" s="3"/>
      <c r="E571" s="3"/>
    </row>
    <row r="572" spans="1:5">
      <c r="A572" s="3"/>
      <c r="B572" s="4"/>
      <c r="C572" s="3"/>
      <c r="D572" s="3"/>
      <c r="E572" s="3"/>
    </row>
    <row r="573" spans="1:5">
      <c r="A573" s="3"/>
      <c r="B573" s="4"/>
      <c r="C573" s="3"/>
      <c r="D573" s="3"/>
      <c r="E573" s="3"/>
    </row>
    <row r="574" spans="1:5">
      <c r="A574" s="3"/>
      <c r="B574" s="4"/>
      <c r="C574" s="3"/>
      <c r="D574" s="3"/>
      <c r="E574" s="3"/>
    </row>
    <row r="575" spans="1:5">
      <c r="A575" s="3"/>
      <c r="B575" s="4"/>
      <c r="C575" s="3"/>
      <c r="D575" s="3"/>
      <c r="E575" s="3"/>
    </row>
    <row r="576" spans="1:5">
      <c r="A576" s="3"/>
      <c r="B576" s="4"/>
      <c r="C576" s="3"/>
      <c r="D576" s="3"/>
      <c r="E576" s="3"/>
    </row>
    <row r="577" spans="1:5">
      <c r="A577" s="3"/>
      <c r="B577" s="4"/>
      <c r="C577" s="3"/>
      <c r="D577" s="3"/>
      <c r="E577" s="3"/>
    </row>
    <row r="578" spans="1:5">
      <c r="A578" s="3"/>
      <c r="B578" s="4"/>
      <c r="C578" s="3"/>
      <c r="D578" s="3"/>
      <c r="E578" s="3"/>
    </row>
    <row r="579" spans="1:5">
      <c r="A579" s="3"/>
      <c r="B579" s="4"/>
      <c r="C579" s="3"/>
      <c r="D579" s="3"/>
      <c r="E579" s="3"/>
    </row>
    <row r="580" spans="1:5">
      <c r="A580" s="3"/>
      <c r="B580" s="4"/>
      <c r="C580" s="3"/>
      <c r="D580" s="3"/>
      <c r="E580" s="3"/>
    </row>
    <row r="581" spans="1:5">
      <c r="A581" s="3"/>
      <c r="B581" s="4"/>
      <c r="C581" s="3"/>
      <c r="D581" s="3"/>
      <c r="E581" s="3"/>
    </row>
    <row r="582" spans="1:5">
      <c r="A582" s="3"/>
      <c r="B582" s="4"/>
      <c r="C582" s="3"/>
      <c r="D582" s="3"/>
      <c r="E582" s="3"/>
    </row>
    <row r="583" spans="1:5">
      <c r="A583" s="3"/>
      <c r="B583" s="4"/>
      <c r="C583" s="3"/>
      <c r="D583" s="3"/>
      <c r="E583" s="3"/>
    </row>
    <row r="584" spans="1:5">
      <c r="A584" s="3"/>
      <c r="B584" s="4"/>
      <c r="C584" s="3"/>
      <c r="D584" s="3"/>
      <c r="E584" s="3"/>
    </row>
    <row r="585" spans="1:5">
      <c r="A585" s="3"/>
      <c r="B585" s="4"/>
      <c r="C585" s="3"/>
      <c r="D585" s="3"/>
      <c r="E585" s="3"/>
    </row>
    <row r="586" spans="1:5">
      <c r="A586" s="3"/>
      <c r="B586" s="4"/>
      <c r="C586" s="3"/>
      <c r="D586" s="3"/>
      <c r="E586" s="3"/>
    </row>
    <row r="587" spans="1:5">
      <c r="A587" s="3"/>
      <c r="B587" s="4"/>
      <c r="C587" s="3"/>
      <c r="D587" s="3"/>
      <c r="E587" s="3"/>
    </row>
    <row r="588" spans="1:5">
      <c r="A588" s="3"/>
      <c r="B588" s="4"/>
      <c r="C588" s="3"/>
      <c r="D588" s="3"/>
      <c r="E588" s="3"/>
    </row>
    <row r="589" spans="1:5">
      <c r="A589" s="3"/>
      <c r="B589" s="4"/>
      <c r="C589" s="3"/>
      <c r="D589" s="3"/>
      <c r="E589" s="3"/>
    </row>
    <row r="590" spans="1:5">
      <c r="A590" s="3"/>
      <c r="B590" s="4"/>
      <c r="C590" s="3"/>
      <c r="D590" s="3"/>
      <c r="E590" s="3"/>
    </row>
    <row r="591" spans="1:5">
      <c r="A591" s="3"/>
      <c r="B591" s="4"/>
      <c r="C591" s="3"/>
      <c r="D591" s="3"/>
      <c r="E591" s="3"/>
    </row>
    <row r="592" spans="1:5">
      <c r="A592" s="3"/>
      <c r="B592" s="4"/>
      <c r="C592" s="3"/>
      <c r="D592" s="3"/>
      <c r="E592" s="3"/>
    </row>
    <row r="593" spans="1:5">
      <c r="A593" s="3"/>
      <c r="B593" s="4"/>
      <c r="C593" s="3"/>
      <c r="D593" s="3"/>
      <c r="E593" s="3"/>
    </row>
    <row r="594" spans="1:5">
      <c r="A594" s="3"/>
      <c r="B594" s="4"/>
      <c r="C594" s="3"/>
      <c r="D594" s="3"/>
      <c r="E594" s="3"/>
    </row>
    <row r="595" spans="1:5">
      <c r="A595" s="3"/>
      <c r="B595" s="4"/>
      <c r="C595" s="3"/>
      <c r="D595" s="3"/>
      <c r="E595" s="3"/>
    </row>
    <row r="596" spans="1:5">
      <c r="A596" s="3"/>
      <c r="B596" s="4"/>
      <c r="C596" s="3"/>
      <c r="D596" s="3"/>
      <c r="E596" s="3"/>
    </row>
    <row r="597" spans="1:5">
      <c r="A597" s="3"/>
      <c r="B597" s="4"/>
      <c r="C597" s="3"/>
      <c r="D597" s="3"/>
      <c r="E597" s="3"/>
    </row>
    <row r="598" spans="1:5">
      <c r="A598" s="3"/>
      <c r="B598" s="4"/>
      <c r="C598" s="3"/>
      <c r="D598" s="3"/>
      <c r="E598" s="3"/>
    </row>
    <row r="599" spans="1:5">
      <c r="A599" s="3"/>
      <c r="B599" s="4"/>
      <c r="C599" s="3"/>
      <c r="D599" s="3"/>
      <c r="E599" s="3"/>
    </row>
    <row r="600" spans="1:5">
      <c r="A600" s="3"/>
      <c r="B600" s="4"/>
      <c r="C600" s="3"/>
      <c r="D600" s="3"/>
      <c r="E600" s="3"/>
    </row>
    <row r="601" spans="1:5">
      <c r="A601" s="3"/>
      <c r="B601" s="4"/>
      <c r="C601" s="3"/>
      <c r="D601" s="3"/>
      <c r="E601" s="3"/>
    </row>
    <row r="602" spans="1:5">
      <c r="A602" s="3"/>
      <c r="B602" s="4"/>
      <c r="C602" s="3"/>
      <c r="D602" s="3"/>
      <c r="E602" s="3"/>
    </row>
    <row r="603" spans="1:5">
      <c r="A603" s="3"/>
      <c r="B603" s="4"/>
      <c r="C603" s="3"/>
      <c r="D603" s="3"/>
      <c r="E603" s="3"/>
    </row>
    <row r="604" spans="1:5">
      <c r="A604" s="3"/>
      <c r="B604" s="4"/>
      <c r="C604" s="3"/>
      <c r="D604" s="3"/>
      <c r="E604" s="3"/>
    </row>
    <row r="605" spans="1:5">
      <c r="A605" s="3"/>
      <c r="B605" s="4"/>
      <c r="C605" s="3"/>
      <c r="D605" s="3"/>
      <c r="E605" s="3"/>
    </row>
    <row r="606" spans="1:5">
      <c r="A606" s="3"/>
      <c r="B606" s="4"/>
      <c r="C606" s="3"/>
      <c r="D606" s="3"/>
      <c r="E606" s="3"/>
    </row>
    <row r="607" spans="1:5">
      <c r="A607" s="3"/>
      <c r="B607" s="4"/>
      <c r="C607" s="3"/>
      <c r="D607" s="3"/>
      <c r="E607" s="3"/>
    </row>
    <row r="608" spans="1:5">
      <c r="A608" s="3"/>
      <c r="B608" s="4"/>
      <c r="C608" s="3"/>
      <c r="D608" s="3"/>
      <c r="E608" s="3"/>
    </row>
    <row r="609" spans="1:5">
      <c r="A609" s="3"/>
      <c r="B609" s="4"/>
      <c r="C609" s="3"/>
      <c r="D609" s="3"/>
      <c r="E609" s="3"/>
    </row>
    <row r="610" spans="1:5">
      <c r="A610" s="3"/>
      <c r="B610" s="4"/>
      <c r="C610" s="3"/>
      <c r="D610" s="3"/>
      <c r="E610" s="3"/>
    </row>
    <row r="611" spans="1:5">
      <c r="A611" s="3"/>
      <c r="B611" s="4"/>
      <c r="C611" s="3"/>
      <c r="D611" s="3"/>
      <c r="E611" s="3"/>
    </row>
    <row r="612" spans="1:5">
      <c r="A612" s="3"/>
      <c r="B612" s="4"/>
      <c r="C612" s="3"/>
      <c r="D612" s="3"/>
      <c r="E612" s="3"/>
    </row>
    <row r="613" spans="1:5">
      <c r="A613" s="3"/>
      <c r="B613" s="4"/>
      <c r="C613" s="3"/>
      <c r="D613" s="3"/>
      <c r="E613" s="3"/>
    </row>
    <row r="614" spans="1:5">
      <c r="A614" s="3"/>
      <c r="B614" s="4"/>
      <c r="C614" s="3"/>
      <c r="D614" s="3"/>
      <c r="E614" s="3"/>
    </row>
    <row r="615" spans="1:5">
      <c r="A615" s="3"/>
      <c r="B615" s="4"/>
      <c r="C615" s="3"/>
      <c r="D615" s="3"/>
      <c r="E615" s="3"/>
    </row>
    <row r="616" spans="1:5">
      <c r="A616" s="3"/>
      <c r="B616" s="4"/>
      <c r="C616" s="3"/>
      <c r="D616" s="3"/>
      <c r="E616" s="3"/>
    </row>
    <row r="617" spans="1:5">
      <c r="A617" s="3"/>
      <c r="B617" s="4"/>
      <c r="C617" s="3"/>
      <c r="D617" s="3"/>
      <c r="E617" s="3"/>
    </row>
    <row r="618" spans="1:5">
      <c r="A618" s="3"/>
      <c r="B618" s="4"/>
      <c r="C618" s="3"/>
      <c r="D618" s="3"/>
      <c r="E618" s="3"/>
    </row>
    <row r="619" spans="1:5">
      <c r="A619" s="3"/>
      <c r="B619" s="4"/>
      <c r="C619" s="3"/>
      <c r="D619" s="3"/>
      <c r="E619" s="3"/>
    </row>
    <row r="620" spans="1:5">
      <c r="A620" s="3"/>
      <c r="B620" s="4"/>
      <c r="C620" s="3"/>
      <c r="D620" s="3"/>
      <c r="E620" s="3"/>
    </row>
    <row r="621" spans="1:5">
      <c r="A621" s="3"/>
      <c r="B621" s="4"/>
      <c r="C621" s="3"/>
      <c r="D621" s="3"/>
      <c r="E621" s="3"/>
    </row>
    <row r="622" spans="1:5">
      <c r="A622" s="3"/>
      <c r="B622" s="4"/>
      <c r="C622" s="3"/>
      <c r="D622" s="3"/>
      <c r="E622" s="3"/>
    </row>
    <row r="623" spans="1:5">
      <c r="A623" s="3"/>
      <c r="B623" s="4"/>
      <c r="C623" s="3"/>
      <c r="D623" s="3"/>
      <c r="E623" s="3"/>
    </row>
    <row r="624" spans="1:5">
      <c r="A624" s="3"/>
      <c r="B624" s="4"/>
      <c r="C624" s="3"/>
      <c r="D624" s="3"/>
      <c r="E624" s="3"/>
    </row>
    <row r="625" spans="1:5">
      <c r="A625" s="3"/>
      <c r="B625" s="4"/>
      <c r="C625" s="3"/>
      <c r="D625" s="3"/>
      <c r="E625" s="3"/>
    </row>
    <row r="626" spans="1:5">
      <c r="A626" s="3"/>
      <c r="B626" s="4"/>
      <c r="C626" s="3"/>
      <c r="D626" s="3"/>
      <c r="E626" s="3"/>
    </row>
    <row r="627" spans="1:5">
      <c r="A627" s="3"/>
      <c r="B627" s="4"/>
      <c r="C627" s="3"/>
      <c r="D627" s="3"/>
      <c r="E627" s="3"/>
    </row>
    <row r="628" spans="1:5">
      <c r="A628" s="3"/>
      <c r="B628" s="4"/>
      <c r="C628" s="3"/>
      <c r="D628" s="3"/>
      <c r="E628" s="3"/>
    </row>
    <row r="629" spans="1:5">
      <c r="A629" s="3"/>
      <c r="B629" s="4"/>
      <c r="C629" s="3"/>
      <c r="D629" s="3"/>
      <c r="E629" s="3"/>
    </row>
    <row r="630" spans="1:5">
      <c r="A630" s="3"/>
      <c r="B630" s="4"/>
      <c r="C630" s="3"/>
      <c r="D630" s="3"/>
      <c r="E630" s="3"/>
    </row>
    <row r="631" spans="1:5">
      <c r="A631" s="3"/>
      <c r="B631" s="4"/>
      <c r="C631" s="3"/>
      <c r="D631" s="3"/>
      <c r="E631" s="3"/>
    </row>
    <row r="632" spans="1:5">
      <c r="A632" s="3"/>
      <c r="B632" s="4"/>
      <c r="C632" s="3"/>
      <c r="D632" s="3"/>
      <c r="E632" s="3"/>
    </row>
    <row r="633" spans="1:5">
      <c r="A633" s="3"/>
      <c r="B633" s="4"/>
      <c r="C633" s="3"/>
      <c r="D633" s="3"/>
      <c r="E633" s="3"/>
    </row>
    <row r="634" spans="1:5">
      <c r="A634" s="3"/>
      <c r="B634" s="4"/>
      <c r="C634" s="3"/>
      <c r="D634" s="3"/>
      <c r="E634" s="3"/>
    </row>
    <row r="635" spans="1:5">
      <c r="A635" s="3"/>
      <c r="B635" s="4"/>
      <c r="C635" s="3"/>
      <c r="D635" s="3"/>
      <c r="E635" s="3"/>
    </row>
    <row r="636" spans="1:5">
      <c r="A636" s="3"/>
      <c r="B636" s="4"/>
      <c r="C636" s="3"/>
      <c r="D636" s="3"/>
      <c r="E636" s="3"/>
    </row>
    <row r="637" spans="1:5">
      <c r="A637" s="3"/>
      <c r="B637" s="4"/>
      <c r="C637" s="3"/>
      <c r="D637" s="3"/>
      <c r="E637" s="3"/>
    </row>
    <row r="638" spans="1:5">
      <c r="A638" s="3"/>
      <c r="B638" s="4"/>
      <c r="C638" s="3"/>
      <c r="D638" s="3"/>
      <c r="E638" s="3"/>
    </row>
    <row r="639" spans="1:5">
      <c r="A639" s="3"/>
      <c r="B639" s="4"/>
      <c r="C639" s="3"/>
      <c r="D639" s="3"/>
      <c r="E639" s="3"/>
    </row>
    <row r="640" spans="1:5">
      <c r="A640" s="3"/>
      <c r="B640" s="4"/>
      <c r="C640" s="3"/>
      <c r="D640" s="3"/>
      <c r="E640" s="3"/>
    </row>
    <row r="641" spans="1:5">
      <c r="A641" s="3"/>
      <c r="B641" s="4"/>
      <c r="C641" s="3"/>
      <c r="D641" s="3"/>
      <c r="E641" s="3"/>
    </row>
    <row r="642" spans="1:5">
      <c r="A642" s="3"/>
      <c r="B642" s="4"/>
      <c r="C642" s="3"/>
      <c r="D642" s="3"/>
      <c r="E642" s="3"/>
    </row>
    <row r="643" spans="1:5">
      <c r="A643" s="3"/>
      <c r="B643" s="4"/>
      <c r="C643" s="3"/>
      <c r="D643" s="3"/>
      <c r="E643" s="3"/>
    </row>
    <row r="644" spans="1:5">
      <c r="A644" s="3"/>
      <c r="B644" s="4"/>
      <c r="C644" s="3"/>
      <c r="D644" s="3"/>
      <c r="E644" s="3"/>
    </row>
    <row r="645" spans="1:5">
      <c r="A645" s="3"/>
      <c r="B645" s="4"/>
      <c r="C645" s="3"/>
      <c r="D645" s="3"/>
      <c r="E645" s="3"/>
    </row>
    <row r="646" spans="1:5">
      <c r="A646" s="3"/>
      <c r="B646" s="4"/>
      <c r="C646" s="3"/>
      <c r="D646" s="3"/>
      <c r="E646" s="3"/>
    </row>
    <row r="647" spans="1:5">
      <c r="A647" s="3"/>
      <c r="B647" s="4"/>
      <c r="C647" s="3"/>
      <c r="D647" s="3"/>
      <c r="E647" s="3"/>
    </row>
    <row r="648" spans="1:5">
      <c r="A648" s="3"/>
      <c r="B648" s="4"/>
      <c r="C648" s="3"/>
      <c r="D648" s="3"/>
      <c r="E648" s="3"/>
    </row>
    <row r="649" spans="1:5">
      <c r="A649" s="3"/>
      <c r="B649" s="4"/>
      <c r="C649" s="3"/>
      <c r="D649" s="3"/>
      <c r="E649" s="3"/>
    </row>
    <row r="650" spans="1:5">
      <c r="A650" s="3"/>
      <c r="B650" s="4"/>
      <c r="C650" s="3"/>
      <c r="D650" s="3"/>
      <c r="E650" s="3"/>
    </row>
    <row r="651" spans="1:5">
      <c r="A651" s="3"/>
      <c r="B651" s="4"/>
      <c r="C651" s="3"/>
      <c r="D651" s="3"/>
      <c r="E651" s="3"/>
    </row>
    <row r="652" spans="1:5">
      <c r="A652" s="3"/>
      <c r="B652" s="4"/>
      <c r="C652" s="3"/>
      <c r="D652" s="3"/>
      <c r="E652" s="3"/>
    </row>
    <row r="653" spans="1:5">
      <c r="A653" s="3"/>
      <c r="B653" s="4"/>
      <c r="C653" s="3"/>
      <c r="D653" s="3"/>
      <c r="E653" s="3"/>
    </row>
    <row r="654" spans="1:5">
      <c r="A654" s="3"/>
      <c r="B654" s="4"/>
      <c r="C654" s="3"/>
      <c r="D654" s="3"/>
      <c r="E654" s="3"/>
    </row>
    <row r="655" spans="1:5">
      <c r="A655" s="3"/>
      <c r="B655" s="4"/>
      <c r="C655" s="3"/>
      <c r="D655" s="3"/>
      <c r="E655" s="3"/>
    </row>
    <row r="656" spans="1:5">
      <c r="A656" s="3"/>
      <c r="B656" s="4"/>
      <c r="C656" s="3"/>
      <c r="D656" s="3"/>
      <c r="E656" s="3"/>
    </row>
    <row r="657" spans="1:5">
      <c r="A657" s="3"/>
      <c r="B657" s="4"/>
      <c r="C657" s="3"/>
      <c r="D657" s="3"/>
      <c r="E657" s="3"/>
    </row>
    <row r="658" spans="1:5">
      <c r="A658" s="3"/>
      <c r="B658" s="4"/>
      <c r="C658" s="3"/>
      <c r="D658" s="3"/>
      <c r="E658" s="3"/>
    </row>
    <row r="659" spans="1:5">
      <c r="A659" s="3"/>
      <c r="B659" s="4"/>
      <c r="C659" s="3"/>
      <c r="D659" s="3"/>
      <c r="E659" s="3"/>
    </row>
    <row r="660" spans="1:5">
      <c r="A660" s="3"/>
      <c r="B660" s="4"/>
      <c r="C660" s="3"/>
      <c r="D660" s="3"/>
      <c r="E660" s="3"/>
    </row>
    <row r="661" spans="1:5">
      <c r="A661" s="3"/>
      <c r="B661" s="4"/>
      <c r="C661" s="3"/>
      <c r="D661" s="3"/>
      <c r="E661" s="3"/>
    </row>
    <row r="662" spans="1:5">
      <c r="A662" s="3"/>
      <c r="B662" s="4"/>
      <c r="C662" s="3"/>
      <c r="D662" s="3"/>
      <c r="E662" s="3"/>
    </row>
    <row r="663" spans="1:5">
      <c r="A663" s="3"/>
      <c r="B663" s="4"/>
      <c r="C663" s="3"/>
      <c r="D663" s="3"/>
      <c r="E663" s="3"/>
    </row>
    <row r="664" spans="1:5">
      <c r="A664" s="3"/>
      <c r="B664" s="4"/>
      <c r="C664" s="3"/>
      <c r="D664" s="3"/>
      <c r="E664" s="3"/>
    </row>
    <row r="665" spans="1:5">
      <c r="A665" s="3"/>
      <c r="B665" s="4"/>
      <c r="C665" s="3"/>
      <c r="D665" s="3"/>
      <c r="E665" s="3"/>
    </row>
    <row r="666" spans="1:5">
      <c r="A666" s="3"/>
      <c r="B666" s="4"/>
      <c r="C666" s="3"/>
      <c r="D666" s="3"/>
      <c r="E666" s="3"/>
    </row>
    <row r="667" spans="1:5">
      <c r="A667" s="3"/>
      <c r="B667" s="4"/>
      <c r="C667" s="3"/>
      <c r="D667" s="3"/>
      <c r="E667" s="3"/>
    </row>
    <row r="668" spans="1:5">
      <c r="A668" s="3"/>
      <c r="B668" s="4"/>
      <c r="C668" s="3"/>
      <c r="D668" s="3"/>
      <c r="E668" s="3"/>
    </row>
    <row r="669" spans="1:5">
      <c r="A669" s="3"/>
      <c r="B669" s="4"/>
      <c r="C669" s="3"/>
      <c r="D669" s="3"/>
      <c r="E669" s="3"/>
    </row>
    <row r="670" spans="1:5">
      <c r="A670" s="3"/>
      <c r="B670" s="4"/>
      <c r="C670" s="3"/>
      <c r="D670" s="3"/>
      <c r="E670" s="3"/>
    </row>
    <row r="671" spans="1:5">
      <c r="A671" s="3"/>
      <c r="B671" s="4"/>
      <c r="C671" s="3"/>
      <c r="D671" s="3"/>
      <c r="E671" s="3"/>
    </row>
    <row r="672" spans="1:5">
      <c r="A672" s="3"/>
      <c r="B672" s="4"/>
      <c r="C672" s="3"/>
      <c r="D672" s="3"/>
      <c r="E672" s="3"/>
    </row>
    <row r="673" spans="1:5">
      <c r="A673" s="3"/>
      <c r="B673" s="4"/>
      <c r="C673" s="3"/>
      <c r="D673" s="3"/>
      <c r="E673" s="3"/>
    </row>
    <row r="674" spans="1:5">
      <c r="A674" s="3"/>
      <c r="B674" s="4"/>
      <c r="C674" s="3"/>
      <c r="D674" s="3"/>
      <c r="E674" s="3"/>
    </row>
    <row r="675" spans="1:5">
      <c r="A675" s="3"/>
      <c r="B675" s="4"/>
      <c r="C675" s="3"/>
      <c r="D675" s="3"/>
      <c r="E675" s="3"/>
    </row>
    <row r="676" spans="1:5">
      <c r="A676" s="3"/>
      <c r="B676" s="4"/>
      <c r="C676" s="3"/>
      <c r="D676" s="3"/>
      <c r="E676" s="3"/>
    </row>
    <row r="677" spans="1:5">
      <c r="A677" s="3"/>
      <c r="B677" s="4"/>
      <c r="C677" s="3"/>
      <c r="D677" s="3"/>
      <c r="E677" s="3"/>
    </row>
    <row r="678" spans="1:5">
      <c r="A678" s="3"/>
      <c r="B678" s="4"/>
      <c r="C678" s="3"/>
      <c r="D678" s="3"/>
      <c r="E678" s="3"/>
    </row>
    <row r="679" spans="1:5">
      <c r="A679" s="3"/>
      <c r="B679" s="4"/>
      <c r="C679" s="3"/>
      <c r="D679" s="3"/>
      <c r="E679" s="3"/>
    </row>
    <row r="680" spans="1:5">
      <c r="A680" s="3"/>
      <c r="B680" s="4"/>
      <c r="C680" s="3"/>
      <c r="D680" s="3"/>
      <c r="E680" s="3"/>
    </row>
    <row r="681" spans="1:5">
      <c r="A681" s="3"/>
      <c r="B681" s="4"/>
      <c r="C681" s="3"/>
      <c r="D681" s="3"/>
      <c r="E681" s="3"/>
    </row>
    <row r="682" spans="1:5">
      <c r="A682" s="3"/>
      <c r="B682" s="4"/>
      <c r="C682" s="3"/>
      <c r="D682" s="3"/>
      <c r="E682" s="3"/>
    </row>
    <row r="683" spans="1:5">
      <c r="A683" s="3"/>
      <c r="B683" s="4"/>
      <c r="C683" s="3"/>
      <c r="D683" s="3"/>
      <c r="E683" s="3"/>
    </row>
    <row r="684" spans="1:5">
      <c r="A684" s="3"/>
      <c r="B684" s="4"/>
      <c r="C684" s="3"/>
      <c r="D684" s="3"/>
      <c r="E684" s="3"/>
    </row>
    <row r="685" spans="1:5">
      <c r="A685" s="3"/>
      <c r="B685" s="4"/>
      <c r="C685" s="3"/>
      <c r="D685" s="3"/>
      <c r="E685" s="3"/>
    </row>
    <row r="686" spans="1:5">
      <c r="A686" s="3"/>
      <c r="B686" s="4"/>
      <c r="C686" s="3"/>
      <c r="D686" s="3"/>
      <c r="E686" s="3"/>
    </row>
    <row r="687" spans="1:5">
      <c r="A687" s="3"/>
      <c r="B687" s="4"/>
      <c r="C687" s="3"/>
      <c r="D687" s="3"/>
      <c r="E687" s="3"/>
    </row>
    <row r="688" spans="1:5">
      <c r="A688" s="3"/>
      <c r="B688" s="4"/>
      <c r="C688" s="3"/>
      <c r="D688" s="3"/>
      <c r="E688" s="3"/>
    </row>
    <row r="689" spans="1:5">
      <c r="A689" s="3"/>
      <c r="B689" s="4"/>
      <c r="C689" s="3"/>
      <c r="D689" s="3"/>
      <c r="E689" s="3"/>
    </row>
    <row r="690" spans="1:5">
      <c r="A690" s="3"/>
      <c r="B690" s="4"/>
      <c r="C690" s="3"/>
      <c r="D690" s="3"/>
      <c r="E690" s="3"/>
    </row>
    <row r="691" spans="1:5">
      <c r="A691" s="3"/>
      <c r="B691" s="4"/>
      <c r="C691" s="3"/>
      <c r="D691" s="3"/>
      <c r="E691" s="3"/>
    </row>
    <row r="692" spans="1:5">
      <c r="A692" s="3"/>
      <c r="B692" s="4"/>
      <c r="C692" s="3"/>
      <c r="D692" s="3"/>
      <c r="E692" s="3"/>
    </row>
    <row r="693" spans="1:5">
      <c r="A693" s="3"/>
      <c r="B693" s="4"/>
      <c r="C693" s="3"/>
      <c r="D693" s="3"/>
      <c r="E693" s="3"/>
    </row>
    <row r="694" spans="1:5">
      <c r="A694" s="3"/>
      <c r="B694" s="4"/>
      <c r="C694" s="3"/>
      <c r="D694" s="3"/>
      <c r="E694" s="3"/>
    </row>
    <row r="695" spans="1:5">
      <c r="A695" s="3"/>
      <c r="B695" s="4"/>
      <c r="C695" s="3"/>
      <c r="D695" s="3"/>
      <c r="E695" s="3"/>
    </row>
    <row r="696" spans="1:5">
      <c r="A696" s="3"/>
      <c r="B696" s="4"/>
      <c r="C696" s="3"/>
      <c r="D696" s="3"/>
      <c r="E696" s="3"/>
    </row>
    <row r="697" spans="1:5">
      <c r="A697" s="3"/>
      <c r="B697" s="4"/>
      <c r="C697" s="3"/>
      <c r="D697" s="3"/>
      <c r="E697" s="3"/>
    </row>
    <row r="698" spans="1:5">
      <c r="A698" s="3"/>
      <c r="B698" s="4"/>
      <c r="C698" s="3"/>
      <c r="D698" s="3"/>
      <c r="E698" s="3"/>
    </row>
    <row r="699" spans="1:5">
      <c r="A699" s="3"/>
      <c r="B699" s="4"/>
      <c r="C699" s="3"/>
      <c r="D699" s="3"/>
      <c r="E699" s="3"/>
    </row>
    <row r="700" spans="1:5">
      <c r="A700" s="3"/>
      <c r="B700" s="4"/>
      <c r="C700" s="3"/>
      <c r="D700" s="3"/>
      <c r="E700" s="3"/>
    </row>
    <row r="701" spans="1:5">
      <c r="A701" s="3"/>
      <c r="B701" s="4"/>
      <c r="C701" s="3"/>
      <c r="D701" s="3"/>
      <c r="E701" s="3"/>
    </row>
    <row r="702" spans="1:5">
      <c r="A702" s="3"/>
      <c r="B702" s="4"/>
      <c r="C702" s="3"/>
      <c r="D702" s="3"/>
      <c r="E702" s="3"/>
    </row>
    <row r="703" spans="1:5">
      <c r="A703" s="3"/>
      <c r="B703" s="4"/>
      <c r="C703" s="3"/>
      <c r="D703" s="3"/>
      <c r="E703" s="3"/>
    </row>
    <row r="704" spans="1:5">
      <c r="A704" s="3"/>
      <c r="B704" s="4"/>
      <c r="C704" s="3"/>
      <c r="D704" s="3"/>
      <c r="E704" s="3"/>
    </row>
    <row r="705" spans="1:5">
      <c r="A705" s="3"/>
      <c r="B705" s="4"/>
      <c r="C705" s="3"/>
      <c r="D705" s="3"/>
      <c r="E705" s="3"/>
    </row>
    <row r="706" spans="1:5">
      <c r="A706" s="3"/>
      <c r="B706" s="4"/>
      <c r="C706" s="3"/>
      <c r="D706" s="3"/>
      <c r="E706" s="3"/>
    </row>
    <row r="707" spans="1:5">
      <c r="A707" s="3"/>
      <c r="B707" s="4"/>
      <c r="C707" s="3"/>
      <c r="D707" s="3"/>
      <c r="E707" s="3"/>
    </row>
    <row r="708" spans="1:5">
      <c r="A708" s="3"/>
      <c r="B708" s="4"/>
      <c r="C708" s="3"/>
      <c r="D708" s="3"/>
      <c r="E708" s="3"/>
    </row>
    <row r="709" spans="1:5">
      <c r="A709" s="3"/>
      <c r="B709" s="4"/>
      <c r="C709" s="3"/>
      <c r="D709" s="3"/>
      <c r="E709" s="3"/>
    </row>
    <row r="710" spans="1:5">
      <c r="A710" s="3"/>
      <c r="B710" s="4"/>
      <c r="C710" s="3"/>
      <c r="D710" s="3"/>
      <c r="E710" s="3"/>
    </row>
    <row r="711" spans="1:5">
      <c r="A711" s="3"/>
      <c r="B711" s="4"/>
      <c r="C711" s="3"/>
      <c r="D711" s="3"/>
      <c r="E711" s="3"/>
    </row>
    <row r="712" spans="1:5">
      <c r="A712" s="3"/>
      <c r="B712" s="4"/>
      <c r="C712" s="3"/>
      <c r="D712" s="3"/>
      <c r="E712" s="3"/>
    </row>
    <row r="713" spans="1:5">
      <c r="A713" s="3"/>
      <c r="B713" s="4"/>
      <c r="C713" s="3"/>
      <c r="D713" s="3"/>
      <c r="E713" s="3"/>
    </row>
  </sheetData>
  <autoFilter ref="A8:B46"/>
  <phoneticPr fontId="3" type="noConversion"/>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dimension ref="A2:B288"/>
  <sheetViews>
    <sheetView workbookViewId="0">
      <selection activeCell="N31" sqref="N31"/>
    </sheetView>
  </sheetViews>
  <sheetFormatPr defaultRowHeight="12.75"/>
  <cols>
    <col min="1" max="1" width="25.42578125" customWidth="1"/>
    <col min="2" max="2" width="63.28515625" customWidth="1"/>
  </cols>
  <sheetData>
    <row r="2" spans="1:2" ht="21">
      <c r="A2" s="170" t="s">
        <v>131</v>
      </c>
      <c r="B2" s="171" t="s">
        <v>442</v>
      </c>
    </row>
    <row r="3" spans="1:2" ht="21">
      <c r="A3" s="170" t="s">
        <v>444</v>
      </c>
      <c r="B3" s="171" t="s">
        <v>443</v>
      </c>
    </row>
    <row r="4" spans="1:2" ht="56.25">
      <c r="A4" s="172" t="s">
        <v>827</v>
      </c>
      <c r="B4" s="173" t="s">
        <v>828</v>
      </c>
    </row>
    <row r="5" spans="1:2" ht="67.5">
      <c r="A5" s="172" t="s">
        <v>742</v>
      </c>
      <c r="B5" s="173" t="s">
        <v>410</v>
      </c>
    </row>
    <row r="6" spans="1:2" ht="67.5">
      <c r="A6" s="172" t="s">
        <v>750</v>
      </c>
      <c r="B6" s="173" t="s">
        <v>413</v>
      </c>
    </row>
    <row r="7" spans="1:2" ht="67.5">
      <c r="A7" s="172" t="s">
        <v>754</v>
      </c>
      <c r="B7" s="173" t="s">
        <v>414</v>
      </c>
    </row>
    <row r="8" spans="1:2" ht="67.5">
      <c r="A8" s="172" t="s">
        <v>767</v>
      </c>
      <c r="B8" s="173" t="s">
        <v>417</v>
      </c>
    </row>
    <row r="9" spans="1:2" ht="78.75">
      <c r="A9" s="172" t="s">
        <v>743</v>
      </c>
      <c r="B9" s="173" t="s">
        <v>572</v>
      </c>
    </row>
    <row r="10" spans="1:2" ht="90">
      <c r="A10" s="172" t="s">
        <v>751</v>
      </c>
      <c r="B10" s="173" t="s">
        <v>415</v>
      </c>
    </row>
    <row r="11" spans="1:2" ht="90">
      <c r="A11" s="172" t="s">
        <v>755</v>
      </c>
      <c r="B11" s="173" t="s">
        <v>576</v>
      </c>
    </row>
    <row r="12" spans="1:2" ht="90">
      <c r="A12" s="172" t="s">
        <v>768</v>
      </c>
      <c r="B12" s="173" t="s">
        <v>418</v>
      </c>
    </row>
    <row r="13" spans="1:2" ht="78.75">
      <c r="A13" s="172" t="s">
        <v>829</v>
      </c>
      <c r="B13" s="173" t="s">
        <v>830</v>
      </c>
    </row>
    <row r="14" spans="1:2" ht="78.75">
      <c r="A14" s="172" t="s">
        <v>757</v>
      </c>
      <c r="B14" s="173" t="s">
        <v>530</v>
      </c>
    </row>
    <row r="15" spans="1:2" ht="78.75">
      <c r="A15" s="172" t="s">
        <v>831</v>
      </c>
      <c r="B15" s="173" t="s">
        <v>832</v>
      </c>
    </row>
    <row r="16" spans="1:2" ht="67.5">
      <c r="A16" s="172" t="s">
        <v>756</v>
      </c>
      <c r="B16" s="173" t="s">
        <v>577</v>
      </c>
    </row>
    <row r="17" spans="1:2" ht="67.5">
      <c r="A17" s="172" t="s">
        <v>744</v>
      </c>
      <c r="B17" s="173" t="s">
        <v>573</v>
      </c>
    </row>
    <row r="18" spans="1:2" ht="67.5">
      <c r="A18" s="172" t="s">
        <v>752</v>
      </c>
      <c r="B18" s="173" t="s">
        <v>578</v>
      </c>
    </row>
    <row r="19" spans="1:2" ht="67.5">
      <c r="A19" s="172" t="s">
        <v>759</v>
      </c>
      <c r="B19" s="173" t="s">
        <v>579</v>
      </c>
    </row>
    <row r="20" spans="1:2" ht="67.5">
      <c r="A20" s="172" t="s">
        <v>770</v>
      </c>
      <c r="B20" s="173" t="s">
        <v>769</v>
      </c>
    </row>
    <row r="21" spans="1:2" ht="67.5">
      <c r="A21" s="172" t="s">
        <v>745</v>
      </c>
      <c r="B21" s="173" t="s">
        <v>574</v>
      </c>
    </row>
    <row r="22" spans="1:2" ht="78.75">
      <c r="A22" s="172" t="s">
        <v>753</v>
      </c>
      <c r="B22" s="173" t="s">
        <v>580</v>
      </c>
    </row>
    <row r="23" spans="1:2" ht="67.5">
      <c r="A23" s="172" t="s">
        <v>760</v>
      </c>
      <c r="B23" s="173" t="s">
        <v>581</v>
      </c>
    </row>
    <row r="24" spans="1:2" ht="56.25">
      <c r="A24" s="172" t="s">
        <v>746</v>
      </c>
      <c r="B24" s="173" t="s">
        <v>575</v>
      </c>
    </row>
    <row r="25" spans="1:2" ht="67.5">
      <c r="A25" s="172" t="s">
        <v>758</v>
      </c>
      <c r="B25" s="173" t="s">
        <v>582</v>
      </c>
    </row>
    <row r="26" spans="1:2" ht="45">
      <c r="A26" s="172" t="s">
        <v>833</v>
      </c>
      <c r="B26" s="173" t="s">
        <v>834</v>
      </c>
    </row>
    <row r="27" spans="1:2" ht="56.25">
      <c r="A27" s="172" t="s">
        <v>835</v>
      </c>
      <c r="B27" s="173" t="s">
        <v>836</v>
      </c>
    </row>
    <row r="28" spans="1:2" ht="56.25">
      <c r="A28" s="172" t="s">
        <v>837</v>
      </c>
      <c r="B28" s="173" t="s">
        <v>838</v>
      </c>
    </row>
    <row r="29" spans="1:2" ht="90">
      <c r="A29" s="172" t="s">
        <v>785</v>
      </c>
      <c r="B29" s="173" t="s">
        <v>534</v>
      </c>
    </row>
    <row r="30" spans="1:2" ht="67.5">
      <c r="A30" s="172" t="s">
        <v>787</v>
      </c>
      <c r="B30" s="173" t="s">
        <v>424</v>
      </c>
    </row>
    <row r="31" spans="1:2" ht="67.5">
      <c r="A31" s="172" t="s">
        <v>839</v>
      </c>
      <c r="B31" s="173" t="s">
        <v>840</v>
      </c>
    </row>
    <row r="32" spans="1:2" ht="56.25">
      <c r="A32" s="172" t="s">
        <v>841</v>
      </c>
      <c r="B32" s="173" t="s">
        <v>842</v>
      </c>
    </row>
    <row r="33" spans="1:2" ht="90">
      <c r="A33" s="172" t="s">
        <v>747</v>
      </c>
      <c r="B33" s="173" t="s">
        <v>412</v>
      </c>
    </row>
    <row r="34" spans="1:2" ht="67.5">
      <c r="A34" s="172" t="s">
        <v>786</v>
      </c>
      <c r="B34" s="173" t="s">
        <v>422</v>
      </c>
    </row>
    <row r="35" spans="1:2" ht="67.5">
      <c r="A35" s="172" t="s">
        <v>843</v>
      </c>
      <c r="B35" s="173" t="s">
        <v>844</v>
      </c>
    </row>
    <row r="36" spans="1:2" ht="45">
      <c r="A36" s="172" t="s">
        <v>845</v>
      </c>
      <c r="B36" s="173" t="s">
        <v>846</v>
      </c>
    </row>
    <row r="37" spans="1:2" ht="78.75">
      <c r="A37" s="172" t="s">
        <v>739</v>
      </c>
      <c r="B37" s="173" t="s">
        <v>409</v>
      </c>
    </row>
    <row r="38" spans="1:2" ht="56.25">
      <c r="A38" s="172" t="s">
        <v>847</v>
      </c>
      <c r="B38" s="173" t="s">
        <v>848</v>
      </c>
    </row>
    <row r="39" spans="1:2" ht="45">
      <c r="A39" s="172" t="s">
        <v>849</v>
      </c>
      <c r="B39" s="174" t="s">
        <v>850</v>
      </c>
    </row>
    <row r="40" spans="1:2" ht="33.75">
      <c r="A40" s="172" t="s">
        <v>761</v>
      </c>
      <c r="B40" s="174" t="s">
        <v>411</v>
      </c>
    </row>
    <row r="41" spans="1:2" ht="33.75">
      <c r="A41" s="172" t="s">
        <v>776</v>
      </c>
      <c r="B41" s="174" t="s">
        <v>393</v>
      </c>
    </row>
    <row r="42" spans="1:2" ht="67.5">
      <c r="A42" s="172" t="s">
        <v>851</v>
      </c>
      <c r="B42" s="173" t="s">
        <v>852</v>
      </c>
    </row>
    <row r="43" spans="1:2" ht="56.25">
      <c r="A43" s="172" t="s">
        <v>853</v>
      </c>
      <c r="B43" s="173" t="s">
        <v>606</v>
      </c>
    </row>
    <row r="44" spans="1:2" ht="56.25">
      <c r="A44" s="172" t="s">
        <v>854</v>
      </c>
      <c r="B44" s="173" t="s">
        <v>855</v>
      </c>
    </row>
    <row r="45" spans="1:2" ht="56.25">
      <c r="A45" s="172" t="s">
        <v>856</v>
      </c>
      <c r="B45" s="173" t="s">
        <v>857</v>
      </c>
    </row>
    <row r="46" spans="1:2" ht="67.5">
      <c r="A46" s="172" t="s">
        <v>858</v>
      </c>
      <c r="B46" s="173" t="s">
        <v>859</v>
      </c>
    </row>
    <row r="47" spans="1:2" ht="56.25">
      <c r="A47" s="172" t="s">
        <v>696</v>
      </c>
      <c r="B47" s="173" t="s">
        <v>506</v>
      </c>
    </row>
    <row r="48" spans="1:2" ht="33.75">
      <c r="A48" s="172" t="s">
        <v>763</v>
      </c>
      <c r="B48" s="174" t="s">
        <v>584</v>
      </c>
    </row>
    <row r="49" spans="1:2" ht="56.25">
      <c r="A49" s="172" t="s">
        <v>771</v>
      </c>
      <c r="B49" s="173" t="s">
        <v>419</v>
      </c>
    </row>
    <row r="50" spans="1:2" ht="56.25">
      <c r="A50" s="172" t="s">
        <v>772</v>
      </c>
      <c r="B50" s="173" t="s">
        <v>416</v>
      </c>
    </row>
    <row r="51" spans="1:2" ht="56.25">
      <c r="A51" s="172" t="s">
        <v>860</v>
      </c>
      <c r="B51" s="173" t="s">
        <v>861</v>
      </c>
    </row>
    <row r="52" spans="1:2" ht="21">
      <c r="A52" s="170" t="s">
        <v>446</v>
      </c>
      <c r="B52" s="171" t="s">
        <v>445</v>
      </c>
    </row>
    <row r="53" spans="1:2" ht="56.25">
      <c r="A53" s="172" t="s">
        <v>777</v>
      </c>
      <c r="B53" s="173" t="s">
        <v>421</v>
      </c>
    </row>
    <row r="54" spans="1:2" ht="21">
      <c r="A54" s="170" t="s">
        <v>448</v>
      </c>
      <c r="B54" s="171" t="s">
        <v>615</v>
      </c>
    </row>
    <row r="55" spans="1:2" ht="45">
      <c r="A55" s="172" t="s">
        <v>778</v>
      </c>
      <c r="B55" s="174" t="s">
        <v>609</v>
      </c>
    </row>
    <row r="56" spans="1:2" ht="67.5">
      <c r="A56" s="172" t="s">
        <v>779</v>
      </c>
      <c r="B56" s="173" t="s">
        <v>622</v>
      </c>
    </row>
    <row r="57" spans="1:2" ht="45">
      <c r="A57" s="172" t="s">
        <v>775</v>
      </c>
      <c r="B57" s="174" t="s">
        <v>607</v>
      </c>
    </row>
    <row r="58" spans="1:2" ht="45">
      <c r="A58" s="172" t="s">
        <v>806</v>
      </c>
      <c r="B58" s="173" t="s">
        <v>608</v>
      </c>
    </row>
    <row r="59" spans="1:2" ht="21">
      <c r="A59" s="170" t="s">
        <v>223</v>
      </c>
      <c r="B59" s="171" t="s">
        <v>587</v>
      </c>
    </row>
    <row r="60" spans="1:2">
      <c r="A60" s="170" t="s">
        <v>807</v>
      </c>
      <c r="B60" s="171" t="s">
        <v>589</v>
      </c>
    </row>
    <row r="61" spans="1:2" ht="45">
      <c r="A61" s="172" t="s">
        <v>698</v>
      </c>
      <c r="B61" s="174" t="s">
        <v>564</v>
      </c>
    </row>
    <row r="62" spans="1:2" ht="42">
      <c r="A62" s="170" t="s">
        <v>808</v>
      </c>
      <c r="B62" s="171" t="s">
        <v>590</v>
      </c>
    </row>
    <row r="63" spans="1:2" ht="78.75">
      <c r="A63" s="172" t="s">
        <v>701</v>
      </c>
      <c r="B63" s="173" t="s">
        <v>565</v>
      </c>
    </row>
    <row r="64" spans="1:2">
      <c r="A64" s="170" t="s">
        <v>862</v>
      </c>
      <c r="B64" s="171" t="s">
        <v>863</v>
      </c>
    </row>
    <row r="65" spans="1:2" ht="101.25">
      <c r="A65" s="172" t="s">
        <v>864</v>
      </c>
      <c r="B65" s="173" t="s">
        <v>865</v>
      </c>
    </row>
    <row r="66" spans="1:2" ht="45">
      <c r="A66" s="172" t="s">
        <v>866</v>
      </c>
      <c r="B66" s="174" t="s">
        <v>867</v>
      </c>
    </row>
    <row r="67" spans="1:2" ht="112.5">
      <c r="A67" s="172" t="s">
        <v>868</v>
      </c>
      <c r="B67" s="173" t="s">
        <v>869</v>
      </c>
    </row>
    <row r="68" spans="1:2" ht="31.5">
      <c r="A68" s="170" t="s">
        <v>235</v>
      </c>
      <c r="B68" s="171" t="s">
        <v>452</v>
      </c>
    </row>
    <row r="69" spans="1:2" ht="21">
      <c r="A69" s="170" t="s">
        <v>821</v>
      </c>
      <c r="B69" s="171" t="s">
        <v>820</v>
      </c>
    </row>
    <row r="70" spans="1:2" ht="123.75">
      <c r="A70" s="172" t="s">
        <v>870</v>
      </c>
      <c r="B70" s="173" t="s">
        <v>871</v>
      </c>
    </row>
    <row r="71" spans="1:2" ht="123.75">
      <c r="A71" s="172" t="s">
        <v>804</v>
      </c>
      <c r="B71" s="173" t="s">
        <v>505</v>
      </c>
    </row>
    <row r="72" spans="1:2" ht="21">
      <c r="A72" s="170" t="s">
        <v>453</v>
      </c>
      <c r="B72" s="171" t="s">
        <v>591</v>
      </c>
    </row>
    <row r="73" spans="1:2" ht="78.75">
      <c r="A73" s="172" t="s">
        <v>679</v>
      </c>
      <c r="B73" s="173" t="s">
        <v>562</v>
      </c>
    </row>
    <row r="74" spans="1:2" ht="90">
      <c r="A74" s="172" t="s">
        <v>678</v>
      </c>
      <c r="B74" s="173" t="s">
        <v>502</v>
      </c>
    </row>
    <row r="75" spans="1:2" ht="31.5">
      <c r="A75" s="170" t="s">
        <v>543</v>
      </c>
      <c r="B75" s="171" t="s">
        <v>592</v>
      </c>
    </row>
    <row r="76" spans="1:2" ht="56.25">
      <c r="A76" s="172" t="s">
        <v>737</v>
      </c>
      <c r="B76" s="173" t="s">
        <v>529</v>
      </c>
    </row>
    <row r="77" spans="1:2" ht="21">
      <c r="A77" s="170" t="s">
        <v>455</v>
      </c>
      <c r="B77" s="171" t="s">
        <v>454</v>
      </c>
    </row>
    <row r="78" spans="1:2" ht="45">
      <c r="A78" s="172" t="s">
        <v>765</v>
      </c>
      <c r="B78" s="173" t="s">
        <v>396</v>
      </c>
    </row>
    <row r="79" spans="1:2" ht="31.5">
      <c r="A79" s="170" t="s">
        <v>809</v>
      </c>
      <c r="B79" s="171" t="s">
        <v>593</v>
      </c>
    </row>
    <row r="80" spans="1:2" ht="56.25">
      <c r="A80" s="172" t="s">
        <v>872</v>
      </c>
      <c r="B80" s="173" t="s">
        <v>873</v>
      </c>
    </row>
    <row r="81" spans="1:2" ht="56.25">
      <c r="A81" s="172" t="s">
        <v>693</v>
      </c>
      <c r="B81" s="173" t="s">
        <v>387</v>
      </c>
    </row>
    <row r="82" spans="1:2" ht="67.5">
      <c r="A82" s="172" t="s">
        <v>874</v>
      </c>
      <c r="B82" s="173" t="s">
        <v>875</v>
      </c>
    </row>
    <row r="83" spans="1:2" ht="21">
      <c r="A83" s="170" t="s">
        <v>823</v>
      </c>
      <c r="B83" s="171" t="s">
        <v>822</v>
      </c>
    </row>
    <row r="84" spans="1:2" ht="56.25">
      <c r="A84" s="172" t="s">
        <v>876</v>
      </c>
      <c r="B84" s="173" t="s">
        <v>826</v>
      </c>
    </row>
    <row r="85" spans="1:2" ht="45">
      <c r="A85" s="172" t="s">
        <v>877</v>
      </c>
      <c r="B85" s="174" t="s">
        <v>878</v>
      </c>
    </row>
    <row r="86" spans="1:2" ht="56.25">
      <c r="A86" s="172" t="s">
        <v>879</v>
      </c>
      <c r="B86" s="173" t="s">
        <v>880</v>
      </c>
    </row>
    <row r="87" spans="1:2" ht="31.5">
      <c r="A87" s="170" t="s">
        <v>237</v>
      </c>
      <c r="B87" s="171" t="s">
        <v>456</v>
      </c>
    </row>
    <row r="88" spans="1:2" ht="42">
      <c r="A88" s="170" t="s">
        <v>458</v>
      </c>
      <c r="B88" s="171" t="s">
        <v>457</v>
      </c>
    </row>
    <row r="89" spans="1:2" ht="78.75">
      <c r="A89" s="172" t="s">
        <v>656</v>
      </c>
      <c r="B89" s="173" t="s">
        <v>341</v>
      </c>
    </row>
    <row r="90" spans="1:2" ht="90">
      <c r="A90" s="172" t="s">
        <v>657</v>
      </c>
      <c r="B90" s="173" t="s">
        <v>626</v>
      </c>
    </row>
    <row r="91" spans="1:2" ht="67.5">
      <c r="A91" s="172" t="s">
        <v>667</v>
      </c>
      <c r="B91" s="173" t="s">
        <v>351</v>
      </c>
    </row>
    <row r="92" spans="1:2" ht="21">
      <c r="A92" s="170" t="s">
        <v>460</v>
      </c>
      <c r="B92" s="171" t="s">
        <v>459</v>
      </c>
    </row>
    <row r="93" spans="1:2" ht="56.25">
      <c r="A93" s="172" t="s">
        <v>661</v>
      </c>
      <c r="B93" s="173" t="s">
        <v>349</v>
      </c>
    </row>
    <row r="94" spans="1:2" ht="56.25">
      <c r="A94" s="172" t="s">
        <v>662</v>
      </c>
      <c r="B94" s="173" t="s">
        <v>350</v>
      </c>
    </row>
    <row r="95" spans="1:2" ht="56.25">
      <c r="A95" s="172" t="s">
        <v>645</v>
      </c>
      <c r="B95" s="173" t="s">
        <v>334</v>
      </c>
    </row>
    <row r="96" spans="1:2" ht="52.5">
      <c r="A96" s="170" t="s">
        <v>881</v>
      </c>
      <c r="B96" s="175" t="s">
        <v>882</v>
      </c>
    </row>
    <row r="97" spans="1:2" ht="45">
      <c r="A97" s="172" t="s">
        <v>881</v>
      </c>
      <c r="B97" s="173" t="s">
        <v>882</v>
      </c>
    </row>
    <row r="98" spans="1:2" ht="63">
      <c r="A98" s="170" t="s">
        <v>883</v>
      </c>
      <c r="B98" s="175" t="s">
        <v>884</v>
      </c>
    </row>
    <row r="99" spans="1:2" ht="56.25">
      <c r="A99" s="172" t="s">
        <v>883</v>
      </c>
      <c r="B99" s="173" t="s">
        <v>884</v>
      </c>
    </row>
    <row r="100" spans="1:2">
      <c r="A100" s="170" t="s">
        <v>227</v>
      </c>
      <c r="B100" s="171" t="s">
        <v>461</v>
      </c>
    </row>
    <row r="101" spans="1:2">
      <c r="A101" s="170" t="s">
        <v>463</v>
      </c>
      <c r="B101" s="171" t="s">
        <v>462</v>
      </c>
    </row>
    <row r="102" spans="1:2" ht="63">
      <c r="A102" s="170" t="s">
        <v>708</v>
      </c>
      <c r="B102" s="175" t="s">
        <v>397</v>
      </c>
    </row>
    <row r="103" spans="1:2" ht="56.25">
      <c r="A103" s="172" t="s">
        <v>708</v>
      </c>
      <c r="B103" s="173" t="s">
        <v>397</v>
      </c>
    </row>
    <row r="104" spans="1:2" ht="67.5">
      <c r="A104" s="172" t="s">
        <v>709</v>
      </c>
      <c r="B104" s="173" t="s">
        <v>398</v>
      </c>
    </row>
    <row r="105" spans="1:2" ht="56.25">
      <c r="A105" s="172" t="s">
        <v>711</v>
      </c>
      <c r="B105" s="173" t="s">
        <v>568</v>
      </c>
    </row>
    <row r="106" spans="1:2" ht="45">
      <c r="A106" s="172" t="s">
        <v>885</v>
      </c>
      <c r="B106" s="174" t="s">
        <v>886</v>
      </c>
    </row>
    <row r="107" spans="1:2" ht="33.75">
      <c r="A107" s="172" t="s">
        <v>887</v>
      </c>
      <c r="B107" s="174" t="s">
        <v>888</v>
      </c>
    </row>
    <row r="108" spans="1:2" ht="33.75">
      <c r="A108" s="172" t="s">
        <v>717</v>
      </c>
      <c r="B108" s="174" t="s">
        <v>400</v>
      </c>
    </row>
    <row r="109" spans="1:2" ht="56.25">
      <c r="A109" s="172" t="s">
        <v>889</v>
      </c>
      <c r="B109" s="173" t="s">
        <v>890</v>
      </c>
    </row>
    <row r="110" spans="1:2" ht="33.75">
      <c r="A110" s="172" t="s">
        <v>719</v>
      </c>
      <c r="B110" s="174" t="s">
        <v>616</v>
      </c>
    </row>
    <row r="111" spans="1:2" ht="33.75">
      <c r="A111" s="172" t="s">
        <v>713</v>
      </c>
      <c r="B111" s="174" t="s">
        <v>399</v>
      </c>
    </row>
    <row r="112" spans="1:2" ht="67.5">
      <c r="A112" s="172" t="s">
        <v>714</v>
      </c>
      <c r="B112" s="173" t="s">
        <v>627</v>
      </c>
    </row>
    <row r="113" spans="1:2">
      <c r="A113" s="170" t="s">
        <v>464</v>
      </c>
      <c r="B113" s="171" t="s">
        <v>594</v>
      </c>
    </row>
    <row r="114" spans="1:2" ht="56.25">
      <c r="A114" s="172" t="s">
        <v>720</v>
      </c>
      <c r="B114" s="173" t="s">
        <v>516</v>
      </c>
    </row>
    <row r="115" spans="1:2" ht="78.75">
      <c r="A115" s="172" t="s">
        <v>721</v>
      </c>
      <c r="B115" s="173" t="s">
        <v>517</v>
      </c>
    </row>
    <row r="116" spans="1:2" ht="56.25">
      <c r="A116" s="172" t="s">
        <v>724</v>
      </c>
      <c r="B116" s="173" t="s">
        <v>570</v>
      </c>
    </row>
    <row r="117" spans="1:2" ht="33.75">
      <c r="A117" s="172" t="s">
        <v>702</v>
      </c>
      <c r="B117" s="174" t="s">
        <v>508</v>
      </c>
    </row>
    <row r="118" spans="1:2" ht="45">
      <c r="A118" s="172" t="s">
        <v>725</v>
      </c>
      <c r="B118" s="174" t="s">
        <v>520</v>
      </c>
    </row>
    <row r="119" spans="1:2" ht="33.75">
      <c r="A119" s="172" t="s">
        <v>891</v>
      </c>
      <c r="B119" s="174" t="s">
        <v>892</v>
      </c>
    </row>
    <row r="120" spans="1:2" ht="78.75">
      <c r="A120" s="172" t="s">
        <v>726</v>
      </c>
      <c r="B120" s="173" t="s">
        <v>521</v>
      </c>
    </row>
    <row r="121" spans="1:2" ht="21">
      <c r="A121" s="170" t="s">
        <v>465</v>
      </c>
      <c r="B121" s="171" t="s">
        <v>595</v>
      </c>
    </row>
    <row r="122" spans="1:2" ht="67.5">
      <c r="A122" s="172" t="s">
        <v>703</v>
      </c>
      <c r="B122" s="173" t="s">
        <v>509</v>
      </c>
    </row>
    <row r="123" spans="1:2" ht="78.75">
      <c r="A123" s="172" t="s">
        <v>704</v>
      </c>
      <c r="B123" s="173" t="s">
        <v>510</v>
      </c>
    </row>
    <row r="124" spans="1:2" ht="67.5">
      <c r="A124" s="172" t="s">
        <v>705</v>
      </c>
      <c r="B124" s="173" t="s">
        <v>566</v>
      </c>
    </row>
    <row r="125" spans="1:2" ht="56.25">
      <c r="A125" s="172" t="s">
        <v>706</v>
      </c>
      <c r="B125" s="173" t="s">
        <v>511</v>
      </c>
    </row>
    <row r="126" spans="1:2" ht="56.25">
      <c r="A126" s="172" t="s">
        <v>707</v>
      </c>
      <c r="B126" s="173" t="s">
        <v>567</v>
      </c>
    </row>
    <row r="127" spans="1:2" ht="56.25">
      <c r="A127" s="172" t="s">
        <v>733</v>
      </c>
      <c r="B127" s="173" t="s">
        <v>526</v>
      </c>
    </row>
    <row r="128" spans="1:2" ht="45">
      <c r="A128" s="172" t="s">
        <v>893</v>
      </c>
      <c r="B128" s="174" t="s">
        <v>894</v>
      </c>
    </row>
    <row r="129" spans="1:2" ht="56.25">
      <c r="A129" s="172" t="s">
        <v>895</v>
      </c>
      <c r="B129" s="173" t="s">
        <v>896</v>
      </c>
    </row>
    <row r="130" spans="1:2" ht="45">
      <c r="A130" s="172" t="s">
        <v>897</v>
      </c>
      <c r="B130" s="174" t="s">
        <v>898</v>
      </c>
    </row>
    <row r="131" spans="1:2" ht="33.75">
      <c r="A131" s="172" t="s">
        <v>899</v>
      </c>
      <c r="B131" s="174" t="s">
        <v>900</v>
      </c>
    </row>
    <row r="132" spans="1:2" ht="67.5">
      <c r="A132" s="172" t="s">
        <v>901</v>
      </c>
      <c r="B132" s="173" t="s">
        <v>524</v>
      </c>
    </row>
    <row r="133" spans="1:2" ht="45">
      <c r="A133" s="172" t="s">
        <v>731</v>
      </c>
      <c r="B133" s="174" t="s">
        <v>512</v>
      </c>
    </row>
    <row r="134" spans="1:2" ht="56.25">
      <c r="A134" s="172" t="s">
        <v>732</v>
      </c>
      <c r="B134" s="173" t="s">
        <v>525</v>
      </c>
    </row>
    <row r="135" spans="1:2">
      <c r="A135" s="170" t="s">
        <v>228</v>
      </c>
      <c r="B135" s="171" t="s">
        <v>466</v>
      </c>
    </row>
    <row r="136" spans="1:2" ht="21">
      <c r="A136" s="170" t="s">
        <v>468</v>
      </c>
      <c r="B136" s="171" t="s">
        <v>467</v>
      </c>
    </row>
    <row r="137" spans="1:2" ht="45">
      <c r="A137" s="172" t="s">
        <v>799</v>
      </c>
      <c r="B137" s="174" t="s">
        <v>436</v>
      </c>
    </row>
    <row r="138" spans="1:2" ht="21">
      <c r="A138" s="170" t="s">
        <v>472</v>
      </c>
      <c r="B138" s="171" t="s">
        <v>471</v>
      </c>
    </row>
    <row r="139" spans="1:2" ht="45">
      <c r="A139" s="172" t="s">
        <v>902</v>
      </c>
      <c r="B139" s="174" t="s">
        <v>903</v>
      </c>
    </row>
    <row r="140" spans="1:2" ht="33.75">
      <c r="A140" s="172" t="s">
        <v>904</v>
      </c>
      <c r="B140" s="174" t="s">
        <v>905</v>
      </c>
    </row>
    <row r="141" spans="1:2" ht="21">
      <c r="A141" s="170" t="s">
        <v>473</v>
      </c>
      <c r="B141" s="171" t="s">
        <v>447</v>
      </c>
    </row>
    <row r="142" spans="1:2" ht="56.25">
      <c r="A142" s="172" t="s">
        <v>685</v>
      </c>
      <c r="B142" s="173" t="s">
        <v>371</v>
      </c>
    </row>
    <row r="143" spans="1:2" ht="78.75">
      <c r="A143" s="172" t="s">
        <v>686</v>
      </c>
      <c r="B143" s="173" t="s">
        <v>372</v>
      </c>
    </row>
    <row r="144" spans="1:2" ht="56.25">
      <c r="A144" s="172" t="s">
        <v>906</v>
      </c>
      <c r="B144" s="173" t="s">
        <v>907</v>
      </c>
    </row>
    <row r="145" spans="1:2" ht="45">
      <c r="A145" s="172" t="s">
        <v>688</v>
      </c>
      <c r="B145" s="174" t="s">
        <v>382</v>
      </c>
    </row>
    <row r="146" spans="1:2" ht="45">
      <c r="A146" s="172" t="s">
        <v>689</v>
      </c>
      <c r="B146" s="174" t="s">
        <v>383</v>
      </c>
    </row>
    <row r="147" spans="1:2" ht="31.5">
      <c r="A147" s="170" t="s">
        <v>31</v>
      </c>
      <c r="B147" s="171" t="s">
        <v>479</v>
      </c>
    </row>
    <row r="148" spans="1:2" ht="21">
      <c r="A148" s="170" t="s">
        <v>481</v>
      </c>
      <c r="B148" s="171" t="s">
        <v>480</v>
      </c>
    </row>
    <row r="149" spans="1:2" ht="67.5">
      <c r="A149" s="172" t="s">
        <v>908</v>
      </c>
      <c r="B149" s="173" t="s">
        <v>909</v>
      </c>
    </row>
    <row r="150" spans="1:2" ht="21">
      <c r="A150" s="170" t="s">
        <v>26</v>
      </c>
      <c r="B150" s="171" t="s">
        <v>483</v>
      </c>
    </row>
    <row r="151" spans="1:2">
      <c r="A151" s="170" t="s">
        <v>485</v>
      </c>
      <c r="B151" s="171" t="s">
        <v>484</v>
      </c>
    </row>
    <row r="152" spans="1:2" ht="56.25">
      <c r="A152" s="172" t="s">
        <v>910</v>
      </c>
      <c r="B152" s="173" t="s">
        <v>911</v>
      </c>
    </row>
    <row r="153" spans="1:2" ht="67.5">
      <c r="A153" s="172" t="s">
        <v>912</v>
      </c>
      <c r="B153" s="173" t="s">
        <v>913</v>
      </c>
    </row>
    <row r="154" spans="1:2" ht="33.75">
      <c r="A154" s="172" t="s">
        <v>671</v>
      </c>
      <c r="B154" s="174" t="s">
        <v>359</v>
      </c>
    </row>
    <row r="155" spans="1:2" ht="21">
      <c r="A155" s="170" t="s">
        <v>489</v>
      </c>
      <c r="B155" s="171" t="s">
        <v>488</v>
      </c>
    </row>
    <row r="156" spans="1:2" ht="33.75">
      <c r="A156" s="172" t="s">
        <v>766</v>
      </c>
      <c r="B156" s="174" t="s">
        <v>407</v>
      </c>
    </row>
    <row r="157" spans="1:2" ht="21">
      <c r="A157" s="170" t="s">
        <v>192</v>
      </c>
      <c r="B157" s="171" t="s">
        <v>596</v>
      </c>
    </row>
    <row r="158" spans="1:2" ht="21">
      <c r="A158" s="170" t="s">
        <v>914</v>
      </c>
      <c r="B158" s="171" t="s">
        <v>915</v>
      </c>
    </row>
    <row r="159" spans="1:2" ht="56.25">
      <c r="A159" s="172" t="s">
        <v>916</v>
      </c>
      <c r="B159" s="173" t="s">
        <v>917</v>
      </c>
    </row>
    <row r="160" spans="1:2" ht="21">
      <c r="A160" s="170" t="s">
        <v>918</v>
      </c>
      <c r="B160" s="171" t="s">
        <v>919</v>
      </c>
    </row>
    <row r="161" spans="1:2" ht="90">
      <c r="A161" s="172" t="s">
        <v>920</v>
      </c>
      <c r="B161" s="173" t="s">
        <v>921</v>
      </c>
    </row>
    <row r="162" spans="1:2" ht="45">
      <c r="A162" s="172" t="s">
        <v>922</v>
      </c>
      <c r="B162" s="174" t="s">
        <v>923</v>
      </c>
    </row>
    <row r="163" spans="1:2" ht="101.25">
      <c r="A163" s="172" t="s">
        <v>924</v>
      </c>
      <c r="B163" s="173" t="s">
        <v>925</v>
      </c>
    </row>
    <row r="164" spans="1:2" ht="21">
      <c r="A164" s="170" t="s">
        <v>490</v>
      </c>
      <c r="B164" s="171" t="s">
        <v>597</v>
      </c>
    </row>
    <row r="165" spans="1:2" ht="45">
      <c r="A165" s="172" t="s">
        <v>736</v>
      </c>
      <c r="B165" s="174" t="s">
        <v>528</v>
      </c>
    </row>
    <row r="166" spans="1:2">
      <c r="A166" s="170" t="s">
        <v>27</v>
      </c>
      <c r="B166" s="171" t="s">
        <v>491</v>
      </c>
    </row>
    <row r="167" spans="1:2" ht="31.5">
      <c r="A167" s="170" t="s">
        <v>342</v>
      </c>
      <c r="B167" s="171" t="s">
        <v>598</v>
      </c>
    </row>
    <row r="168" spans="1:2" ht="90">
      <c r="A168" s="172" t="s">
        <v>926</v>
      </c>
      <c r="B168" s="173" t="s">
        <v>927</v>
      </c>
    </row>
    <row r="169" spans="1:2" ht="67.5">
      <c r="A169" s="172" t="s">
        <v>928</v>
      </c>
      <c r="B169" s="173" t="s">
        <v>929</v>
      </c>
    </row>
    <row r="170" spans="1:2" ht="67.5">
      <c r="A170" s="172" t="s">
        <v>796</v>
      </c>
      <c r="B170" s="173" t="s">
        <v>538</v>
      </c>
    </row>
    <row r="171" spans="1:2" ht="67.5">
      <c r="A171" s="172" t="s">
        <v>794</v>
      </c>
      <c r="B171" s="173" t="s">
        <v>537</v>
      </c>
    </row>
    <row r="172" spans="1:2" ht="56.25">
      <c r="A172" s="172" t="s">
        <v>930</v>
      </c>
      <c r="B172" s="173" t="s">
        <v>931</v>
      </c>
    </row>
    <row r="173" spans="1:2" ht="56.25">
      <c r="A173" s="172" t="s">
        <v>803</v>
      </c>
      <c r="B173" s="173" t="s">
        <v>541</v>
      </c>
    </row>
    <row r="174" spans="1:2">
      <c r="A174" s="170" t="s">
        <v>391</v>
      </c>
      <c r="B174" s="171" t="s">
        <v>492</v>
      </c>
    </row>
    <row r="175" spans="1:2" ht="45">
      <c r="A175" s="172" t="s">
        <v>788</v>
      </c>
      <c r="B175" s="174" t="s">
        <v>425</v>
      </c>
    </row>
    <row r="176" spans="1:2" ht="56.25">
      <c r="A176" s="172" t="s">
        <v>789</v>
      </c>
      <c r="B176" s="173" t="s">
        <v>535</v>
      </c>
    </row>
    <row r="177" spans="1:2" ht="56.25">
      <c r="A177" s="172" t="s">
        <v>790</v>
      </c>
      <c r="B177" s="173" t="s">
        <v>585</v>
      </c>
    </row>
    <row r="178" spans="1:2" ht="45">
      <c r="A178" s="172" t="s">
        <v>932</v>
      </c>
      <c r="B178" s="173" t="s">
        <v>933</v>
      </c>
    </row>
    <row r="179" spans="1:2" ht="33.75">
      <c r="A179" s="172" t="s">
        <v>791</v>
      </c>
      <c r="B179" s="174" t="s">
        <v>586</v>
      </c>
    </row>
    <row r="180" spans="1:2" ht="45">
      <c r="A180" s="172" t="s">
        <v>792</v>
      </c>
      <c r="B180" s="174" t="s">
        <v>536</v>
      </c>
    </row>
    <row r="181" spans="1:2" ht="21">
      <c r="A181" s="170" t="s">
        <v>199</v>
      </c>
      <c r="B181" s="171" t="s">
        <v>493</v>
      </c>
    </row>
    <row r="182" spans="1:2">
      <c r="A182" s="170" t="s">
        <v>324</v>
      </c>
      <c r="B182" s="171" t="s">
        <v>494</v>
      </c>
    </row>
    <row r="183" spans="1:2" ht="67.5">
      <c r="A183" s="172" t="s">
        <v>668</v>
      </c>
      <c r="B183" s="173" t="s">
        <v>353</v>
      </c>
    </row>
    <row r="184" spans="1:2" ht="56.25">
      <c r="A184" s="172" t="s">
        <v>934</v>
      </c>
      <c r="B184" s="173" t="s">
        <v>935</v>
      </c>
    </row>
    <row r="185" spans="1:2">
      <c r="A185" s="170" t="s">
        <v>326</v>
      </c>
      <c r="B185" s="171" t="s">
        <v>495</v>
      </c>
    </row>
    <row r="186" spans="1:2" ht="33.75">
      <c r="A186" s="172" t="s">
        <v>936</v>
      </c>
      <c r="B186" s="174" t="s">
        <v>937</v>
      </c>
    </row>
    <row r="187" spans="1:2" ht="45">
      <c r="A187" s="172" t="s">
        <v>677</v>
      </c>
      <c r="B187" s="173" t="s">
        <v>363</v>
      </c>
    </row>
    <row r="188" spans="1:2" ht="21">
      <c r="A188" s="170" t="s">
        <v>496</v>
      </c>
      <c r="B188" s="171" t="s">
        <v>447</v>
      </c>
    </row>
    <row r="189" spans="1:2" ht="56.25">
      <c r="A189" s="172" t="s">
        <v>669</v>
      </c>
      <c r="B189" s="173" t="s">
        <v>355</v>
      </c>
    </row>
    <row r="190" spans="1:2" ht="21">
      <c r="A190" s="170" t="s">
        <v>810</v>
      </c>
      <c r="B190" s="171" t="s">
        <v>599</v>
      </c>
    </row>
    <row r="191" spans="1:2" ht="31.5">
      <c r="A191" s="170" t="s">
        <v>178</v>
      </c>
      <c r="B191" s="171" t="s">
        <v>323</v>
      </c>
    </row>
    <row r="192" spans="1:2" ht="22.5">
      <c r="A192" s="172" t="s">
        <v>644</v>
      </c>
      <c r="B192" s="174" t="s">
        <v>323</v>
      </c>
    </row>
    <row r="193" spans="1:2" ht="21">
      <c r="A193" s="170" t="s">
        <v>179</v>
      </c>
      <c r="B193" s="171" t="s">
        <v>600</v>
      </c>
    </row>
    <row r="194" spans="1:2" ht="22.5">
      <c r="A194" s="172" t="s">
        <v>638</v>
      </c>
      <c r="B194" s="174" t="s">
        <v>328</v>
      </c>
    </row>
    <row r="195" spans="1:2" ht="45">
      <c r="A195" s="172" t="s">
        <v>648</v>
      </c>
      <c r="B195" s="174" t="s">
        <v>560</v>
      </c>
    </row>
    <row r="196" spans="1:2" ht="33.75">
      <c r="A196" s="172" t="s">
        <v>639</v>
      </c>
      <c r="B196" s="174" t="s">
        <v>558</v>
      </c>
    </row>
    <row r="197" spans="1:2" ht="33.75">
      <c r="A197" s="172" t="s">
        <v>649</v>
      </c>
      <c r="B197" s="174" t="s">
        <v>561</v>
      </c>
    </row>
    <row r="198" spans="1:2" ht="45">
      <c r="A198" s="172" t="s">
        <v>653</v>
      </c>
      <c r="B198" s="174" t="s">
        <v>542</v>
      </c>
    </row>
    <row r="199" spans="1:2" ht="45">
      <c r="A199" s="172" t="s">
        <v>646</v>
      </c>
      <c r="B199" s="174" t="s">
        <v>335</v>
      </c>
    </row>
    <row r="200" spans="1:2" ht="22.5">
      <c r="A200" s="172" t="s">
        <v>654</v>
      </c>
      <c r="B200" s="174" t="s">
        <v>338</v>
      </c>
    </row>
    <row r="201" spans="1:2" ht="33.75">
      <c r="A201" s="172" t="s">
        <v>647</v>
      </c>
      <c r="B201" s="174" t="s">
        <v>336</v>
      </c>
    </row>
    <row r="202" spans="1:2" ht="123.75">
      <c r="A202" s="172" t="s">
        <v>650</v>
      </c>
      <c r="B202" s="173" t="s">
        <v>498</v>
      </c>
    </row>
    <row r="203" spans="1:2" ht="22.5">
      <c r="A203" s="172" t="s">
        <v>938</v>
      </c>
      <c r="B203" s="174" t="s">
        <v>939</v>
      </c>
    </row>
    <row r="204" spans="1:2" ht="31.5">
      <c r="A204" s="170" t="s">
        <v>812</v>
      </c>
      <c r="B204" s="171" t="s">
        <v>332</v>
      </c>
    </row>
    <row r="205" spans="1:2" ht="45">
      <c r="A205" s="172" t="s">
        <v>643</v>
      </c>
      <c r="B205" s="174" t="s">
        <v>559</v>
      </c>
    </row>
    <row r="206" spans="1:2" ht="42">
      <c r="A206" s="170" t="s">
        <v>940</v>
      </c>
      <c r="B206" s="171" t="s">
        <v>941</v>
      </c>
    </row>
    <row r="207" spans="1:2" ht="33.75">
      <c r="A207" s="172" t="s">
        <v>942</v>
      </c>
      <c r="B207" s="174" t="s">
        <v>941</v>
      </c>
    </row>
    <row r="208" spans="1:2" ht="45">
      <c r="A208" s="172" t="s">
        <v>943</v>
      </c>
      <c r="B208" s="174" t="s">
        <v>944</v>
      </c>
    </row>
    <row r="209" spans="1:2">
      <c r="A209" s="170" t="s">
        <v>813</v>
      </c>
      <c r="B209" s="171" t="s">
        <v>601</v>
      </c>
    </row>
    <row r="210" spans="1:2" ht="21">
      <c r="A210" s="170" t="s">
        <v>814</v>
      </c>
      <c r="B210" s="171" t="s">
        <v>427</v>
      </c>
    </row>
    <row r="211" spans="1:2" ht="22.5">
      <c r="A211" s="172" t="s">
        <v>793</v>
      </c>
      <c r="B211" s="174" t="s">
        <v>427</v>
      </c>
    </row>
    <row r="212" spans="1:2" ht="21">
      <c r="A212" s="170" t="s">
        <v>815</v>
      </c>
      <c r="B212" s="171" t="s">
        <v>499</v>
      </c>
    </row>
    <row r="213" spans="1:2" ht="22.5">
      <c r="A213" s="172" t="s">
        <v>652</v>
      </c>
      <c r="B213" s="174" t="s">
        <v>499</v>
      </c>
    </row>
    <row r="214" spans="1:2" ht="42">
      <c r="A214" s="170" t="s">
        <v>816</v>
      </c>
      <c r="B214" s="171" t="s">
        <v>441</v>
      </c>
    </row>
    <row r="215" spans="1:2" ht="33.75">
      <c r="A215" s="172" t="s">
        <v>651</v>
      </c>
      <c r="B215" s="174" t="s">
        <v>441</v>
      </c>
    </row>
    <row r="216" spans="1:2" ht="21">
      <c r="A216" s="170" t="s">
        <v>817</v>
      </c>
      <c r="B216" s="171" t="s">
        <v>390</v>
      </c>
    </row>
    <row r="217" spans="1:2" ht="22.5">
      <c r="A217" s="172" t="s">
        <v>694</v>
      </c>
      <c r="B217" s="174" t="s">
        <v>390</v>
      </c>
    </row>
    <row r="218" spans="1:2" ht="33.75">
      <c r="A218" s="172" t="s">
        <v>695</v>
      </c>
      <c r="B218" s="174" t="s">
        <v>563</v>
      </c>
    </row>
    <row r="219" spans="1:2" ht="21">
      <c r="A219" s="170" t="s">
        <v>819</v>
      </c>
      <c r="B219" s="171" t="s">
        <v>431</v>
      </c>
    </row>
    <row r="220" spans="1:2" ht="22.5">
      <c r="A220" s="172" t="s">
        <v>795</v>
      </c>
      <c r="B220" s="174" t="s">
        <v>431</v>
      </c>
    </row>
    <row r="221" spans="1:2" ht="45">
      <c r="A221" s="176" t="s">
        <v>945</v>
      </c>
      <c r="B221" s="177" t="s">
        <v>946</v>
      </c>
    </row>
    <row r="222" spans="1:2" ht="63.75">
      <c r="A222" s="178" t="s">
        <v>798</v>
      </c>
      <c r="B222" s="179" t="s">
        <v>797</v>
      </c>
    </row>
    <row r="223" spans="1:2" ht="102">
      <c r="A223" s="178" t="s">
        <v>660</v>
      </c>
      <c r="B223" s="180" t="s">
        <v>659</v>
      </c>
    </row>
    <row r="224" spans="1:2" ht="114.75">
      <c r="A224" s="178" t="s">
        <v>664</v>
      </c>
      <c r="B224" s="180" t="s">
        <v>663</v>
      </c>
    </row>
    <row r="225" spans="1:2" ht="127.5">
      <c r="A225" s="178" t="s">
        <v>666</v>
      </c>
      <c r="B225" s="180" t="s">
        <v>665</v>
      </c>
    </row>
    <row r="226" spans="1:2" ht="76.5">
      <c r="A226" s="178" t="s">
        <v>674</v>
      </c>
      <c r="B226" s="180" t="s">
        <v>673</v>
      </c>
    </row>
    <row r="227" spans="1:2" ht="38.25">
      <c r="A227" s="178" t="s">
        <v>640</v>
      </c>
      <c r="B227" s="180" t="s">
        <v>330</v>
      </c>
    </row>
    <row r="228" spans="1:2" ht="38.25">
      <c r="A228" s="178" t="s">
        <v>641</v>
      </c>
      <c r="B228" s="180" t="s">
        <v>330</v>
      </c>
    </row>
    <row r="229" spans="1:2" ht="38.25">
      <c r="A229" s="178" t="s">
        <v>642</v>
      </c>
      <c r="B229" s="180" t="s">
        <v>332</v>
      </c>
    </row>
    <row r="230" spans="1:2" ht="38.25">
      <c r="A230" s="178" t="s">
        <v>655</v>
      </c>
      <c r="B230" s="180" t="s">
        <v>500</v>
      </c>
    </row>
    <row r="231" spans="1:2" ht="38.25">
      <c r="A231" s="178" t="s">
        <v>734</v>
      </c>
      <c r="B231" s="180" t="s">
        <v>527</v>
      </c>
    </row>
    <row r="232" spans="1:2" ht="102">
      <c r="A232" s="178" t="s">
        <v>658</v>
      </c>
      <c r="B232" s="180" t="s">
        <v>346</v>
      </c>
    </row>
    <row r="233" spans="1:2" ht="51">
      <c r="A233" s="178" t="s">
        <v>670</v>
      </c>
      <c r="B233" s="180" t="s">
        <v>357</v>
      </c>
    </row>
    <row r="234" spans="1:2" ht="76.5">
      <c r="A234" s="178" t="s">
        <v>672</v>
      </c>
      <c r="B234" s="180" t="s">
        <v>361</v>
      </c>
    </row>
    <row r="235" spans="1:2" ht="60">
      <c r="A235" s="181" t="s">
        <v>712</v>
      </c>
      <c r="B235" s="182" t="s">
        <v>514</v>
      </c>
    </row>
    <row r="236" spans="1:2" ht="45">
      <c r="A236" s="181" t="s">
        <v>718</v>
      </c>
      <c r="B236" s="182" t="s">
        <v>401</v>
      </c>
    </row>
    <row r="237" spans="1:2" ht="90">
      <c r="A237" s="181" t="s">
        <v>715</v>
      </c>
      <c r="B237" s="183" t="s">
        <v>515</v>
      </c>
    </row>
    <row r="238" spans="1:2" ht="90">
      <c r="A238" s="181" t="s">
        <v>716</v>
      </c>
      <c r="B238" s="183" t="s">
        <v>569</v>
      </c>
    </row>
    <row r="239" spans="1:2" ht="105">
      <c r="A239" s="181" t="s">
        <v>722</v>
      </c>
      <c r="B239" s="183" t="s">
        <v>518</v>
      </c>
    </row>
    <row r="240" spans="1:2" ht="90">
      <c r="A240" s="181" t="s">
        <v>723</v>
      </c>
      <c r="B240" s="183" t="s">
        <v>519</v>
      </c>
    </row>
    <row r="241" spans="1:2" ht="105">
      <c r="A241" s="181" t="s">
        <v>727</v>
      </c>
      <c r="B241" s="183" t="s">
        <v>522</v>
      </c>
    </row>
    <row r="242" spans="1:2" ht="90">
      <c r="A242" s="181" t="s">
        <v>728</v>
      </c>
      <c r="B242" s="183" t="s">
        <v>523</v>
      </c>
    </row>
    <row r="243" spans="1:2" ht="90">
      <c r="A243" s="181" t="s">
        <v>729</v>
      </c>
      <c r="B243" s="183" t="s">
        <v>571</v>
      </c>
    </row>
    <row r="244" spans="1:2" ht="105">
      <c r="A244" s="181" t="s">
        <v>730</v>
      </c>
      <c r="B244" s="183" t="s">
        <v>524</v>
      </c>
    </row>
    <row r="245" spans="1:2" ht="45">
      <c r="A245" s="181" t="s">
        <v>800</v>
      </c>
      <c r="B245" s="182" t="s">
        <v>374</v>
      </c>
    </row>
    <row r="246" spans="1:2" ht="105">
      <c r="A246" s="181" t="s">
        <v>687</v>
      </c>
      <c r="B246" s="183" t="s">
        <v>503</v>
      </c>
    </row>
    <row r="247" spans="1:2" ht="75">
      <c r="A247" s="181" t="s">
        <v>699</v>
      </c>
      <c r="B247" s="183" t="s">
        <v>507</v>
      </c>
    </row>
    <row r="248" spans="1:2" ht="75">
      <c r="A248" s="181" t="s">
        <v>738</v>
      </c>
      <c r="B248" s="183" t="s">
        <v>406</v>
      </c>
    </row>
    <row r="249" spans="1:2" ht="75">
      <c r="A249" s="181" t="s">
        <v>690</v>
      </c>
      <c r="B249" s="183" t="s">
        <v>504</v>
      </c>
    </row>
    <row r="250" spans="1:2" ht="60">
      <c r="A250" s="181" t="s">
        <v>691</v>
      </c>
      <c r="B250" s="182" t="s">
        <v>384</v>
      </c>
    </row>
    <row r="251" spans="1:2" ht="90">
      <c r="A251" s="181" t="s">
        <v>692</v>
      </c>
      <c r="B251" s="183" t="s">
        <v>385</v>
      </c>
    </row>
    <row r="252" spans="1:2" ht="90">
      <c r="A252" s="181" t="s">
        <v>801</v>
      </c>
      <c r="B252" s="183" t="s">
        <v>539</v>
      </c>
    </row>
    <row r="253" spans="1:2" ht="90">
      <c r="A253" s="181" t="s">
        <v>802</v>
      </c>
      <c r="B253" s="183" t="s">
        <v>540</v>
      </c>
    </row>
    <row r="254" spans="1:2" ht="76.5">
      <c r="A254" s="178" t="s">
        <v>675</v>
      </c>
      <c r="B254" s="180" t="s">
        <v>501</v>
      </c>
    </row>
    <row r="255" spans="1:2" ht="63.75">
      <c r="A255" s="178" t="s">
        <v>677</v>
      </c>
      <c r="B255" s="180" t="s">
        <v>363</v>
      </c>
    </row>
    <row r="256" spans="1:2" ht="76.5">
      <c r="A256" s="178" t="s">
        <v>676</v>
      </c>
      <c r="B256" s="180" t="s">
        <v>362</v>
      </c>
    </row>
    <row r="257" spans="1:2" ht="38.25">
      <c r="A257" s="178" t="s">
        <v>735</v>
      </c>
      <c r="B257" s="180" t="s">
        <v>403</v>
      </c>
    </row>
    <row r="258" spans="1:2" ht="38.25">
      <c r="A258" s="178" t="s">
        <v>681</v>
      </c>
      <c r="B258" s="180" t="s">
        <v>680</v>
      </c>
    </row>
    <row r="259" spans="1:2" ht="153">
      <c r="A259" s="178" t="s">
        <v>741</v>
      </c>
      <c r="B259" s="180" t="s">
        <v>740</v>
      </c>
    </row>
    <row r="260" spans="1:2" ht="89.25">
      <c r="A260" s="178" t="s">
        <v>697</v>
      </c>
      <c r="B260" s="180" t="s">
        <v>606</v>
      </c>
    </row>
    <row r="261" spans="1:2" ht="153">
      <c r="A261" s="178" t="s">
        <v>749</v>
      </c>
      <c r="B261" s="180" t="s">
        <v>748</v>
      </c>
    </row>
    <row r="262" spans="1:2" ht="51">
      <c r="A262" s="178" t="s">
        <v>764</v>
      </c>
      <c r="B262" s="180" t="s">
        <v>533</v>
      </c>
    </row>
    <row r="263" spans="1:2" ht="51">
      <c r="A263" s="178" t="s">
        <v>762</v>
      </c>
      <c r="B263" s="180" t="s">
        <v>583</v>
      </c>
    </row>
    <row r="264" spans="1:2" ht="63.75">
      <c r="A264" s="178" t="s">
        <v>774</v>
      </c>
      <c r="B264" s="180" t="s">
        <v>773</v>
      </c>
    </row>
    <row r="265" spans="1:2" ht="63.75">
      <c r="A265" s="178" t="s">
        <v>682</v>
      </c>
      <c r="B265" s="180" t="s">
        <v>368</v>
      </c>
    </row>
    <row r="266" spans="1:2" ht="38.25">
      <c r="A266" s="178" t="s">
        <v>683</v>
      </c>
      <c r="B266" s="180" t="s">
        <v>369</v>
      </c>
    </row>
    <row r="267" spans="1:2" ht="51">
      <c r="A267" s="178" t="s">
        <v>684</v>
      </c>
      <c r="B267" s="180" t="s">
        <v>370</v>
      </c>
    </row>
    <row r="268" spans="1:2" ht="63.75">
      <c r="A268" s="178" t="s">
        <v>784</v>
      </c>
      <c r="B268" s="180" t="s">
        <v>610</v>
      </c>
    </row>
    <row r="269" spans="1:2" ht="76.5">
      <c r="A269" s="178" t="s">
        <v>780</v>
      </c>
      <c r="B269" s="180" t="s">
        <v>611</v>
      </c>
    </row>
    <row r="270" spans="1:2" ht="63.75">
      <c r="A270" s="178" t="s">
        <v>781</v>
      </c>
      <c r="B270" s="180" t="s">
        <v>612</v>
      </c>
    </row>
    <row r="271" spans="1:2" ht="63.75">
      <c r="A271" s="178" t="s">
        <v>782</v>
      </c>
      <c r="B271" s="180" t="s">
        <v>613</v>
      </c>
    </row>
    <row r="272" spans="1:2" ht="76.5">
      <c r="A272" s="178" t="s">
        <v>783</v>
      </c>
      <c r="B272" s="180" t="s">
        <v>614</v>
      </c>
    </row>
    <row r="273" spans="1:2" ht="63.75">
      <c r="A273" s="178" t="s">
        <v>710</v>
      </c>
      <c r="B273" s="180" t="s">
        <v>513</v>
      </c>
    </row>
    <row r="274" spans="1:2" ht="45">
      <c r="A274" s="181" t="s">
        <v>449</v>
      </c>
      <c r="B274" s="182" t="s">
        <v>588</v>
      </c>
    </row>
    <row r="275" spans="1:2" ht="30">
      <c r="A275" s="181" t="s">
        <v>451</v>
      </c>
      <c r="B275" s="182" t="s">
        <v>450</v>
      </c>
    </row>
    <row r="276" spans="1:2" ht="30">
      <c r="A276" s="181" t="s">
        <v>470</v>
      </c>
      <c r="B276" s="182" t="s">
        <v>469</v>
      </c>
    </row>
    <row r="277" spans="1:2" ht="30">
      <c r="A277" s="181" t="s">
        <v>23</v>
      </c>
      <c r="B277" s="182" t="s">
        <v>474</v>
      </c>
    </row>
    <row r="278" spans="1:2" ht="30">
      <c r="A278" s="181" t="s">
        <v>476</v>
      </c>
      <c r="B278" s="182" t="s">
        <v>475</v>
      </c>
    </row>
    <row r="279" spans="1:2" ht="30">
      <c r="A279" s="181" t="s">
        <v>478</v>
      </c>
      <c r="B279" s="182" t="s">
        <v>477</v>
      </c>
    </row>
    <row r="280" spans="1:2" ht="30">
      <c r="A280" s="181" t="s">
        <v>482</v>
      </c>
      <c r="B280" s="182" t="s">
        <v>447</v>
      </c>
    </row>
    <row r="281" spans="1:2" ht="30">
      <c r="A281" s="181" t="s">
        <v>487</v>
      </c>
      <c r="B281" s="182" t="s">
        <v>486</v>
      </c>
    </row>
    <row r="282" spans="1:2" ht="45">
      <c r="A282" s="181" t="s">
        <v>811</v>
      </c>
      <c r="B282" s="182" t="s">
        <v>330</v>
      </c>
    </row>
    <row r="283" spans="1:2" ht="45">
      <c r="A283" s="181" t="s">
        <v>818</v>
      </c>
      <c r="B283" s="182" t="s">
        <v>500</v>
      </c>
    </row>
    <row r="284" spans="1:2" ht="60">
      <c r="A284" s="184" t="s">
        <v>824</v>
      </c>
      <c r="B284" s="185" t="s">
        <v>825</v>
      </c>
    </row>
    <row r="285" spans="1:2" ht="75">
      <c r="A285" s="184" t="s">
        <v>805</v>
      </c>
      <c r="B285" s="186" t="s">
        <v>947</v>
      </c>
    </row>
    <row r="286" spans="1:2" ht="90">
      <c r="A286" s="184" t="s">
        <v>700</v>
      </c>
      <c r="B286" s="186" t="s">
        <v>949</v>
      </c>
    </row>
    <row r="287" spans="1:2" ht="120">
      <c r="A287" s="184" t="s">
        <v>948</v>
      </c>
      <c r="B287" s="186" t="s">
        <v>950</v>
      </c>
    </row>
    <row r="288" spans="1:2">
      <c r="A288" s="184"/>
    </row>
  </sheetData>
  <autoFilter ref="A1:B211"/>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dimension ref="A1"/>
  <sheetViews>
    <sheetView workbookViewId="0">
      <selection activeCell="I35" sqref="I35"/>
    </sheetView>
  </sheetViews>
  <sheetFormatPr defaultRowHeight="12.75"/>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P57"/>
  <sheetViews>
    <sheetView topLeftCell="A2" workbookViewId="0">
      <selection activeCell="P67" sqref="P67"/>
    </sheetView>
  </sheetViews>
  <sheetFormatPr defaultRowHeight="12.75"/>
  <cols>
    <col min="1" max="1" width="3.7109375" customWidth="1"/>
    <col min="2" max="2" width="47.85546875" customWidth="1"/>
    <col min="3" max="3" width="7.7109375" customWidth="1"/>
    <col min="4" max="4" width="6" customWidth="1"/>
    <col min="5" max="5" width="7.7109375" customWidth="1"/>
    <col min="6" max="6" width="6" customWidth="1"/>
    <col min="7" max="7" width="7.7109375" customWidth="1"/>
    <col min="8" max="8" width="6" customWidth="1"/>
  </cols>
  <sheetData>
    <row r="1" spans="1:8" ht="45.75" hidden="1" customHeight="1">
      <c r="A1" s="476" t="str">
        <f>"Приложение №"&amp;Н2Норм&amp;"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76"/>
      <c r="C1" s="476"/>
      <c r="D1" s="476"/>
      <c r="E1" s="476"/>
      <c r="F1" s="476"/>
      <c r="G1" s="476"/>
      <c r="H1" s="476"/>
    </row>
    <row r="2" spans="1:8" ht="54.75" customHeight="1">
      <c r="A2" s="476" t="str">
        <f>"Приложение №"&amp;Н1Норм&amp;" к решению
Богучанского районного Совета депутатов
от "&amp;Р1дата&amp;" года №"&amp;Р1номер</f>
        <v>Приложение № к решению
Богучанского районного Совета депутатов
от  года №</v>
      </c>
      <c r="B2" s="476"/>
      <c r="C2" s="476"/>
      <c r="D2" s="476"/>
      <c r="E2" s="476"/>
      <c r="F2" s="476"/>
      <c r="G2" s="476"/>
      <c r="H2" s="476"/>
    </row>
    <row r="3" spans="1:8" ht="58.5" customHeight="1">
      <c r="A3" s="480" t="str">
        <f>"Нормативы распределения доходов районного бюджета между бюджетами бюджетной системы Российской Федерации на "&amp;год&amp;" год и плановый период "&amp;ПлПер&amp;" годов"</f>
        <v>Нормативы распределения доходов районного бюджета между бюджетами бюджетной системы Российской Федерации на 2023 год и плановый период 2024-2025 годов</v>
      </c>
      <c r="B3" s="480"/>
      <c r="C3" s="480"/>
      <c r="D3" s="480"/>
      <c r="E3" s="480"/>
      <c r="F3" s="480"/>
      <c r="G3" s="480"/>
      <c r="H3" s="480"/>
    </row>
    <row r="4" spans="1:8" ht="14.25" customHeight="1">
      <c r="A4" s="195"/>
      <c r="B4" s="195"/>
      <c r="C4" s="195"/>
      <c r="D4" s="195"/>
      <c r="E4" s="195"/>
      <c r="F4" s="195"/>
      <c r="G4" s="196" t="s">
        <v>1038</v>
      </c>
      <c r="H4" s="195"/>
    </row>
    <row r="5" spans="1:8" ht="25.5">
      <c r="A5" s="202" t="s">
        <v>1018</v>
      </c>
      <c r="B5" s="194" t="s">
        <v>1019</v>
      </c>
      <c r="C5" s="474" t="s">
        <v>555</v>
      </c>
      <c r="D5" s="475"/>
      <c r="E5" s="474" t="s">
        <v>628</v>
      </c>
      <c r="F5" s="475"/>
      <c r="G5" s="474" t="s">
        <v>1065</v>
      </c>
      <c r="H5" s="475"/>
    </row>
    <row r="6" spans="1:8" ht="38.25">
      <c r="A6" s="202"/>
      <c r="B6" s="194"/>
      <c r="C6" s="189" t="s">
        <v>1020</v>
      </c>
      <c r="D6" s="189" t="s">
        <v>1021</v>
      </c>
      <c r="E6" s="189" t="s">
        <v>1020</v>
      </c>
      <c r="F6" s="189" t="s">
        <v>1021</v>
      </c>
      <c r="G6" s="189" t="s">
        <v>1020</v>
      </c>
      <c r="H6" s="189" t="s">
        <v>1021</v>
      </c>
    </row>
    <row r="7" spans="1:8">
      <c r="A7" s="205">
        <v>1</v>
      </c>
      <c r="B7" s="190">
        <v>2</v>
      </c>
      <c r="C7" s="205">
        <v>3</v>
      </c>
      <c r="D7" s="190">
        <v>4</v>
      </c>
      <c r="E7" s="205">
        <v>5</v>
      </c>
      <c r="F7" s="190">
        <v>6</v>
      </c>
      <c r="G7" s="205">
        <v>7</v>
      </c>
      <c r="H7" s="190">
        <v>8</v>
      </c>
    </row>
    <row r="8" spans="1:8" ht="51">
      <c r="A8" s="191">
        <v>1</v>
      </c>
      <c r="B8" s="192" t="s">
        <v>1022</v>
      </c>
      <c r="C8" s="193">
        <v>5</v>
      </c>
      <c r="D8" s="193"/>
      <c r="E8" s="193">
        <v>5</v>
      </c>
      <c r="F8" s="193"/>
      <c r="G8" s="193">
        <v>5</v>
      </c>
      <c r="H8" s="193"/>
    </row>
    <row r="9" spans="1:8" ht="38.25">
      <c r="A9" s="191">
        <v>2</v>
      </c>
      <c r="B9" s="192" t="s">
        <v>1023</v>
      </c>
      <c r="C9" s="193">
        <v>5</v>
      </c>
      <c r="D9" s="193"/>
      <c r="E9" s="193">
        <v>5</v>
      </c>
      <c r="F9" s="193"/>
      <c r="G9" s="193">
        <v>5</v>
      </c>
      <c r="H9" s="193"/>
    </row>
    <row r="10" spans="1:8" ht="63.75">
      <c r="A10" s="191">
        <v>3</v>
      </c>
      <c r="B10" s="192" t="s">
        <v>1024</v>
      </c>
      <c r="C10" s="193">
        <v>20</v>
      </c>
      <c r="D10" s="193">
        <v>10</v>
      </c>
      <c r="E10" s="193">
        <v>20</v>
      </c>
      <c r="F10" s="193">
        <v>10</v>
      </c>
      <c r="G10" s="193">
        <v>20</v>
      </c>
      <c r="H10" s="193">
        <v>10</v>
      </c>
    </row>
    <row r="11" spans="1:8" ht="102">
      <c r="A11" s="191">
        <v>4</v>
      </c>
      <c r="B11" s="192" t="s">
        <v>1025</v>
      </c>
      <c r="C11" s="193">
        <v>20</v>
      </c>
      <c r="D11" s="193">
        <v>10</v>
      </c>
      <c r="E11" s="193">
        <v>20</v>
      </c>
      <c r="F11" s="193">
        <v>10</v>
      </c>
      <c r="G11" s="193">
        <v>20</v>
      </c>
      <c r="H11" s="193">
        <v>10</v>
      </c>
    </row>
    <row r="12" spans="1:8" ht="38.25">
      <c r="A12" s="191">
        <v>5</v>
      </c>
      <c r="B12" s="192" t="s">
        <v>1026</v>
      </c>
      <c r="C12" s="193">
        <v>20</v>
      </c>
      <c r="D12" s="193">
        <v>10</v>
      </c>
      <c r="E12" s="193">
        <v>20</v>
      </c>
      <c r="F12" s="193">
        <v>10</v>
      </c>
      <c r="G12" s="193">
        <v>20</v>
      </c>
      <c r="H12" s="193">
        <v>10</v>
      </c>
    </row>
    <row r="13" spans="1:8" ht="76.5">
      <c r="A13" s="191">
        <v>6</v>
      </c>
      <c r="B13" s="192" t="s">
        <v>1027</v>
      </c>
      <c r="C13" s="193">
        <v>15</v>
      </c>
      <c r="D13" s="193"/>
      <c r="E13" s="193">
        <v>15</v>
      </c>
      <c r="F13" s="193"/>
      <c r="G13" s="193">
        <v>15</v>
      </c>
      <c r="H13" s="193"/>
    </row>
    <row r="14" spans="1:8" ht="51">
      <c r="A14" s="191">
        <v>7</v>
      </c>
      <c r="B14" s="192" t="s">
        <v>1028</v>
      </c>
      <c r="C14" s="477" t="s">
        <v>1069</v>
      </c>
      <c r="D14" s="478"/>
      <c r="E14" s="477" t="s">
        <v>1069</v>
      </c>
      <c r="F14" s="478"/>
      <c r="G14" s="477" t="s">
        <v>1069</v>
      </c>
      <c r="H14" s="478"/>
    </row>
    <row r="15" spans="1:8" ht="76.5">
      <c r="A15" s="191">
        <v>8</v>
      </c>
      <c r="B15" s="192" t="s">
        <v>1029</v>
      </c>
      <c r="C15" s="477" t="s">
        <v>1069</v>
      </c>
      <c r="D15" s="478"/>
      <c r="E15" s="477" t="s">
        <v>1069</v>
      </c>
      <c r="F15" s="478"/>
      <c r="G15" s="477" t="s">
        <v>1069</v>
      </c>
      <c r="H15" s="478"/>
    </row>
    <row r="16" spans="1:8" ht="51">
      <c r="A16" s="191">
        <v>9</v>
      </c>
      <c r="B16" s="192" t="s">
        <v>1030</v>
      </c>
      <c r="C16" s="477" t="s">
        <v>1069</v>
      </c>
      <c r="D16" s="478"/>
      <c r="E16" s="477" t="s">
        <v>1069</v>
      </c>
      <c r="F16" s="478"/>
      <c r="G16" s="477" t="s">
        <v>1069</v>
      </c>
      <c r="H16" s="478"/>
    </row>
    <row r="17" spans="1:8" ht="51">
      <c r="A17" s="191">
        <v>10</v>
      </c>
      <c r="B17" s="192" t="s">
        <v>1031</v>
      </c>
      <c r="C17" s="477" t="s">
        <v>1069</v>
      </c>
      <c r="D17" s="478"/>
      <c r="E17" s="477" t="s">
        <v>1069</v>
      </c>
      <c r="F17" s="478"/>
      <c r="G17" s="477" t="s">
        <v>1069</v>
      </c>
      <c r="H17" s="478"/>
    </row>
    <row r="18" spans="1:8" ht="25.5">
      <c r="A18" s="191">
        <v>11</v>
      </c>
      <c r="B18" s="192" t="s">
        <v>89</v>
      </c>
      <c r="C18" s="193">
        <v>100</v>
      </c>
      <c r="D18" s="193"/>
      <c r="E18" s="193">
        <v>100</v>
      </c>
      <c r="F18" s="193"/>
      <c r="G18" s="193">
        <v>100</v>
      </c>
      <c r="H18" s="193"/>
    </row>
    <row r="19" spans="1:8" ht="25.5">
      <c r="A19" s="191">
        <v>12</v>
      </c>
      <c r="B19" s="192" t="s">
        <v>1032</v>
      </c>
      <c r="C19" s="193">
        <v>30</v>
      </c>
      <c r="D19" s="193">
        <v>30</v>
      </c>
      <c r="E19" s="193">
        <v>30</v>
      </c>
      <c r="F19" s="193">
        <v>30</v>
      </c>
      <c r="G19" s="193">
        <v>30</v>
      </c>
      <c r="H19" s="193">
        <v>30</v>
      </c>
    </row>
    <row r="20" spans="1:8" ht="25.5">
      <c r="A20" s="191">
        <v>13</v>
      </c>
      <c r="B20" s="192" t="s">
        <v>629</v>
      </c>
      <c r="C20" s="193">
        <v>100</v>
      </c>
      <c r="D20" s="193"/>
      <c r="E20" s="193">
        <v>100</v>
      </c>
      <c r="F20" s="193"/>
      <c r="G20" s="193">
        <v>100</v>
      </c>
      <c r="H20" s="193"/>
    </row>
    <row r="21" spans="1:8" ht="25.5">
      <c r="A21" s="191">
        <v>14</v>
      </c>
      <c r="B21" s="192" t="s">
        <v>1039</v>
      </c>
      <c r="C21" s="193">
        <v>100</v>
      </c>
      <c r="D21" s="193"/>
      <c r="E21" s="193">
        <v>100</v>
      </c>
      <c r="F21" s="193"/>
      <c r="G21" s="193">
        <v>100</v>
      </c>
      <c r="H21" s="193"/>
    </row>
    <row r="22" spans="1:8" ht="25.5">
      <c r="A22" s="191">
        <v>15</v>
      </c>
      <c r="B22" s="192" t="s">
        <v>1040</v>
      </c>
      <c r="C22" s="193"/>
      <c r="D22" s="193">
        <v>100</v>
      </c>
      <c r="E22" s="193"/>
      <c r="F22" s="193">
        <v>100</v>
      </c>
      <c r="G22" s="193"/>
      <c r="H22" s="193">
        <v>100</v>
      </c>
    </row>
    <row r="23" spans="1:8" ht="25.5">
      <c r="A23" s="191">
        <v>16</v>
      </c>
      <c r="B23" s="192" t="s">
        <v>1051</v>
      </c>
      <c r="C23" s="193">
        <v>100</v>
      </c>
      <c r="D23" s="193"/>
      <c r="E23" s="193">
        <v>100</v>
      </c>
      <c r="F23" s="193"/>
      <c r="G23" s="193">
        <v>100</v>
      </c>
      <c r="H23" s="193"/>
    </row>
    <row r="24" spans="1:8" ht="25.5">
      <c r="A24" s="191">
        <v>17</v>
      </c>
      <c r="B24" s="192" t="s">
        <v>1052</v>
      </c>
      <c r="C24" s="193">
        <v>100</v>
      </c>
      <c r="D24" s="193"/>
      <c r="E24" s="193">
        <v>100</v>
      </c>
      <c r="F24" s="193"/>
      <c r="G24" s="193">
        <v>100</v>
      </c>
      <c r="H24" s="193"/>
    </row>
    <row r="25" spans="1:8" ht="25.5">
      <c r="A25" s="191">
        <v>18</v>
      </c>
      <c r="B25" s="192" t="s">
        <v>92</v>
      </c>
      <c r="C25" s="193">
        <v>100</v>
      </c>
      <c r="D25" s="193"/>
      <c r="E25" s="193">
        <v>100</v>
      </c>
      <c r="F25" s="193"/>
      <c r="G25" s="193">
        <v>100</v>
      </c>
      <c r="H25" s="193"/>
    </row>
    <row r="26" spans="1:8" ht="38.25">
      <c r="A26" s="191">
        <v>19</v>
      </c>
      <c r="B26" s="192" t="s">
        <v>1041</v>
      </c>
      <c r="C26" s="193"/>
      <c r="D26" s="193">
        <v>100</v>
      </c>
      <c r="E26" s="193"/>
      <c r="F26" s="193">
        <v>100</v>
      </c>
      <c r="G26" s="193"/>
      <c r="H26" s="193">
        <v>100</v>
      </c>
    </row>
    <row r="27" spans="1:8" ht="25.5">
      <c r="A27" s="191">
        <v>20</v>
      </c>
      <c r="B27" s="192" t="s">
        <v>278</v>
      </c>
      <c r="C27" s="193">
        <v>100</v>
      </c>
      <c r="D27" s="193"/>
      <c r="E27" s="193">
        <v>100</v>
      </c>
      <c r="F27" s="193"/>
      <c r="G27" s="193">
        <v>100</v>
      </c>
      <c r="H27" s="193"/>
    </row>
    <row r="28" spans="1:8" ht="38.25">
      <c r="A28" s="191"/>
      <c r="B28" s="192" t="s">
        <v>1042</v>
      </c>
      <c r="C28" s="193"/>
      <c r="D28" s="193"/>
      <c r="E28" s="193"/>
      <c r="F28" s="193"/>
      <c r="G28" s="193"/>
      <c r="H28" s="193"/>
    </row>
    <row r="29" spans="1:8" ht="25.5">
      <c r="A29" s="191">
        <v>21</v>
      </c>
      <c r="B29" s="197" t="s">
        <v>99</v>
      </c>
      <c r="C29" s="193">
        <v>100</v>
      </c>
      <c r="D29" s="193"/>
      <c r="E29" s="193">
        <v>100</v>
      </c>
      <c r="F29" s="193"/>
      <c r="G29" s="193">
        <v>100</v>
      </c>
      <c r="H29" s="193"/>
    </row>
    <row r="30" spans="1:8" ht="89.25">
      <c r="A30" s="191">
        <v>22</v>
      </c>
      <c r="B30" s="198" t="s">
        <v>143</v>
      </c>
      <c r="C30" s="193">
        <v>100</v>
      </c>
      <c r="D30" s="193"/>
      <c r="E30" s="193">
        <v>100</v>
      </c>
      <c r="F30" s="193"/>
      <c r="G30" s="193">
        <v>100</v>
      </c>
      <c r="H30" s="193"/>
    </row>
    <row r="31" spans="1:8" ht="76.5">
      <c r="A31" s="191">
        <v>23</v>
      </c>
      <c r="B31" s="197" t="s">
        <v>214</v>
      </c>
      <c r="C31" s="193">
        <v>100</v>
      </c>
      <c r="D31" s="193"/>
      <c r="E31" s="193">
        <v>100</v>
      </c>
      <c r="F31" s="193"/>
      <c r="G31" s="193">
        <v>100</v>
      </c>
      <c r="H31" s="193"/>
    </row>
    <row r="32" spans="1:8" ht="63.75">
      <c r="A32" s="191">
        <v>24</v>
      </c>
      <c r="B32" s="197" t="s">
        <v>144</v>
      </c>
      <c r="C32" s="193">
        <v>100</v>
      </c>
      <c r="D32" s="193"/>
      <c r="E32" s="193">
        <v>100</v>
      </c>
      <c r="F32" s="193"/>
      <c r="G32" s="193">
        <v>100</v>
      </c>
      <c r="H32" s="193"/>
    </row>
    <row r="33" spans="1:8" ht="63.75">
      <c r="A33" s="191">
        <v>25</v>
      </c>
      <c r="B33" s="197" t="s">
        <v>200</v>
      </c>
      <c r="C33" s="193">
        <v>100</v>
      </c>
      <c r="D33" s="193"/>
      <c r="E33" s="193">
        <v>100</v>
      </c>
      <c r="F33" s="193"/>
      <c r="G33" s="193">
        <v>100</v>
      </c>
      <c r="H33" s="193"/>
    </row>
    <row r="34" spans="1:8" ht="63.75">
      <c r="A34" s="191">
        <v>26</v>
      </c>
      <c r="B34" s="197" t="s">
        <v>1043</v>
      </c>
      <c r="C34" s="193"/>
      <c r="D34" s="193">
        <v>100</v>
      </c>
      <c r="E34" s="193"/>
      <c r="F34" s="193">
        <v>100</v>
      </c>
      <c r="G34" s="193"/>
      <c r="H34" s="193">
        <v>100</v>
      </c>
    </row>
    <row r="35" spans="1:8" ht="51">
      <c r="A35" s="191">
        <v>27</v>
      </c>
      <c r="B35" s="197" t="s">
        <v>10</v>
      </c>
      <c r="C35" s="193">
        <v>100</v>
      </c>
      <c r="D35" s="193"/>
      <c r="E35" s="193">
        <v>100</v>
      </c>
      <c r="F35" s="193"/>
      <c r="G35" s="193">
        <v>100</v>
      </c>
      <c r="H35" s="193"/>
    </row>
    <row r="36" spans="1:8" ht="76.5">
      <c r="A36" s="191">
        <v>28</v>
      </c>
      <c r="B36" s="197" t="s">
        <v>632</v>
      </c>
      <c r="C36" s="193">
        <v>100</v>
      </c>
      <c r="D36" s="193"/>
      <c r="E36" s="193">
        <v>100</v>
      </c>
      <c r="F36" s="193"/>
      <c r="G36" s="193">
        <v>100</v>
      </c>
      <c r="H36" s="193"/>
    </row>
    <row r="37" spans="1:8" ht="25.5">
      <c r="A37" s="191">
        <v>29</v>
      </c>
      <c r="B37" s="192" t="s">
        <v>1033</v>
      </c>
      <c r="C37" s="193">
        <v>55</v>
      </c>
      <c r="D37" s="193"/>
      <c r="E37" s="193">
        <v>55</v>
      </c>
      <c r="F37" s="193"/>
      <c r="G37" s="193">
        <v>55</v>
      </c>
      <c r="H37" s="193"/>
    </row>
    <row r="38" spans="1:8" ht="25.5">
      <c r="A38" s="191">
        <v>30</v>
      </c>
      <c r="B38" s="192" t="s">
        <v>1034</v>
      </c>
      <c r="C38" s="193">
        <v>55</v>
      </c>
      <c r="D38" s="193"/>
      <c r="E38" s="193">
        <v>55</v>
      </c>
      <c r="F38" s="193"/>
      <c r="G38" s="193">
        <v>55</v>
      </c>
      <c r="H38" s="193"/>
    </row>
    <row r="39" spans="1:8" ht="25.5">
      <c r="A39" s="191">
        <v>31</v>
      </c>
      <c r="B39" s="192" t="s">
        <v>1035</v>
      </c>
      <c r="C39" s="193">
        <v>55</v>
      </c>
      <c r="D39" s="193"/>
      <c r="E39" s="193">
        <v>55</v>
      </c>
      <c r="F39" s="193"/>
      <c r="G39" s="193">
        <v>55</v>
      </c>
      <c r="H39" s="193"/>
    </row>
    <row r="40" spans="1:8" ht="25.5">
      <c r="A40" s="191">
        <v>32</v>
      </c>
      <c r="B40" s="192" t="s">
        <v>635</v>
      </c>
      <c r="C40" s="193">
        <v>55</v>
      </c>
      <c r="D40" s="193"/>
      <c r="E40" s="193">
        <v>55</v>
      </c>
      <c r="F40" s="193"/>
      <c r="G40" s="193">
        <v>55</v>
      </c>
      <c r="H40" s="193"/>
    </row>
    <row r="41" spans="1:8" ht="25.5">
      <c r="A41" s="191">
        <v>33</v>
      </c>
      <c r="B41" s="192" t="s">
        <v>1036</v>
      </c>
      <c r="C41" s="193">
        <v>55</v>
      </c>
      <c r="D41" s="193"/>
      <c r="E41" s="193">
        <v>55</v>
      </c>
      <c r="F41" s="193"/>
      <c r="G41" s="193">
        <v>55</v>
      </c>
      <c r="H41" s="193"/>
    </row>
    <row r="42" spans="1:8" ht="38.25">
      <c r="A42" s="191">
        <v>34</v>
      </c>
      <c r="B42" s="192" t="s">
        <v>1037</v>
      </c>
      <c r="C42" s="193">
        <v>55</v>
      </c>
      <c r="D42" s="193"/>
      <c r="E42" s="193">
        <v>55</v>
      </c>
      <c r="F42" s="193"/>
      <c r="G42" s="193">
        <v>55</v>
      </c>
      <c r="H42" s="193"/>
    </row>
    <row r="43" spans="1:8" ht="38.25">
      <c r="A43" s="191">
        <v>35</v>
      </c>
      <c r="B43" s="192" t="s">
        <v>244</v>
      </c>
      <c r="C43" s="193">
        <v>100</v>
      </c>
      <c r="D43" s="193"/>
      <c r="E43" s="193">
        <v>100</v>
      </c>
      <c r="F43" s="193"/>
      <c r="G43" s="193">
        <v>100</v>
      </c>
      <c r="H43" s="193"/>
    </row>
    <row r="44" spans="1:8" ht="38.25">
      <c r="A44" s="191">
        <v>36</v>
      </c>
      <c r="B44" s="192" t="s">
        <v>544</v>
      </c>
      <c r="C44" s="193">
        <v>100</v>
      </c>
      <c r="D44" s="193"/>
      <c r="E44" s="193">
        <v>100</v>
      </c>
      <c r="F44" s="193"/>
      <c r="G44" s="193">
        <v>100</v>
      </c>
      <c r="H44" s="193"/>
    </row>
    <row r="45" spans="1:8">
      <c r="A45" s="191">
        <v>37</v>
      </c>
      <c r="B45" s="192" t="s">
        <v>296</v>
      </c>
      <c r="C45" s="193">
        <v>100</v>
      </c>
      <c r="D45" s="193"/>
      <c r="E45" s="193">
        <v>100</v>
      </c>
      <c r="F45" s="193"/>
      <c r="G45" s="193">
        <v>100</v>
      </c>
      <c r="H45" s="193"/>
    </row>
    <row r="46" spans="1:8" ht="51">
      <c r="A46" s="191">
        <v>38</v>
      </c>
      <c r="B46" s="192" t="s">
        <v>74</v>
      </c>
      <c r="C46" s="193">
        <v>100</v>
      </c>
      <c r="D46" s="193"/>
      <c r="E46" s="193">
        <v>100</v>
      </c>
      <c r="F46" s="193"/>
      <c r="G46" s="193">
        <v>100</v>
      </c>
      <c r="H46" s="193"/>
    </row>
    <row r="47" spans="1:8" ht="51">
      <c r="A47" s="191">
        <v>39</v>
      </c>
      <c r="B47" s="192" t="s">
        <v>123</v>
      </c>
      <c r="C47" s="193">
        <v>100</v>
      </c>
      <c r="D47" s="193"/>
      <c r="E47" s="193">
        <v>100</v>
      </c>
      <c r="F47" s="193"/>
      <c r="G47" s="193">
        <v>100</v>
      </c>
      <c r="H47" s="193"/>
    </row>
    <row r="48" spans="1:8" ht="51">
      <c r="A48" s="191">
        <v>40</v>
      </c>
      <c r="B48" s="192" t="s">
        <v>1049</v>
      </c>
      <c r="C48" s="193">
        <v>100</v>
      </c>
      <c r="D48" s="193"/>
      <c r="E48" s="193">
        <v>100</v>
      </c>
      <c r="F48" s="193"/>
      <c r="G48" s="193">
        <v>100</v>
      </c>
      <c r="H48" s="193"/>
    </row>
    <row r="49" spans="1:16" ht="51">
      <c r="A49" s="191">
        <v>41</v>
      </c>
      <c r="B49" s="192" t="s">
        <v>1050</v>
      </c>
      <c r="C49" s="193"/>
      <c r="D49" s="193">
        <v>100</v>
      </c>
      <c r="E49" s="193"/>
      <c r="F49" s="193">
        <v>100</v>
      </c>
      <c r="G49" s="193"/>
      <c r="H49" s="193">
        <v>100</v>
      </c>
    </row>
    <row r="50" spans="1:16" ht="25.5">
      <c r="A50" s="191">
        <v>42</v>
      </c>
      <c r="B50" s="197" t="s">
        <v>318</v>
      </c>
      <c r="C50" s="200">
        <v>100</v>
      </c>
      <c r="D50" s="199"/>
      <c r="E50" s="200">
        <v>100</v>
      </c>
      <c r="F50" s="199"/>
      <c r="G50" s="200">
        <v>100</v>
      </c>
      <c r="H50" s="199"/>
    </row>
    <row r="51" spans="1:16" ht="25.5">
      <c r="A51" s="191">
        <v>43</v>
      </c>
      <c r="B51" s="201" t="s">
        <v>1044</v>
      </c>
      <c r="C51" s="200">
        <v>100</v>
      </c>
      <c r="D51" s="199"/>
      <c r="E51" s="200">
        <v>100</v>
      </c>
      <c r="F51" s="199"/>
      <c r="G51" s="200">
        <v>100</v>
      </c>
      <c r="H51" s="199"/>
    </row>
    <row r="52" spans="1:16">
      <c r="A52" s="191">
        <v>44</v>
      </c>
      <c r="B52" s="201" t="s">
        <v>1045</v>
      </c>
      <c r="C52" s="199"/>
      <c r="D52" s="203">
        <v>100</v>
      </c>
      <c r="E52" s="203"/>
      <c r="F52" s="203">
        <v>100</v>
      </c>
      <c r="G52" s="203"/>
      <c r="H52" s="203">
        <v>100</v>
      </c>
    </row>
    <row r="55" spans="1:16" ht="12.75" customHeight="1">
      <c r="A55" s="479" t="s">
        <v>1046</v>
      </c>
      <c r="B55" s="479"/>
      <c r="C55" s="479"/>
      <c r="D55" s="479"/>
      <c r="E55" s="479"/>
      <c r="F55" s="479"/>
      <c r="G55" s="479"/>
      <c r="H55" s="479"/>
      <c r="I55" s="204"/>
      <c r="J55" s="204"/>
      <c r="K55" s="204"/>
      <c r="L55" s="204"/>
      <c r="M55" s="204"/>
      <c r="N55" s="204"/>
      <c r="O55" s="204"/>
      <c r="P55" s="204"/>
    </row>
    <row r="56" spans="1:16">
      <c r="B56" s="154" t="s">
        <v>1048</v>
      </c>
    </row>
    <row r="57" spans="1:16">
      <c r="B57" s="154" t="s">
        <v>1047</v>
      </c>
    </row>
  </sheetData>
  <mergeCells count="19">
    <mergeCell ref="A55:H55"/>
    <mergeCell ref="A3:H3"/>
    <mergeCell ref="A2:H2"/>
    <mergeCell ref="C17:D17"/>
    <mergeCell ref="E17:F17"/>
    <mergeCell ref="G17:H17"/>
    <mergeCell ref="G16:H16"/>
    <mergeCell ref="C14:D14"/>
    <mergeCell ref="E14:F14"/>
    <mergeCell ref="G14:H14"/>
    <mergeCell ref="C15:D15"/>
    <mergeCell ref="E15:F15"/>
    <mergeCell ref="G15:H15"/>
    <mergeCell ref="C5:D5"/>
    <mergeCell ref="E5:F5"/>
    <mergeCell ref="G5:H5"/>
    <mergeCell ref="A1:H1"/>
    <mergeCell ref="C16:D16"/>
    <mergeCell ref="E16:F16"/>
  </mergeCells>
  <pageMargins left="0.54" right="0.1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pageSetUpPr fitToPage="1"/>
  </sheetPr>
  <dimension ref="A1:O284"/>
  <sheetViews>
    <sheetView tabSelected="1" topLeftCell="A150" zoomScaleNormal="100" workbookViewId="0">
      <selection activeCell="M15" sqref="M15"/>
    </sheetView>
  </sheetViews>
  <sheetFormatPr defaultRowHeight="12.75"/>
  <cols>
    <col min="1" max="1" width="64.7109375" style="106" customWidth="1"/>
    <col min="2" max="2" width="4.42578125" style="106" customWidth="1"/>
    <col min="3" max="3" width="2.28515625" style="106" customWidth="1"/>
    <col min="4" max="4" width="3.42578125" style="106" customWidth="1"/>
    <col min="5" max="5" width="6.5703125" style="106" customWidth="1"/>
    <col min="6" max="6" width="3.42578125" style="106" bestFit="1" customWidth="1"/>
    <col min="7" max="7" width="6.7109375" style="106" customWidth="1"/>
    <col min="8" max="8" width="6.140625" style="286" customWidth="1"/>
    <col min="9" max="9" width="17.5703125" style="106" customWidth="1"/>
    <col min="10" max="11" width="17.42578125" style="106" customWidth="1"/>
    <col min="12" max="12" width="19.85546875" style="106" customWidth="1"/>
    <col min="13" max="13" width="18.42578125" style="106" customWidth="1"/>
    <col min="14" max="14" width="17.140625" style="106" customWidth="1"/>
    <col min="15" max="15" width="18.28515625" style="106" customWidth="1"/>
    <col min="16" max="16384" width="9.140625" style="106"/>
  </cols>
  <sheetData>
    <row r="1" spans="1:15" ht="51.75" hidden="1" customHeight="1">
      <c r="A1" s="476" t="str">
        <f>"Приложение №"&amp;Н2дох&amp;"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76"/>
      <c r="C1" s="476"/>
      <c r="D1" s="476"/>
      <c r="E1" s="476"/>
      <c r="F1" s="476"/>
      <c r="G1" s="476"/>
      <c r="H1" s="476"/>
      <c r="I1" s="476"/>
      <c r="J1" s="476"/>
      <c r="K1" s="476"/>
    </row>
    <row r="2" spans="1:15" ht="56.25" customHeight="1">
      <c r="A2" s="476" t="str">
        <f>"Приложение "&amp;Н1дох&amp;" к решению
Богучанского районного Совета депутатов
от "&amp;Р1дата&amp;" года №"&amp;Р1номер</f>
        <v>Приложение 2 к решению
Богучанского районного Совета депутатов
от  года №</v>
      </c>
      <c r="B2" s="476"/>
      <c r="C2" s="476"/>
      <c r="D2" s="476"/>
      <c r="E2" s="476"/>
      <c r="F2" s="476"/>
      <c r="G2" s="476"/>
      <c r="H2" s="476"/>
      <c r="I2" s="476"/>
      <c r="J2" s="476"/>
      <c r="K2" s="476"/>
    </row>
    <row r="3" spans="1:15" ht="18">
      <c r="A3" s="482" t="str">
        <f>"Доходы районного бюджета на "&amp;год&amp;" год и плановый период "&amp;ПлПер&amp;" годов"</f>
        <v>Доходы районного бюджета на 2023 год и плановый период 2024-2025 годов</v>
      </c>
      <c r="B3" s="482"/>
      <c r="C3" s="482"/>
      <c r="D3" s="482"/>
      <c r="E3" s="482"/>
      <c r="F3" s="482"/>
      <c r="G3" s="482"/>
      <c r="H3" s="482"/>
      <c r="I3" s="482"/>
      <c r="J3" s="482"/>
      <c r="K3" s="482"/>
    </row>
    <row r="4" spans="1:15">
      <c r="J4" s="107"/>
      <c r="K4" s="107" t="s">
        <v>69</v>
      </c>
    </row>
    <row r="5" spans="1:15" ht="3" customHeight="1">
      <c r="A5" s="483" t="s">
        <v>1456</v>
      </c>
      <c r="B5" s="485" t="s">
        <v>1457</v>
      </c>
      <c r="C5" s="485"/>
      <c r="D5" s="485"/>
      <c r="E5" s="485"/>
      <c r="F5" s="485"/>
      <c r="G5" s="485"/>
      <c r="H5" s="485"/>
      <c r="I5" s="481" t="s">
        <v>1728</v>
      </c>
      <c r="J5" s="481" t="s">
        <v>1828</v>
      </c>
      <c r="K5" s="481" t="s">
        <v>2085</v>
      </c>
    </row>
    <row r="6" spans="1:15" ht="6" customHeight="1">
      <c r="A6" s="483"/>
      <c r="B6" s="485"/>
      <c r="C6" s="485"/>
      <c r="D6" s="485"/>
      <c r="E6" s="485"/>
      <c r="F6" s="485"/>
      <c r="G6" s="485"/>
      <c r="H6" s="485"/>
      <c r="I6" s="481"/>
      <c r="J6" s="481"/>
      <c r="K6" s="481"/>
    </row>
    <row r="7" spans="1:15" ht="160.5" customHeight="1">
      <c r="A7" s="484"/>
      <c r="B7" s="277" t="s">
        <v>1449</v>
      </c>
      <c r="C7" s="277" t="s">
        <v>1450</v>
      </c>
      <c r="D7" s="277" t="s">
        <v>1451</v>
      </c>
      <c r="E7" s="277" t="s">
        <v>1452</v>
      </c>
      <c r="F7" s="277" t="s">
        <v>1453</v>
      </c>
      <c r="G7" s="277" t="s">
        <v>1454</v>
      </c>
      <c r="H7" s="277" t="s">
        <v>1455</v>
      </c>
      <c r="I7" s="481"/>
      <c r="J7" s="481"/>
      <c r="K7" s="481"/>
      <c r="L7" s="108"/>
      <c r="M7" s="109"/>
    </row>
    <row r="8" spans="1:15">
      <c r="A8" s="144">
        <v>1</v>
      </c>
      <c r="B8" s="145" t="s">
        <v>171</v>
      </c>
      <c r="C8" s="145" t="s">
        <v>267</v>
      </c>
      <c r="D8" s="145" t="s">
        <v>268</v>
      </c>
      <c r="E8" s="146" t="s">
        <v>269</v>
      </c>
      <c r="F8" s="145" t="s">
        <v>270</v>
      </c>
      <c r="G8" s="145" t="s">
        <v>271</v>
      </c>
      <c r="H8" s="146" t="s">
        <v>24</v>
      </c>
      <c r="I8" s="147" t="s">
        <v>192</v>
      </c>
      <c r="J8" s="147" t="s">
        <v>27</v>
      </c>
      <c r="K8" s="147" t="s">
        <v>199</v>
      </c>
      <c r="L8" s="110"/>
    </row>
    <row r="9" spans="1:15">
      <c r="A9" s="7" t="s">
        <v>33</v>
      </c>
      <c r="B9" s="381" t="s">
        <v>162</v>
      </c>
      <c r="C9" s="148" t="s">
        <v>126</v>
      </c>
      <c r="D9" s="148" t="s">
        <v>127</v>
      </c>
      <c r="E9" s="148" t="s">
        <v>128</v>
      </c>
      <c r="F9" s="148" t="s">
        <v>127</v>
      </c>
      <c r="G9" s="148" t="s">
        <v>129</v>
      </c>
      <c r="H9" s="148" t="s">
        <v>162</v>
      </c>
      <c r="I9" s="140">
        <f>I10+I20+I30+I42+I50+I54+I72+I79+I92+I99</f>
        <v>792656835</v>
      </c>
      <c r="J9" s="140">
        <f>J10+J20+J30+J42+J50+J54+J72+J79+J92+J99</f>
        <v>816010786</v>
      </c>
      <c r="K9" s="140">
        <f>K10+K20+K30+K42+K50+K54+K72+K79+K92+K99</f>
        <v>843126019</v>
      </c>
      <c r="M9" s="110"/>
      <c r="N9" s="110"/>
      <c r="O9" s="110"/>
    </row>
    <row r="10" spans="1:15">
      <c r="A10" s="7" t="s">
        <v>34</v>
      </c>
      <c r="B10" s="381" t="s">
        <v>130</v>
      </c>
      <c r="C10" s="148" t="s">
        <v>126</v>
      </c>
      <c r="D10" s="148" t="s">
        <v>131</v>
      </c>
      <c r="E10" s="148" t="s">
        <v>128</v>
      </c>
      <c r="F10" s="148" t="s">
        <v>127</v>
      </c>
      <c r="G10" s="148" t="s">
        <v>129</v>
      </c>
      <c r="H10" s="148" t="s">
        <v>162</v>
      </c>
      <c r="I10" s="140">
        <f t="shared" ref="I10:K10" si="0">I11+I14</f>
        <v>476476000</v>
      </c>
      <c r="J10" s="140">
        <f t="shared" si="0"/>
        <v>487748400</v>
      </c>
      <c r="K10" s="140">
        <f t="shared" si="0"/>
        <v>501407000</v>
      </c>
    </row>
    <row r="11" spans="1:15">
      <c r="A11" s="7" t="s">
        <v>1089</v>
      </c>
      <c r="B11" s="381" t="s">
        <v>130</v>
      </c>
      <c r="C11" s="148" t="s">
        <v>126</v>
      </c>
      <c r="D11" s="148" t="s">
        <v>131</v>
      </c>
      <c r="E11" s="148" t="s">
        <v>132</v>
      </c>
      <c r="F11" s="148" t="s">
        <v>127</v>
      </c>
      <c r="G11" s="148" t="s">
        <v>129</v>
      </c>
      <c r="H11" s="148" t="s">
        <v>133</v>
      </c>
      <c r="I11" s="140">
        <f t="shared" ref="I11:K12" si="1">I12</f>
        <v>66133000</v>
      </c>
      <c r="J11" s="140">
        <f t="shared" si="1"/>
        <v>67160000</v>
      </c>
      <c r="K11" s="140">
        <f t="shared" si="1"/>
        <v>67946000</v>
      </c>
    </row>
    <row r="12" spans="1:15" ht="25.5">
      <c r="A12" s="7" t="s">
        <v>220</v>
      </c>
      <c r="B12" s="381" t="s">
        <v>130</v>
      </c>
      <c r="C12" s="148" t="s">
        <v>126</v>
      </c>
      <c r="D12" s="148" t="s">
        <v>131</v>
      </c>
      <c r="E12" s="148" t="s">
        <v>221</v>
      </c>
      <c r="F12" s="148" t="s">
        <v>127</v>
      </c>
      <c r="G12" s="148" t="s">
        <v>129</v>
      </c>
      <c r="H12" s="148" t="s">
        <v>133</v>
      </c>
      <c r="I12" s="140">
        <f t="shared" si="1"/>
        <v>66133000</v>
      </c>
      <c r="J12" s="140">
        <f t="shared" si="1"/>
        <v>67160000</v>
      </c>
      <c r="K12" s="140">
        <f t="shared" si="1"/>
        <v>67946000</v>
      </c>
    </row>
    <row r="13" spans="1:15" ht="38.25">
      <c r="A13" s="7" t="s">
        <v>1082</v>
      </c>
      <c r="B13" s="381" t="s">
        <v>130</v>
      </c>
      <c r="C13" s="148" t="s">
        <v>126</v>
      </c>
      <c r="D13" s="148" t="s">
        <v>131</v>
      </c>
      <c r="E13" s="148" t="s">
        <v>222</v>
      </c>
      <c r="F13" s="148" t="s">
        <v>223</v>
      </c>
      <c r="G13" s="148" t="s">
        <v>129</v>
      </c>
      <c r="H13" s="148" t="s">
        <v>133</v>
      </c>
      <c r="I13" s="139">
        <v>66133000</v>
      </c>
      <c r="J13" s="139">
        <v>67160000</v>
      </c>
      <c r="K13" s="139">
        <v>67946000</v>
      </c>
    </row>
    <row r="14" spans="1:15">
      <c r="A14" s="7" t="s">
        <v>1090</v>
      </c>
      <c r="B14" s="381" t="s">
        <v>130</v>
      </c>
      <c r="C14" s="148" t="s">
        <v>126</v>
      </c>
      <c r="D14" s="148" t="s">
        <v>131</v>
      </c>
      <c r="E14" s="148" t="s">
        <v>224</v>
      </c>
      <c r="F14" s="148" t="s">
        <v>131</v>
      </c>
      <c r="G14" s="148" t="s">
        <v>129</v>
      </c>
      <c r="H14" s="148" t="s">
        <v>133</v>
      </c>
      <c r="I14" s="139">
        <f t="shared" ref="I14:K14" si="2">I15+I16+I17+I18+I19</f>
        <v>410343000</v>
      </c>
      <c r="J14" s="139">
        <f t="shared" si="2"/>
        <v>420588400</v>
      </c>
      <c r="K14" s="139">
        <f t="shared" si="2"/>
        <v>433461000</v>
      </c>
    </row>
    <row r="15" spans="1:15" ht="63.75">
      <c r="A15" s="231" t="s">
        <v>1083</v>
      </c>
      <c r="B15" s="381" t="s">
        <v>130</v>
      </c>
      <c r="C15" s="148" t="s">
        <v>126</v>
      </c>
      <c r="D15" s="148" t="s">
        <v>131</v>
      </c>
      <c r="E15" s="148" t="s">
        <v>225</v>
      </c>
      <c r="F15" s="148" t="s">
        <v>131</v>
      </c>
      <c r="G15" s="148" t="s">
        <v>129</v>
      </c>
      <c r="H15" s="148" t="s">
        <v>133</v>
      </c>
      <c r="I15" s="139">
        <v>398750000</v>
      </c>
      <c r="J15" s="139">
        <v>408600000</v>
      </c>
      <c r="K15" s="139">
        <v>421090000</v>
      </c>
    </row>
    <row r="16" spans="1:15" ht="76.5">
      <c r="A16" s="149" t="s">
        <v>261</v>
      </c>
      <c r="B16" s="381" t="s">
        <v>130</v>
      </c>
      <c r="C16" s="148" t="s">
        <v>126</v>
      </c>
      <c r="D16" s="148" t="s">
        <v>131</v>
      </c>
      <c r="E16" s="148" t="s">
        <v>226</v>
      </c>
      <c r="F16" s="148" t="s">
        <v>131</v>
      </c>
      <c r="G16" s="148" t="s">
        <v>129</v>
      </c>
      <c r="H16" s="148" t="s">
        <v>133</v>
      </c>
      <c r="I16" s="139">
        <v>545000</v>
      </c>
      <c r="J16" s="139">
        <v>572000</v>
      </c>
      <c r="K16" s="139">
        <v>593000</v>
      </c>
    </row>
    <row r="17" spans="1:11" ht="25.5">
      <c r="A17" s="149" t="s">
        <v>262</v>
      </c>
      <c r="B17" s="381" t="s">
        <v>130</v>
      </c>
      <c r="C17" s="148" t="s">
        <v>126</v>
      </c>
      <c r="D17" s="148" t="s">
        <v>131</v>
      </c>
      <c r="E17" s="148" t="s">
        <v>260</v>
      </c>
      <c r="F17" s="148" t="s">
        <v>131</v>
      </c>
      <c r="G17" s="148" t="s">
        <v>129</v>
      </c>
      <c r="H17" s="148" t="s">
        <v>133</v>
      </c>
      <c r="I17" s="139">
        <v>1176000</v>
      </c>
      <c r="J17" s="139">
        <v>1232000</v>
      </c>
      <c r="K17" s="139">
        <v>1281000</v>
      </c>
    </row>
    <row r="18" spans="1:11" ht="63.75">
      <c r="A18" s="149" t="s">
        <v>1084</v>
      </c>
      <c r="B18" s="381" t="s">
        <v>130</v>
      </c>
      <c r="C18" s="148" t="s">
        <v>126</v>
      </c>
      <c r="D18" s="148" t="s">
        <v>131</v>
      </c>
      <c r="E18" s="148" t="s">
        <v>621</v>
      </c>
      <c r="F18" s="148" t="s">
        <v>131</v>
      </c>
      <c r="G18" s="148" t="s">
        <v>129</v>
      </c>
      <c r="H18" s="148" t="s">
        <v>133</v>
      </c>
      <c r="I18" s="139">
        <v>9115000</v>
      </c>
      <c r="J18" s="139">
        <v>9389400</v>
      </c>
      <c r="K18" s="139">
        <v>9671000</v>
      </c>
    </row>
    <row r="19" spans="1:11" ht="38.25">
      <c r="A19" s="149" t="s">
        <v>1844</v>
      </c>
      <c r="B19" s="381" t="s">
        <v>130</v>
      </c>
      <c r="C19" s="148" t="s">
        <v>126</v>
      </c>
      <c r="D19" s="148" t="s">
        <v>131</v>
      </c>
      <c r="E19" s="148" t="s">
        <v>1660</v>
      </c>
      <c r="F19" s="148" t="s">
        <v>131</v>
      </c>
      <c r="G19" s="148" t="s">
        <v>129</v>
      </c>
      <c r="H19" s="148" t="s">
        <v>133</v>
      </c>
      <c r="I19" s="139">
        <v>757000</v>
      </c>
      <c r="J19" s="139">
        <v>795000</v>
      </c>
      <c r="K19" s="139">
        <v>826000</v>
      </c>
    </row>
    <row r="20" spans="1:11" ht="25.5">
      <c r="A20" s="149" t="s">
        <v>1091</v>
      </c>
      <c r="B20" s="381" t="s">
        <v>162</v>
      </c>
      <c r="C20" s="148" t="s">
        <v>126</v>
      </c>
      <c r="D20" s="148" t="s">
        <v>235</v>
      </c>
      <c r="E20" s="148" t="s">
        <v>128</v>
      </c>
      <c r="F20" s="148" t="s">
        <v>127</v>
      </c>
      <c r="G20" s="148" t="s">
        <v>129</v>
      </c>
      <c r="H20" s="148" t="s">
        <v>162</v>
      </c>
      <c r="I20" s="140">
        <f t="shared" ref="I20:K20" si="3">I21</f>
        <v>81900</v>
      </c>
      <c r="J20" s="140">
        <f t="shared" si="3"/>
        <v>86600</v>
      </c>
      <c r="K20" s="140">
        <f t="shared" si="3"/>
        <v>91600</v>
      </c>
    </row>
    <row r="21" spans="1:11" ht="25.5">
      <c r="A21" s="149" t="s">
        <v>272</v>
      </c>
      <c r="B21" s="381" t="s">
        <v>162</v>
      </c>
      <c r="C21" s="148" t="s">
        <v>126</v>
      </c>
      <c r="D21" s="148" t="s">
        <v>235</v>
      </c>
      <c r="E21" s="148" t="s">
        <v>224</v>
      </c>
      <c r="F21" s="148" t="s">
        <v>131</v>
      </c>
      <c r="G21" s="148" t="s">
        <v>129</v>
      </c>
      <c r="H21" s="148" t="s">
        <v>133</v>
      </c>
      <c r="I21" s="140">
        <f>I22+I24+I26+I28</f>
        <v>81900</v>
      </c>
      <c r="J21" s="140">
        <f t="shared" ref="J21:K21" si="4">J22+J24+J26+J28</f>
        <v>86600</v>
      </c>
      <c r="K21" s="140">
        <f t="shared" si="4"/>
        <v>91600</v>
      </c>
    </row>
    <row r="22" spans="1:11" ht="51">
      <c r="A22" s="149" t="s">
        <v>274</v>
      </c>
      <c r="B22" s="381" t="s">
        <v>273</v>
      </c>
      <c r="C22" s="148" t="s">
        <v>126</v>
      </c>
      <c r="D22" s="148" t="s">
        <v>235</v>
      </c>
      <c r="E22" s="148" t="s">
        <v>1871</v>
      </c>
      <c r="F22" s="148" t="s">
        <v>131</v>
      </c>
      <c r="G22" s="148" t="s">
        <v>129</v>
      </c>
      <c r="H22" s="148" t="s">
        <v>133</v>
      </c>
      <c r="I22" s="140">
        <f>I23</f>
        <v>38800</v>
      </c>
      <c r="J22" s="140">
        <f t="shared" ref="J22:K22" si="5">J23</f>
        <v>41300</v>
      </c>
      <c r="K22" s="140">
        <f t="shared" si="5"/>
        <v>43800</v>
      </c>
    </row>
    <row r="23" spans="1:11" ht="89.25">
      <c r="A23" s="149" t="s">
        <v>1872</v>
      </c>
      <c r="B23" s="381" t="s">
        <v>273</v>
      </c>
      <c r="C23" s="148" t="s">
        <v>126</v>
      </c>
      <c r="D23" s="148" t="s">
        <v>235</v>
      </c>
      <c r="E23" s="148" t="s">
        <v>1750</v>
      </c>
      <c r="F23" s="148" t="s">
        <v>131</v>
      </c>
      <c r="G23" s="148" t="s">
        <v>129</v>
      </c>
      <c r="H23" s="148" t="s">
        <v>133</v>
      </c>
      <c r="I23" s="139">
        <v>38800</v>
      </c>
      <c r="J23" s="139">
        <v>41300</v>
      </c>
      <c r="K23" s="139">
        <v>43800</v>
      </c>
    </row>
    <row r="24" spans="1:11" ht="63.75">
      <c r="A24" s="149" t="s">
        <v>275</v>
      </c>
      <c r="B24" s="381" t="s">
        <v>273</v>
      </c>
      <c r="C24" s="148" t="s">
        <v>126</v>
      </c>
      <c r="D24" s="148" t="s">
        <v>235</v>
      </c>
      <c r="E24" s="148" t="s">
        <v>1873</v>
      </c>
      <c r="F24" s="148" t="s">
        <v>131</v>
      </c>
      <c r="G24" s="148" t="s">
        <v>129</v>
      </c>
      <c r="H24" s="148" t="s">
        <v>133</v>
      </c>
      <c r="I24" s="139">
        <f>I25</f>
        <v>300</v>
      </c>
      <c r="J24" s="139">
        <f t="shared" ref="J24:K24" si="6">J25</f>
        <v>300</v>
      </c>
      <c r="K24" s="139">
        <f t="shared" si="6"/>
        <v>300</v>
      </c>
    </row>
    <row r="25" spans="1:11" ht="102">
      <c r="A25" s="149" t="s">
        <v>1874</v>
      </c>
      <c r="B25" s="381" t="s">
        <v>273</v>
      </c>
      <c r="C25" s="148" t="s">
        <v>126</v>
      </c>
      <c r="D25" s="148" t="s">
        <v>235</v>
      </c>
      <c r="E25" s="148" t="s">
        <v>1751</v>
      </c>
      <c r="F25" s="148" t="s">
        <v>131</v>
      </c>
      <c r="G25" s="148" t="s">
        <v>129</v>
      </c>
      <c r="H25" s="148" t="s">
        <v>133</v>
      </c>
      <c r="I25" s="139">
        <v>300</v>
      </c>
      <c r="J25" s="139">
        <v>300</v>
      </c>
      <c r="K25" s="139">
        <v>300</v>
      </c>
    </row>
    <row r="26" spans="1:11" ht="51">
      <c r="A26" s="149" t="s">
        <v>1875</v>
      </c>
      <c r="B26" s="381" t="s">
        <v>273</v>
      </c>
      <c r="C26" s="148" t="s">
        <v>126</v>
      </c>
      <c r="D26" s="148" t="s">
        <v>235</v>
      </c>
      <c r="E26" s="148" t="s">
        <v>1876</v>
      </c>
      <c r="F26" s="148" t="s">
        <v>131</v>
      </c>
      <c r="G26" s="148" t="s">
        <v>129</v>
      </c>
      <c r="H26" s="148" t="s">
        <v>133</v>
      </c>
      <c r="I26" s="139">
        <f>I27</f>
        <v>47900</v>
      </c>
      <c r="J26" s="139">
        <f t="shared" ref="J26:K26" si="7">J27</f>
        <v>50400</v>
      </c>
      <c r="K26" s="139">
        <f t="shared" si="7"/>
        <v>52900</v>
      </c>
    </row>
    <row r="27" spans="1:11" ht="89.25">
      <c r="A27" s="149" t="s">
        <v>1877</v>
      </c>
      <c r="B27" s="381" t="s">
        <v>273</v>
      </c>
      <c r="C27" s="148" t="s">
        <v>126</v>
      </c>
      <c r="D27" s="148" t="s">
        <v>235</v>
      </c>
      <c r="E27" s="148" t="s">
        <v>1752</v>
      </c>
      <c r="F27" s="148" t="s">
        <v>131</v>
      </c>
      <c r="G27" s="148" t="s">
        <v>129</v>
      </c>
      <c r="H27" s="148" t="s">
        <v>133</v>
      </c>
      <c r="I27" s="139">
        <v>47900</v>
      </c>
      <c r="J27" s="139">
        <v>50400</v>
      </c>
      <c r="K27" s="139">
        <v>52900</v>
      </c>
    </row>
    <row r="28" spans="1:11" ht="51">
      <c r="A28" s="7" t="s">
        <v>1878</v>
      </c>
      <c r="B28" s="381" t="s">
        <v>273</v>
      </c>
      <c r="C28" s="148" t="s">
        <v>126</v>
      </c>
      <c r="D28" s="148" t="s">
        <v>235</v>
      </c>
      <c r="E28" s="148" t="s">
        <v>1879</v>
      </c>
      <c r="F28" s="148" t="s">
        <v>131</v>
      </c>
      <c r="G28" s="148" t="s">
        <v>129</v>
      </c>
      <c r="H28" s="148" t="s">
        <v>133</v>
      </c>
      <c r="I28" s="139">
        <f>I29</f>
        <v>-5100</v>
      </c>
      <c r="J28" s="139">
        <f t="shared" ref="J28:K28" si="8">J29</f>
        <v>-5400</v>
      </c>
      <c r="K28" s="139">
        <f t="shared" si="8"/>
        <v>-5400</v>
      </c>
    </row>
    <row r="29" spans="1:11" ht="89.25">
      <c r="A29" s="259" t="s">
        <v>1880</v>
      </c>
      <c r="B29" s="381" t="s">
        <v>273</v>
      </c>
      <c r="C29" s="148" t="s">
        <v>126</v>
      </c>
      <c r="D29" s="148" t="s">
        <v>235</v>
      </c>
      <c r="E29" s="148" t="s">
        <v>1753</v>
      </c>
      <c r="F29" s="148" t="s">
        <v>131</v>
      </c>
      <c r="G29" s="148" t="s">
        <v>129</v>
      </c>
      <c r="H29" s="148" t="s">
        <v>133</v>
      </c>
      <c r="I29" s="139">
        <v>-5100</v>
      </c>
      <c r="J29" s="139">
        <v>-5400</v>
      </c>
      <c r="K29" s="139">
        <v>-5400</v>
      </c>
    </row>
    <row r="30" spans="1:11">
      <c r="A30" s="7" t="s">
        <v>88</v>
      </c>
      <c r="B30" s="381" t="s">
        <v>130</v>
      </c>
      <c r="C30" s="148" t="s">
        <v>126</v>
      </c>
      <c r="D30" s="148" t="s">
        <v>227</v>
      </c>
      <c r="E30" s="148" t="s">
        <v>128</v>
      </c>
      <c r="F30" s="148" t="s">
        <v>127</v>
      </c>
      <c r="G30" s="148" t="s">
        <v>129</v>
      </c>
      <c r="H30" s="148" t="s">
        <v>162</v>
      </c>
      <c r="I30" s="140">
        <f>I36+I38+I40+I31</f>
        <v>195724900</v>
      </c>
      <c r="J30" s="140">
        <f>J36+J38+J40+J31</f>
        <v>202843300</v>
      </c>
      <c r="K30" s="140">
        <f>K36+K38+K40+K31</f>
        <v>211047900</v>
      </c>
    </row>
    <row r="31" spans="1:11" ht="25.5">
      <c r="A31" s="311" t="s">
        <v>1370</v>
      </c>
      <c r="B31" s="381" t="s">
        <v>130</v>
      </c>
      <c r="C31" s="148" t="s">
        <v>126</v>
      </c>
      <c r="D31" s="148" t="s">
        <v>227</v>
      </c>
      <c r="E31" s="148" t="s">
        <v>132</v>
      </c>
      <c r="F31" s="148" t="s">
        <v>127</v>
      </c>
      <c r="G31" s="148" t="s">
        <v>129</v>
      </c>
      <c r="H31" s="148" t="s">
        <v>133</v>
      </c>
      <c r="I31" s="140">
        <f>I32+I34</f>
        <v>175666300</v>
      </c>
      <c r="J31" s="140">
        <f>J32+J34</f>
        <v>181434300</v>
      </c>
      <c r="K31" s="140">
        <f>K32+K34</f>
        <v>188848700</v>
      </c>
    </row>
    <row r="32" spans="1:11" ht="25.5">
      <c r="A32" s="7" t="s">
        <v>1371</v>
      </c>
      <c r="B32" s="381" t="s">
        <v>130</v>
      </c>
      <c r="C32" s="148" t="s">
        <v>126</v>
      </c>
      <c r="D32" s="148" t="s">
        <v>227</v>
      </c>
      <c r="E32" s="148" t="s">
        <v>221</v>
      </c>
      <c r="F32" s="148" t="s">
        <v>131</v>
      </c>
      <c r="G32" s="148" t="s">
        <v>129</v>
      </c>
      <c r="H32" s="148" t="s">
        <v>133</v>
      </c>
      <c r="I32" s="140">
        <f t="shared" ref="I32:K32" si="9">I33</f>
        <v>146329100</v>
      </c>
      <c r="J32" s="140">
        <f t="shared" si="9"/>
        <v>150874900</v>
      </c>
      <c r="K32" s="140">
        <f t="shared" si="9"/>
        <v>157043800</v>
      </c>
    </row>
    <row r="33" spans="1:11" ht="25.5">
      <c r="A33" s="7" t="s">
        <v>1371</v>
      </c>
      <c r="B33" s="381" t="s">
        <v>130</v>
      </c>
      <c r="C33" s="148" t="s">
        <v>126</v>
      </c>
      <c r="D33" s="148" t="s">
        <v>227</v>
      </c>
      <c r="E33" s="150" t="s">
        <v>1372</v>
      </c>
      <c r="F33" s="148" t="s">
        <v>131</v>
      </c>
      <c r="G33" s="148" t="s">
        <v>129</v>
      </c>
      <c r="H33" s="148" t="s">
        <v>133</v>
      </c>
      <c r="I33" s="140">
        <v>146329100</v>
      </c>
      <c r="J33" s="140">
        <v>150874900</v>
      </c>
      <c r="K33" s="140">
        <v>157043800</v>
      </c>
    </row>
    <row r="34" spans="1:11" ht="38.25">
      <c r="A34" s="7" t="s">
        <v>1373</v>
      </c>
      <c r="B34" s="381" t="s">
        <v>130</v>
      </c>
      <c r="C34" s="148" t="s">
        <v>126</v>
      </c>
      <c r="D34" s="148" t="s">
        <v>227</v>
      </c>
      <c r="E34" s="150" t="s">
        <v>1374</v>
      </c>
      <c r="F34" s="148" t="s">
        <v>131</v>
      </c>
      <c r="G34" s="148" t="s">
        <v>129</v>
      </c>
      <c r="H34" s="148" t="s">
        <v>133</v>
      </c>
      <c r="I34" s="140">
        <f t="shared" ref="I34:K34" si="10">I35</f>
        <v>29337200</v>
      </c>
      <c r="J34" s="140">
        <f t="shared" si="10"/>
        <v>30559400</v>
      </c>
      <c r="K34" s="140">
        <f t="shared" si="10"/>
        <v>31804900</v>
      </c>
    </row>
    <row r="35" spans="1:11" ht="51">
      <c r="A35" s="7" t="s">
        <v>1375</v>
      </c>
      <c r="B35" s="381" t="s">
        <v>130</v>
      </c>
      <c r="C35" s="148" t="s">
        <v>126</v>
      </c>
      <c r="D35" s="148" t="s">
        <v>227</v>
      </c>
      <c r="E35" s="150" t="s">
        <v>1858</v>
      </c>
      <c r="F35" s="148" t="s">
        <v>131</v>
      </c>
      <c r="G35" s="148" t="s">
        <v>129</v>
      </c>
      <c r="H35" s="148" t="s">
        <v>133</v>
      </c>
      <c r="I35" s="140">
        <v>29337200</v>
      </c>
      <c r="J35" s="140">
        <v>30559400</v>
      </c>
      <c r="K35" s="140">
        <v>31804900</v>
      </c>
    </row>
    <row r="36" spans="1:11">
      <c r="A36" s="7" t="s">
        <v>89</v>
      </c>
      <c r="B36" s="381" t="s">
        <v>130</v>
      </c>
      <c r="C36" s="148" t="s">
        <v>126</v>
      </c>
      <c r="D36" s="148" t="s">
        <v>227</v>
      </c>
      <c r="E36" s="150" t="s">
        <v>224</v>
      </c>
      <c r="F36" s="148" t="s">
        <v>223</v>
      </c>
      <c r="G36" s="148" t="s">
        <v>129</v>
      </c>
      <c r="H36" s="148" t="s">
        <v>133</v>
      </c>
      <c r="I36" s="140">
        <f t="shared" ref="I36:K36" si="11">SUM(I37:I37)</f>
        <v>300000</v>
      </c>
      <c r="J36" s="140">
        <f t="shared" si="11"/>
        <v>250000</v>
      </c>
      <c r="K36" s="140">
        <f t="shared" si="11"/>
        <v>200000</v>
      </c>
    </row>
    <row r="37" spans="1:11">
      <c r="A37" s="7" t="s">
        <v>89</v>
      </c>
      <c r="B37" s="381" t="s">
        <v>130</v>
      </c>
      <c r="C37" s="148" t="s">
        <v>126</v>
      </c>
      <c r="D37" s="148" t="s">
        <v>227</v>
      </c>
      <c r="E37" s="150" t="s">
        <v>225</v>
      </c>
      <c r="F37" s="148" t="s">
        <v>223</v>
      </c>
      <c r="G37" s="148" t="s">
        <v>129</v>
      </c>
      <c r="H37" s="148" t="s">
        <v>133</v>
      </c>
      <c r="I37" s="139">
        <v>300000</v>
      </c>
      <c r="J37" s="139">
        <v>250000</v>
      </c>
      <c r="K37" s="139">
        <v>200000</v>
      </c>
    </row>
    <row r="38" spans="1:11">
      <c r="A38" s="7" t="s">
        <v>19</v>
      </c>
      <c r="B38" s="381" t="s">
        <v>130</v>
      </c>
      <c r="C38" s="148" t="s">
        <v>126</v>
      </c>
      <c r="D38" s="148" t="s">
        <v>227</v>
      </c>
      <c r="E38" s="150" t="s">
        <v>32</v>
      </c>
      <c r="F38" s="148" t="s">
        <v>131</v>
      </c>
      <c r="G38" s="148" t="s">
        <v>129</v>
      </c>
      <c r="H38" s="148" t="s">
        <v>133</v>
      </c>
      <c r="I38" s="140">
        <f>I39</f>
        <v>8000</v>
      </c>
      <c r="J38" s="140">
        <f t="shared" ref="J38:K38" si="12">J39</f>
        <v>9000</v>
      </c>
      <c r="K38" s="140">
        <f t="shared" si="12"/>
        <v>9200</v>
      </c>
    </row>
    <row r="39" spans="1:11">
      <c r="A39" s="7" t="s">
        <v>19</v>
      </c>
      <c r="B39" s="381" t="s">
        <v>130</v>
      </c>
      <c r="C39" s="148" t="s">
        <v>126</v>
      </c>
      <c r="D39" s="148" t="s">
        <v>227</v>
      </c>
      <c r="E39" s="150" t="s">
        <v>205</v>
      </c>
      <c r="F39" s="148" t="s">
        <v>131</v>
      </c>
      <c r="G39" s="148" t="s">
        <v>129</v>
      </c>
      <c r="H39" s="148" t="s">
        <v>133</v>
      </c>
      <c r="I39" s="139">
        <v>8000</v>
      </c>
      <c r="J39" s="139">
        <v>9000</v>
      </c>
      <c r="K39" s="139">
        <v>9200</v>
      </c>
    </row>
    <row r="40" spans="1:11" ht="25.5">
      <c r="A40" s="7" t="s">
        <v>629</v>
      </c>
      <c r="B40" s="381" t="s">
        <v>130</v>
      </c>
      <c r="C40" s="148" t="s">
        <v>126</v>
      </c>
      <c r="D40" s="148" t="s">
        <v>227</v>
      </c>
      <c r="E40" s="148" t="s">
        <v>22</v>
      </c>
      <c r="F40" s="148" t="s">
        <v>223</v>
      </c>
      <c r="G40" s="148" t="s">
        <v>129</v>
      </c>
      <c r="H40" s="148" t="s">
        <v>133</v>
      </c>
      <c r="I40" s="140">
        <f t="shared" ref="I40:K40" si="13">I41</f>
        <v>19750600</v>
      </c>
      <c r="J40" s="140">
        <f t="shared" si="13"/>
        <v>21150000</v>
      </c>
      <c r="K40" s="140">
        <f t="shared" si="13"/>
        <v>21990000</v>
      </c>
    </row>
    <row r="41" spans="1:11" ht="25.5">
      <c r="A41" s="7" t="s">
        <v>276</v>
      </c>
      <c r="B41" s="381" t="s">
        <v>130</v>
      </c>
      <c r="C41" s="148" t="s">
        <v>126</v>
      </c>
      <c r="D41" s="148" t="s">
        <v>227</v>
      </c>
      <c r="E41" s="148" t="s">
        <v>277</v>
      </c>
      <c r="F41" s="148" t="s">
        <v>223</v>
      </c>
      <c r="G41" s="148" t="s">
        <v>129</v>
      </c>
      <c r="H41" s="148" t="s">
        <v>133</v>
      </c>
      <c r="I41" s="139">
        <v>19750600</v>
      </c>
      <c r="J41" s="139">
        <v>21150000</v>
      </c>
      <c r="K41" s="139">
        <v>21990000</v>
      </c>
    </row>
    <row r="42" spans="1:11">
      <c r="A42" s="7" t="s">
        <v>90</v>
      </c>
      <c r="B42" s="381" t="s">
        <v>130</v>
      </c>
      <c r="C42" s="148" t="s">
        <v>126</v>
      </c>
      <c r="D42" s="148" t="s">
        <v>228</v>
      </c>
      <c r="E42" s="148" t="s">
        <v>128</v>
      </c>
      <c r="F42" s="148" t="s">
        <v>127</v>
      </c>
      <c r="G42" s="148" t="s">
        <v>129</v>
      </c>
      <c r="H42" s="148" t="s">
        <v>162</v>
      </c>
      <c r="I42" s="140">
        <f t="shared" ref="I42:K42" si="14">I45+I43</f>
        <v>1016200</v>
      </c>
      <c r="J42" s="140">
        <f t="shared" si="14"/>
        <v>1064935</v>
      </c>
      <c r="K42" s="140">
        <f t="shared" si="14"/>
        <v>1107360</v>
      </c>
    </row>
    <row r="43" spans="1:11">
      <c r="A43" s="7" t="s">
        <v>240</v>
      </c>
      <c r="B43" s="381" t="s">
        <v>130</v>
      </c>
      <c r="C43" s="148" t="s">
        <v>126</v>
      </c>
      <c r="D43" s="148" t="s">
        <v>228</v>
      </c>
      <c r="E43" s="148" t="s">
        <v>132</v>
      </c>
      <c r="F43" s="148" t="s">
        <v>127</v>
      </c>
      <c r="G43" s="148" t="s">
        <v>129</v>
      </c>
      <c r="H43" s="148" t="s">
        <v>133</v>
      </c>
      <c r="I43" s="140">
        <f t="shared" ref="I43:K43" si="15">I44</f>
        <v>1000</v>
      </c>
      <c r="J43" s="140">
        <f t="shared" si="15"/>
        <v>1000</v>
      </c>
      <c r="K43" s="140">
        <f t="shared" si="15"/>
        <v>1000</v>
      </c>
    </row>
    <row r="44" spans="1:11" ht="38.25">
      <c r="A44" s="7" t="s">
        <v>241</v>
      </c>
      <c r="B44" s="381" t="s">
        <v>130</v>
      </c>
      <c r="C44" s="148" t="s">
        <v>126</v>
      </c>
      <c r="D44" s="148" t="s">
        <v>228</v>
      </c>
      <c r="E44" s="148" t="s">
        <v>242</v>
      </c>
      <c r="F44" s="148" t="s">
        <v>227</v>
      </c>
      <c r="G44" s="148" t="s">
        <v>129</v>
      </c>
      <c r="H44" s="148" t="s">
        <v>133</v>
      </c>
      <c r="I44" s="139">
        <v>1000</v>
      </c>
      <c r="J44" s="139">
        <v>1000</v>
      </c>
      <c r="K44" s="139">
        <v>1000</v>
      </c>
    </row>
    <row r="45" spans="1:11">
      <c r="A45" s="7" t="s">
        <v>91</v>
      </c>
      <c r="B45" s="381" t="s">
        <v>130</v>
      </c>
      <c r="C45" s="148" t="s">
        <v>126</v>
      </c>
      <c r="D45" s="148" t="s">
        <v>228</v>
      </c>
      <c r="E45" s="150" t="s">
        <v>229</v>
      </c>
      <c r="F45" s="148" t="s">
        <v>127</v>
      </c>
      <c r="G45" s="148" t="s">
        <v>129</v>
      </c>
      <c r="H45" s="148" t="s">
        <v>133</v>
      </c>
      <c r="I45" s="140">
        <f>I46+I48</f>
        <v>1015200</v>
      </c>
      <c r="J45" s="140">
        <f t="shared" ref="J45:K45" si="16">J46+J48</f>
        <v>1063935</v>
      </c>
      <c r="K45" s="140">
        <f t="shared" si="16"/>
        <v>1106360</v>
      </c>
    </row>
    <row r="46" spans="1:11">
      <c r="A46" s="151" t="s">
        <v>1085</v>
      </c>
      <c r="B46" s="381" t="s">
        <v>130</v>
      </c>
      <c r="C46" s="148" t="s">
        <v>126</v>
      </c>
      <c r="D46" s="148" t="s">
        <v>228</v>
      </c>
      <c r="E46" s="150" t="s">
        <v>1086</v>
      </c>
      <c r="F46" s="148" t="s">
        <v>127</v>
      </c>
      <c r="G46" s="148" t="s">
        <v>129</v>
      </c>
      <c r="H46" s="148" t="s">
        <v>133</v>
      </c>
      <c r="I46" s="140">
        <f t="shared" ref="I46:K46" si="17">I47</f>
        <v>1004900</v>
      </c>
      <c r="J46" s="140">
        <f t="shared" si="17"/>
        <v>1053135</v>
      </c>
      <c r="K46" s="140">
        <f t="shared" si="17"/>
        <v>1095260</v>
      </c>
    </row>
    <row r="47" spans="1:11" ht="25.5">
      <c r="A47" s="151" t="s">
        <v>617</v>
      </c>
      <c r="B47" s="381" t="s">
        <v>130</v>
      </c>
      <c r="C47" s="148" t="s">
        <v>126</v>
      </c>
      <c r="D47" s="148" t="s">
        <v>228</v>
      </c>
      <c r="E47" s="150" t="s">
        <v>618</v>
      </c>
      <c r="F47" s="148" t="s">
        <v>227</v>
      </c>
      <c r="G47" s="148" t="s">
        <v>129</v>
      </c>
      <c r="H47" s="148" t="s">
        <v>133</v>
      </c>
      <c r="I47" s="139">
        <v>1004900</v>
      </c>
      <c r="J47" s="139">
        <v>1053135</v>
      </c>
      <c r="K47" s="139">
        <v>1095260</v>
      </c>
    </row>
    <row r="48" spans="1:11">
      <c r="A48" s="151" t="s">
        <v>1087</v>
      </c>
      <c r="B48" s="381" t="s">
        <v>130</v>
      </c>
      <c r="C48" s="148" t="s">
        <v>126</v>
      </c>
      <c r="D48" s="148" t="s">
        <v>228</v>
      </c>
      <c r="E48" s="150" t="s">
        <v>1088</v>
      </c>
      <c r="F48" s="148" t="s">
        <v>127</v>
      </c>
      <c r="G48" s="148" t="s">
        <v>129</v>
      </c>
      <c r="H48" s="148" t="s">
        <v>133</v>
      </c>
      <c r="I48" s="140">
        <f t="shared" ref="I48:K48" si="18">I49</f>
        <v>10300</v>
      </c>
      <c r="J48" s="140">
        <f t="shared" si="18"/>
        <v>10800</v>
      </c>
      <c r="K48" s="140">
        <f t="shared" si="18"/>
        <v>11100</v>
      </c>
    </row>
    <row r="49" spans="1:14" ht="38.25">
      <c r="A49" s="7" t="s">
        <v>620</v>
      </c>
      <c r="B49" s="381" t="s">
        <v>130</v>
      </c>
      <c r="C49" s="148" t="s">
        <v>126</v>
      </c>
      <c r="D49" s="148" t="s">
        <v>228</v>
      </c>
      <c r="E49" s="150" t="s">
        <v>619</v>
      </c>
      <c r="F49" s="148" t="s">
        <v>227</v>
      </c>
      <c r="G49" s="148" t="s">
        <v>129</v>
      </c>
      <c r="H49" s="148" t="s">
        <v>133</v>
      </c>
      <c r="I49" s="139">
        <v>10300</v>
      </c>
      <c r="J49" s="139">
        <v>10800</v>
      </c>
      <c r="K49" s="139">
        <v>11100</v>
      </c>
    </row>
    <row r="50" spans="1:14">
      <c r="A50" s="7" t="s">
        <v>20</v>
      </c>
      <c r="B50" s="381" t="s">
        <v>162</v>
      </c>
      <c r="C50" s="148" t="s">
        <v>126</v>
      </c>
      <c r="D50" s="148" t="s">
        <v>31</v>
      </c>
      <c r="E50" s="150" t="s">
        <v>128</v>
      </c>
      <c r="F50" s="148" t="s">
        <v>127</v>
      </c>
      <c r="G50" s="148" t="s">
        <v>129</v>
      </c>
      <c r="H50" s="148" t="s">
        <v>162</v>
      </c>
      <c r="I50" s="140">
        <f t="shared" ref="I50:K50" si="19">I51+I53</f>
        <v>6368000</v>
      </c>
      <c r="J50" s="140">
        <f t="shared" si="19"/>
        <v>6432000</v>
      </c>
      <c r="K50" s="140">
        <f t="shared" si="19"/>
        <v>6496000</v>
      </c>
    </row>
    <row r="51" spans="1:14" ht="25.5">
      <c r="A51" s="259" t="s">
        <v>92</v>
      </c>
      <c r="B51" s="381" t="s">
        <v>162</v>
      </c>
      <c r="C51" s="148" t="s">
        <v>126</v>
      </c>
      <c r="D51" s="148" t="s">
        <v>31</v>
      </c>
      <c r="E51" s="150" t="s">
        <v>32</v>
      </c>
      <c r="F51" s="148" t="s">
        <v>131</v>
      </c>
      <c r="G51" s="148" t="s">
        <v>129</v>
      </c>
      <c r="H51" s="148" t="s">
        <v>133</v>
      </c>
      <c r="I51" s="140">
        <f t="shared" ref="I51:K51" si="20">I52</f>
        <v>6363000</v>
      </c>
      <c r="J51" s="140">
        <f t="shared" si="20"/>
        <v>6427000</v>
      </c>
      <c r="K51" s="140">
        <f t="shared" si="20"/>
        <v>6491000</v>
      </c>
    </row>
    <row r="52" spans="1:14" ht="38.25">
      <c r="A52" s="7" t="s">
        <v>1092</v>
      </c>
      <c r="B52" s="381" t="s">
        <v>130</v>
      </c>
      <c r="C52" s="148" t="s">
        <v>126</v>
      </c>
      <c r="D52" s="148" t="s">
        <v>31</v>
      </c>
      <c r="E52" s="150" t="s">
        <v>205</v>
      </c>
      <c r="F52" s="148" t="s">
        <v>131</v>
      </c>
      <c r="G52" s="148" t="s">
        <v>129</v>
      </c>
      <c r="H52" s="148" t="s">
        <v>133</v>
      </c>
      <c r="I52" s="139">
        <v>6363000</v>
      </c>
      <c r="J52" s="139">
        <v>6427000</v>
      </c>
      <c r="K52" s="139">
        <v>6491000</v>
      </c>
    </row>
    <row r="53" spans="1:14" ht="25.5">
      <c r="A53" s="259" t="s">
        <v>1212</v>
      </c>
      <c r="B53" s="381" t="s">
        <v>5</v>
      </c>
      <c r="C53" s="148" t="s">
        <v>126</v>
      </c>
      <c r="D53" s="148" t="s">
        <v>31</v>
      </c>
      <c r="E53" s="150" t="s">
        <v>1213</v>
      </c>
      <c r="F53" s="148" t="s">
        <v>131</v>
      </c>
      <c r="G53" s="148" t="s">
        <v>129</v>
      </c>
      <c r="H53" s="148" t="s">
        <v>133</v>
      </c>
      <c r="I53" s="139">
        <v>5000</v>
      </c>
      <c r="J53" s="139">
        <v>5000</v>
      </c>
      <c r="K53" s="139">
        <v>5000</v>
      </c>
    </row>
    <row r="54" spans="1:14" ht="25.5">
      <c r="A54" s="259" t="s">
        <v>100</v>
      </c>
      <c r="B54" s="381" t="s">
        <v>162</v>
      </c>
      <c r="C54" s="148" t="s">
        <v>126</v>
      </c>
      <c r="D54" s="148" t="s">
        <v>27</v>
      </c>
      <c r="E54" s="150" t="s">
        <v>128</v>
      </c>
      <c r="F54" s="148" t="s">
        <v>127</v>
      </c>
      <c r="G54" s="148" t="s">
        <v>129</v>
      </c>
      <c r="H54" s="148" t="s">
        <v>162</v>
      </c>
      <c r="I54" s="140">
        <f>I55+I64+I67</f>
        <v>64854190</v>
      </c>
      <c r="J54" s="140">
        <f>J55+J64+J67</f>
        <v>69775440</v>
      </c>
      <c r="K54" s="140">
        <f>K55+K64+K67</f>
        <v>75024270</v>
      </c>
    </row>
    <row r="55" spans="1:14" ht="63.75">
      <c r="A55" s="259" t="s">
        <v>1093</v>
      </c>
      <c r="B55" s="381" t="s">
        <v>162</v>
      </c>
      <c r="C55" s="148" t="s">
        <v>126</v>
      </c>
      <c r="D55" s="148" t="s">
        <v>27</v>
      </c>
      <c r="E55" s="150" t="s">
        <v>29</v>
      </c>
      <c r="F55" s="148" t="s">
        <v>127</v>
      </c>
      <c r="G55" s="148" t="s">
        <v>129</v>
      </c>
      <c r="H55" s="148" t="s">
        <v>28</v>
      </c>
      <c r="I55" s="140">
        <f>I56+I60+I58+I62</f>
        <v>64016580</v>
      </c>
      <c r="J55" s="140">
        <f>J56+J60+J58+J62</f>
        <v>68914770</v>
      </c>
      <c r="K55" s="140">
        <f>K56+K60+K58+K62</f>
        <v>74134730</v>
      </c>
    </row>
    <row r="56" spans="1:14" ht="51">
      <c r="A56" s="259" t="s">
        <v>213</v>
      </c>
      <c r="B56" s="381" t="s">
        <v>162</v>
      </c>
      <c r="C56" s="148" t="s">
        <v>126</v>
      </c>
      <c r="D56" s="148" t="s">
        <v>27</v>
      </c>
      <c r="E56" s="150" t="s">
        <v>212</v>
      </c>
      <c r="F56" s="148" t="s">
        <v>127</v>
      </c>
      <c r="G56" s="148" t="s">
        <v>129</v>
      </c>
      <c r="H56" s="148" t="s">
        <v>28</v>
      </c>
      <c r="I56" s="140">
        <f t="shared" ref="I56:K56" si="21">I57</f>
        <v>51750000</v>
      </c>
      <c r="J56" s="140">
        <f t="shared" si="21"/>
        <v>56070000</v>
      </c>
      <c r="K56" s="140">
        <f t="shared" si="21"/>
        <v>60785000</v>
      </c>
    </row>
    <row r="57" spans="1:14" ht="76.5">
      <c r="A57" s="259" t="s">
        <v>1172</v>
      </c>
      <c r="B57" s="382" t="s">
        <v>66</v>
      </c>
      <c r="C57" s="158" t="s">
        <v>126</v>
      </c>
      <c r="D57" s="158" t="s">
        <v>27</v>
      </c>
      <c r="E57" s="159" t="s">
        <v>243</v>
      </c>
      <c r="F57" s="158" t="s">
        <v>227</v>
      </c>
      <c r="G57" s="158" t="s">
        <v>129</v>
      </c>
      <c r="H57" s="158" t="s">
        <v>28</v>
      </c>
      <c r="I57" s="139">
        <v>51750000</v>
      </c>
      <c r="J57" s="139">
        <v>56070000</v>
      </c>
      <c r="K57" s="139">
        <v>60785000</v>
      </c>
    </row>
    <row r="58" spans="1:14" ht="63.75">
      <c r="A58" s="259" t="s">
        <v>1094</v>
      </c>
      <c r="B58" s="382" t="s">
        <v>66</v>
      </c>
      <c r="C58" s="158" t="s">
        <v>126</v>
      </c>
      <c r="D58" s="158" t="s">
        <v>27</v>
      </c>
      <c r="E58" s="159" t="s">
        <v>193</v>
      </c>
      <c r="F58" s="158" t="s">
        <v>127</v>
      </c>
      <c r="G58" s="158" t="s">
        <v>129</v>
      </c>
      <c r="H58" s="158" t="s">
        <v>28</v>
      </c>
      <c r="I58" s="140">
        <f t="shared" ref="I58:K58" si="22">I59</f>
        <v>200000</v>
      </c>
      <c r="J58" s="140">
        <f t="shared" si="22"/>
        <v>200000</v>
      </c>
      <c r="K58" s="140">
        <f t="shared" si="22"/>
        <v>200000</v>
      </c>
    </row>
    <row r="59" spans="1:14" ht="63.75">
      <c r="A59" s="7" t="s">
        <v>1095</v>
      </c>
      <c r="B59" s="382" t="s">
        <v>66</v>
      </c>
      <c r="C59" s="158" t="s">
        <v>126</v>
      </c>
      <c r="D59" s="158" t="s">
        <v>27</v>
      </c>
      <c r="E59" s="159" t="s">
        <v>194</v>
      </c>
      <c r="F59" s="158" t="s">
        <v>227</v>
      </c>
      <c r="G59" s="158" t="s">
        <v>129</v>
      </c>
      <c r="H59" s="158" t="s">
        <v>28</v>
      </c>
      <c r="I59" s="139">
        <v>200000</v>
      </c>
      <c r="J59" s="139">
        <v>200000</v>
      </c>
      <c r="K59" s="139">
        <v>200000</v>
      </c>
    </row>
    <row r="60" spans="1:14" ht="63.75">
      <c r="A60" s="259" t="s">
        <v>1096</v>
      </c>
      <c r="B60" s="381" t="s">
        <v>162</v>
      </c>
      <c r="C60" s="148" t="s">
        <v>126</v>
      </c>
      <c r="D60" s="148" t="s">
        <v>27</v>
      </c>
      <c r="E60" s="150" t="s">
        <v>195</v>
      </c>
      <c r="F60" s="148" t="s">
        <v>127</v>
      </c>
      <c r="G60" s="148" t="s">
        <v>129</v>
      </c>
      <c r="H60" s="148" t="s">
        <v>28</v>
      </c>
      <c r="I60" s="140">
        <f>I61</f>
        <v>20880</v>
      </c>
      <c r="J60" s="140">
        <f t="shared" ref="J60:K60" si="23">J61</f>
        <v>20880</v>
      </c>
      <c r="K60" s="140">
        <f t="shared" si="23"/>
        <v>20880</v>
      </c>
    </row>
    <row r="61" spans="1:14" ht="51">
      <c r="A61" s="7" t="s">
        <v>1097</v>
      </c>
      <c r="B61" s="381" t="s">
        <v>5</v>
      </c>
      <c r="C61" s="148" t="s">
        <v>126</v>
      </c>
      <c r="D61" s="148" t="s">
        <v>27</v>
      </c>
      <c r="E61" s="150" t="s">
        <v>196</v>
      </c>
      <c r="F61" s="148" t="s">
        <v>227</v>
      </c>
      <c r="G61" s="148" t="s">
        <v>129</v>
      </c>
      <c r="H61" s="148" t="s">
        <v>28</v>
      </c>
      <c r="I61" s="139">
        <v>20880</v>
      </c>
      <c r="J61" s="139">
        <v>20880</v>
      </c>
      <c r="K61" s="139">
        <v>20880</v>
      </c>
    </row>
    <row r="62" spans="1:14" ht="38.25">
      <c r="A62" s="402" t="s">
        <v>1881</v>
      </c>
      <c r="B62" s="381" t="s">
        <v>66</v>
      </c>
      <c r="C62" s="148" t="s">
        <v>126</v>
      </c>
      <c r="D62" s="148" t="s">
        <v>27</v>
      </c>
      <c r="E62" s="150" t="s">
        <v>1882</v>
      </c>
      <c r="F62" s="148" t="s">
        <v>127</v>
      </c>
      <c r="G62" s="148" t="s">
        <v>129</v>
      </c>
      <c r="H62" s="148" t="s">
        <v>28</v>
      </c>
      <c r="I62" s="139">
        <f>I63</f>
        <v>12045700</v>
      </c>
      <c r="J62" s="139">
        <f t="shared" ref="J62:K62" si="24">J63</f>
        <v>12623890</v>
      </c>
      <c r="K62" s="139">
        <f t="shared" si="24"/>
        <v>13128850</v>
      </c>
    </row>
    <row r="63" spans="1:14" ht="25.5">
      <c r="A63" s="402" t="s">
        <v>1883</v>
      </c>
      <c r="B63" s="381" t="s">
        <v>66</v>
      </c>
      <c r="C63" s="148" t="s">
        <v>126</v>
      </c>
      <c r="D63" s="148" t="s">
        <v>27</v>
      </c>
      <c r="E63" s="150" t="s">
        <v>1884</v>
      </c>
      <c r="F63" s="148" t="s">
        <v>227</v>
      </c>
      <c r="G63" s="148" t="s">
        <v>129</v>
      </c>
      <c r="H63" s="148" t="s">
        <v>28</v>
      </c>
      <c r="I63" s="139">
        <v>12045700</v>
      </c>
      <c r="J63" s="139">
        <v>12623890</v>
      </c>
      <c r="K63" s="139">
        <v>13128850</v>
      </c>
      <c r="L63" s="110"/>
      <c r="M63" s="110"/>
      <c r="N63" s="110"/>
    </row>
    <row r="64" spans="1:14">
      <c r="A64" s="179" t="s">
        <v>9</v>
      </c>
      <c r="B64" s="381" t="s">
        <v>66</v>
      </c>
      <c r="C64" s="148" t="s">
        <v>126</v>
      </c>
      <c r="D64" s="148" t="s">
        <v>27</v>
      </c>
      <c r="E64" s="150" t="s">
        <v>206</v>
      </c>
      <c r="F64" s="148" t="s">
        <v>127</v>
      </c>
      <c r="G64" s="148" t="s">
        <v>129</v>
      </c>
      <c r="H64" s="148" t="s">
        <v>28</v>
      </c>
      <c r="I64" s="140">
        <f t="shared" ref="I64:K65" si="25">I65</f>
        <v>45000</v>
      </c>
      <c r="J64" s="140">
        <f t="shared" si="25"/>
        <v>35000</v>
      </c>
      <c r="K64" s="140">
        <f t="shared" si="25"/>
        <v>35000</v>
      </c>
      <c r="L64" s="110"/>
      <c r="M64" s="110"/>
      <c r="N64" s="110"/>
    </row>
    <row r="65" spans="1:11" ht="38.25">
      <c r="A65" s="7" t="s">
        <v>10</v>
      </c>
      <c r="B65" s="381" t="s">
        <v>66</v>
      </c>
      <c r="C65" s="148" t="s">
        <v>126</v>
      </c>
      <c r="D65" s="148" t="s">
        <v>27</v>
      </c>
      <c r="E65" s="150" t="s">
        <v>197</v>
      </c>
      <c r="F65" s="148" t="s">
        <v>127</v>
      </c>
      <c r="G65" s="148" t="s">
        <v>129</v>
      </c>
      <c r="H65" s="148" t="s">
        <v>28</v>
      </c>
      <c r="I65" s="140">
        <f t="shared" si="25"/>
        <v>45000</v>
      </c>
      <c r="J65" s="140">
        <f t="shared" si="25"/>
        <v>35000</v>
      </c>
      <c r="K65" s="140">
        <f t="shared" si="25"/>
        <v>35000</v>
      </c>
    </row>
    <row r="66" spans="1:11" ht="38.25">
      <c r="A66" s="7" t="s">
        <v>120</v>
      </c>
      <c r="B66" s="381" t="s">
        <v>66</v>
      </c>
      <c r="C66" s="148" t="s">
        <v>126</v>
      </c>
      <c r="D66" s="148" t="s">
        <v>27</v>
      </c>
      <c r="E66" s="150" t="s">
        <v>198</v>
      </c>
      <c r="F66" s="148" t="s">
        <v>227</v>
      </c>
      <c r="G66" s="148" t="s">
        <v>129</v>
      </c>
      <c r="H66" s="148" t="s">
        <v>28</v>
      </c>
      <c r="I66" s="139">
        <v>45000</v>
      </c>
      <c r="J66" s="139">
        <v>35000</v>
      </c>
      <c r="K66" s="139">
        <v>35000</v>
      </c>
    </row>
    <row r="67" spans="1:11" ht="63.75">
      <c r="A67" s="259" t="s">
        <v>630</v>
      </c>
      <c r="B67" s="381" t="s">
        <v>66</v>
      </c>
      <c r="C67" s="148" t="s">
        <v>126</v>
      </c>
      <c r="D67" s="148" t="s">
        <v>27</v>
      </c>
      <c r="E67" s="150" t="s">
        <v>631</v>
      </c>
      <c r="F67" s="148" t="s">
        <v>227</v>
      </c>
      <c r="G67" s="148" t="s">
        <v>129</v>
      </c>
      <c r="H67" s="148" t="s">
        <v>28</v>
      </c>
      <c r="I67" s="140">
        <f>I70+I68</f>
        <v>792610</v>
      </c>
      <c r="J67" s="140">
        <f t="shared" ref="J67:K67" si="26">J70+J68</f>
        <v>825670</v>
      </c>
      <c r="K67" s="140">
        <f t="shared" si="26"/>
        <v>854540</v>
      </c>
    </row>
    <row r="68" spans="1:11" ht="63.75">
      <c r="A68" s="259" t="s">
        <v>2086</v>
      </c>
      <c r="B68" s="381" t="s">
        <v>162</v>
      </c>
      <c r="C68" s="148" t="s">
        <v>126</v>
      </c>
      <c r="D68" s="148" t="s">
        <v>27</v>
      </c>
      <c r="E68" s="150" t="s">
        <v>2087</v>
      </c>
      <c r="F68" s="148" t="s">
        <v>127</v>
      </c>
      <c r="G68" s="148" t="s">
        <v>129</v>
      </c>
      <c r="H68" s="148" t="s">
        <v>28</v>
      </c>
      <c r="I68" s="140">
        <f>I69</f>
        <v>688800</v>
      </c>
      <c r="J68" s="140">
        <f t="shared" ref="J68:K68" si="27">J69</f>
        <v>721860</v>
      </c>
      <c r="K68" s="140">
        <f t="shared" si="27"/>
        <v>750730</v>
      </c>
    </row>
    <row r="69" spans="1:11" ht="63.75">
      <c r="A69" s="259" t="s">
        <v>549</v>
      </c>
      <c r="B69" s="381" t="s">
        <v>66</v>
      </c>
      <c r="C69" s="148" t="s">
        <v>126</v>
      </c>
      <c r="D69" s="148" t="s">
        <v>27</v>
      </c>
      <c r="E69" s="150" t="s">
        <v>2088</v>
      </c>
      <c r="F69" s="148" t="s">
        <v>227</v>
      </c>
      <c r="G69" s="148" t="s">
        <v>129</v>
      </c>
      <c r="H69" s="148" t="s">
        <v>28</v>
      </c>
      <c r="I69" s="140">
        <v>688800</v>
      </c>
      <c r="J69" s="140">
        <v>721860</v>
      </c>
      <c r="K69" s="140">
        <v>750730</v>
      </c>
    </row>
    <row r="70" spans="1:11" ht="76.5">
      <c r="A70" s="259" t="s">
        <v>1845</v>
      </c>
      <c r="B70" s="381" t="s">
        <v>162</v>
      </c>
      <c r="C70" s="148" t="s">
        <v>126</v>
      </c>
      <c r="D70" s="148" t="s">
        <v>27</v>
      </c>
      <c r="E70" s="150" t="s">
        <v>1859</v>
      </c>
      <c r="F70" s="148" t="s">
        <v>127</v>
      </c>
      <c r="G70" s="148" t="s">
        <v>129</v>
      </c>
      <c r="H70" s="148" t="s">
        <v>28</v>
      </c>
      <c r="I70" s="140">
        <f t="shared" ref="I70:K70" si="28">I71</f>
        <v>103810</v>
      </c>
      <c r="J70" s="140">
        <f t="shared" si="28"/>
        <v>103810</v>
      </c>
      <c r="K70" s="140">
        <f t="shared" si="28"/>
        <v>103810</v>
      </c>
    </row>
    <row r="71" spans="1:11" ht="76.5">
      <c r="A71" s="259" t="s">
        <v>1846</v>
      </c>
      <c r="B71" s="381" t="s">
        <v>66</v>
      </c>
      <c r="C71" s="148" t="s">
        <v>126</v>
      </c>
      <c r="D71" s="148" t="s">
        <v>27</v>
      </c>
      <c r="E71" s="150" t="s">
        <v>1859</v>
      </c>
      <c r="F71" s="148" t="s">
        <v>227</v>
      </c>
      <c r="G71" s="148" t="s">
        <v>129</v>
      </c>
      <c r="H71" s="148" t="s">
        <v>28</v>
      </c>
      <c r="I71" s="139">
        <v>103810</v>
      </c>
      <c r="J71" s="139">
        <v>103810</v>
      </c>
      <c r="K71" s="139">
        <v>103810</v>
      </c>
    </row>
    <row r="72" spans="1:11">
      <c r="A72" s="7" t="s">
        <v>121</v>
      </c>
      <c r="B72" s="381" t="s">
        <v>76</v>
      </c>
      <c r="C72" s="148" t="s">
        <v>126</v>
      </c>
      <c r="D72" s="148" t="s">
        <v>199</v>
      </c>
      <c r="E72" s="150" t="s">
        <v>128</v>
      </c>
      <c r="F72" s="148" t="s">
        <v>127</v>
      </c>
      <c r="G72" s="148" t="s">
        <v>129</v>
      </c>
      <c r="H72" s="148" t="s">
        <v>162</v>
      </c>
      <c r="I72" s="140">
        <f t="shared" ref="I72:K72" si="29">I73</f>
        <v>3111653</v>
      </c>
      <c r="J72" s="140">
        <f t="shared" si="29"/>
        <v>3236119</v>
      </c>
      <c r="K72" s="140">
        <f t="shared" si="29"/>
        <v>3365564</v>
      </c>
    </row>
    <row r="73" spans="1:11">
      <c r="A73" s="7" t="s">
        <v>1098</v>
      </c>
      <c r="B73" s="381" t="s">
        <v>76</v>
      </c>
      <c r="C73" s="148" t="s">
        <v>126</v>
      </c>
      <c r="D73" s="148" t="s">
        <v>199</v>
      </c>
      <c r="E73" s="150" t="s">
        <v>132</v>
      </c>
      <c r="F73" s="148" t="s">
        <v>131</v>
      </c>
      <c r="G73" s="148" t="s">
        <v>129</v>
      </c>
      <c r="H73" s="148" t="s">
        <v>28</v>
      </c>
      <c r="I73" s="139">
        <f t="shared" ref="I73:K73" si="30">I74+I75+I76</f>
        <v>3111653</v>
      </c>
      <c r="J73" s="139">
        <f t="shared" si="30"/>
        <v>3236119</v>
      </c>
      <c r="K73" s="139">
        <f t="shared" si="30"/>
        <v>3365564</v>
      </c>
    </row>
    <row r="74" spans="1:11" ht="25.5">
      <c r="A74" s="7" t="s">
        <v>633</v>
      </c>
      <c r="B74" s="381" t="s">
        <v>76</v>
      </c>
      <c r="C74" s="148" t="s">
        <v>126</v>
      </c>
      <c r="D74" s="148" t="s">
        <v>199</v>
      </c>
      <c r="E74" s="150" t="s">
        <v>221</v>
      </c>
      <c r="F74" s="148" t="s">
        <v>131</v>
      </c>
      <c r="G74" s="148" t="s">
        <v>129</v>
      </c>
      <c r="H74" s="148" t="s">
        <v>28</v>
      </c>
      <c r="I74" s="139">
        <v>2014312</v>
      </c>
      <c r="J74" s="139">
        <v>2094884</v>
      </c>
      <c r="K74" s="139">
        <v>2178680</v>
      </c>
    </row>
    <row r="75" spans="1:11">
      <c r="A75" s="7" t="s">
        <v>634</v>
      </c>
      <c r="B75" s="381" t="s">
        <v>76</v>
      </c>
      <c r="C75" s="148" t="s">
        <v>126</v>
      </c>
      <c r="D75" s="148" t="s">
        <v>199</v>
      </c>
      <c r="E75" s="150" t="s">
        <v>242</v>
      </c>
      <c r="F75" s="148" t="s">
        <v>131</v>
      </c>
      <c r="G75" s="148" t="s">
        <v>129</v>
      </c>
      <c r="H75" s="148" t="s">
        <v>28</v>
      </c>
      <c r="I75" s="139">
        <v>86949</v>
      </c>
      <c r="J75" s="139">
        <v>90427</v>
      </c>
      <c r="K75" s="139">
        <v>94044</v>
      </c>
    </row>
    <row r="76" spans="1:11">
      <c r="A76" s="7" t="s">
        <v>635</v>
      </c>
      <c r="B76" s="381" t="s">
        <v>76</v>
      </c>
      <c r="C76" s="148" t="s">
        <v>126</v>
      </c>
      <c r="D76" s="148" t="s">
        <v>199</v>
      </c>
      <c r="E76" s="150" t="s">
        <v>279</v>
      </c>
      <c r="F76" s="148" t="s">
        <v>131</v>
      </c>
      <c r="G76" s="148" t="s">
        <v>129</v>
      </c>
      <c r="H76" s="148" t="s">
        <v>28</v>
      </c>
      <c r="I76" s="139">
        <f t="shared" ref="I76:K76" si="31">I77+I78</f>
        <v>1010392</v>
      </c>
      <c r="J76" s="139">
        <f t="shared" si="31"/>
        <v>1050808</v>
      </c>
      <c r="K76" s="139">
        <f t="shared" si="31"/>
        <v>1092840</v>
      </c>
    </row>
    <row r="77" spans="1:11">
      <c r="A77" s="7" t="s">
        <v>1234</v>
      </c>
      <c r="B77" s="381" t="s">
        <v>76</v>
      </c>
      <c r="C77" s="148" t="s">
        <v>126</v>
      </c>
      <c r="D77" s="148" t="s">
        <v>199</v>
      </c>
      <c r="E77" s="150" t="s">
        <v>1235</v>
      </c>
      <c r="F77" s="148" t="s">
        <v>131</v>
      </c>
      <c r="G77" s="148" t="s">
        <v>129</v>
      </c>
      <c r="H77" s="148" t="s">
        <v>28</v>
      </c>
      <c r="I77" s="139">
        <v>1002777</v>
      </c>
      <c r="J77" s="139">
        <v>1042888</v>
      </c>
      <c r="K77" s="139">
        <v>1084604</v>
      </c>
    </row>
    <row r="78" spans="1:11">
      <c r="A78" s="7" t="s">
        <v>1847</v>
      </c>
      <c r="B78" s="381" t="s">
        <v>76</v>
      </c>
      <c r="C78" s="148" t="s">
        <v>126</v>
      </c>
      <c r="D78" s="148" t="s">
        <v>199</v>
      </c>
      <c r="E78" s="150" t="s">
        <v>1860</v>
      </c>
      <c r="F78" s="148" t="s">
        <v>131</v>
      </c>
      <c r="G78" s="148" t="s">
        <v>129</v>
      </c>
      <c r="H78" s="148" t="s">
        <v>28</v>
      </c>
      <c r="I78" s="139">
        <v>7615</v>
      </c>
      <c r="J78" s="139">
        <v>7920</v>
      </c>
      <c r="K78" s="139">
        <v>8236</v>
      </c>
    </row>
    <row r="79" spans="1:11" ht="25.5">
      <c r="A79" s="7" t="s">
        <v>1099</v>
      </c>
      <c r="B79" s="381" t="s">
        <v>162</v>
      </c>
      <c r="C79" s="148" t="s">
        <v>126</v>
      </c>
      <c r="D79" s="148" t="s">
        <v>71</v>
      </c>
      <c r="E79" s="150" t="s">
        <v>128</v>
      </c>
      <c r="F79" s="148" t="s">
        <v>127</v>
      </c>
      <c r="G79" s="148" t="s">
        <v>129</v>
      </c>
      <c r="H79" s="148" t="s">
        <v>162</v>
      </c>
      <c r="I79" s="140">
        <f>I82+I86</f>
        <v>33280286</v>
      </c>
      <c r="J79" s="140">
        <f>J82+J86</f>
        <v>33280286</v>
      </c>
      <c r="K79" s="140">
        <f>K82+K86</f>
        <v>33280286</v>
      </c>
    </row>
    <row r="80" spans="1:11">
      <c r="A80" s="7" t="s">
        <v>1100</v>
      </c>
      <c r="B80" s="381" t="s">
        <v>162</v>
      </c>
      <c r="C80" s="148" t="s">
        <v>126</v>
      </c>
      <c r="D80" s="148" t="s">
        <v>71</v>
      </c>
      <c r="E80" s="150" t="s">
        <v>132</v>
      </c>
      <c r="F80" s="148" t="s">
        <v>127</v>
      </c>
      <c r="G80" s="148" t="s">
        <v>129</v>
      </c>
      <c r="H80" s="148" t="s">
        <v>72</v>
      </c>
      <c r="I80" s="140">
        <f t="shared" ref="I80:K81" si="32">I81</f>
        <v>31942900</v>
      </c>
      <c r="J80" s="140">
        <f t="shared" si="32"/>
        <v>31942900</v>
      </c>
      <c r="K80" s="140">
        <f t="shared" si="32"/>
        <v>31942900</v>
      </c>
    </row>
    <row r="81" spans="1:11">
      <c r="A81" s="7" t="s">
        <v>1101</v>
      </c>
      <c r="B81" s="381" t="s">
        <v>162</v>
      </c>
      <c r="C81" s="148" t="s">
        <v>126</v>
      </c>
      <c r="D81" s="148" t="s">
        <v>71</v>
      </c>
      <c r="E81" s="150" t="s">
        <v>1102</v>
      </c>
      <c r="F81" s="148" t="s">
        <v>127</v>
      </c>
      <c r="G81" s="148" t="s">
        <v>129</v>
      </c>
      <c r="H81" s="148" t="s">
        <v>72</v>
      </c>
      <c r="I81" s="140">
        <f t="shared" si="32"/>
        <v>31942900</v>
      </c>
      <c r="J81" s="140">
        <f t="shared" si="32"/>
        <v>31942900</v>
      </c>
      <c r="K81" s="140">
        <f t="shared" si="32"/>
        <v>31942900</v>
      </c>
    </row>
    <row r="82" spans="1:11" ht="25.5">
      <c r="A82" s="7" t="s">
        <v>636</v>
      </c>
      <c r="B82" s="381" t="s">
        <v>162</v>
      </c>
      <c r="C82" s="148" t="s">
        <v>126</v>
      </c>
      <c r="D82" s="148" t="s">
        <v>71</v>
      </c>
      <c r="E82" s="150" t="s">
        <v>245</v>
      </c>
      <c r="F82" s="148" t="s">
        <v>227</v>
      </c>
      <c r="G82" s="148" t="s">
        <v>129</v>
      </c>
      <c r="H82" s="148" t="s">
        <v>72</v>
      </c>
      <c r="I82" s="140">
        <f t="shared" ref="I82:K82" si="33">I84+I85+I83</f>
        <v>31942900</v>
      </c>
      <c r="J82" s="140">
        <f t="shared" si="33"/>
        <v>31942900</v>
      </c>
      <c r="K82" s="140">
        <f t="shared" si="33"/>
        <v>31942900</v>
      </c>
    </row>
    <row r="83" spans="1:11" ht="25.5">
      <c r="A83" s="7" t="s">
        <v>244</v>
      </c>
      <c r="B83" s="381" t="s">
        <v>5</v>
      </c>
      <c r="C83" s="148" t="s">
        <v>126</v>
      </c>
      <c r="D83" s="148" t="s">
        <v>71</v>
      </c>
      <c r="E83" s="150" t="s">
        <v>245</v>
      </c>
      <c r="F83" s="148" t="s">
        <v>227</v>
      </c>
      <c r="G83" s="148" t="s">
        <v>129</v>
      </c>
      <c r="H83" s="148" t="s">
        <v>72</v>
      </c>
      <c r="I83" s="139">
        <v>1900</v>
      </c>
      <c r="J83" s="139">
        <v>1900</v>
      </c>
      <c r="K83" s="139">
        <v>1900</v>
      </c>
    </row>
    <row r="84" spans="1:11" ht="25.5">
      <c r="A84" s="151" t="s">
        <v>244</v>
      </c>
      <c r="B84" s="381" t="s">
        <v>207</v>
      </c>
      <c r="C84" s="148" t="s">
        <v>126</v>
      </c>
      <c r="D84" s="148" t="s">
        <v>71</v>
      </c>
      <c r="E84" s="150" t="s">
        <v>245</v>
      </c>
      <c r="F84" s="148" t="s">
        <v>227</v>
      </c>
      <c r="G84" s="148" t="s">
        <v>8</v>
      </c>
      <c r="H84" s="148" t="s">
        <v>72</v>
      </c>
      <c r="I84" s="139">
        <v>25223000</v>
      </c>
      <c r="J84" s="139">
        <v>25223000</v>
      </c>
      <c r="K84" s="139">
        <v>25223000</v>
      </c>
    </row>
    <row r="85" spans="1:11" ht="38.25">
      <c r="A85" s="259" t="s">
        <v>1848</v>
      </c>
      <c r="B85" s="381" t="s">
        <v>207</v>
      </c>
      <c r="C85" s="148" t="s">
        <v>126</v>
      </c>
      <c r="D85" s="148" t="s">
        <v>71</v>
      </c>
      <c r="E85" s="150" t="s">
        <v>245</v>
      </c>
      <c r="F85" s="148" t="s">
        <v>227</v>
      </c>
      <c r="G85" s="148" t="s">
        <v>257</v>
      </c>
      <c r="H85" s="148" t="s">
        <v>72</v>
      </c>
      <c r="I85" s="139">
        <v>6718000</v>
      </c>
      <c r="J85" s="139">
        <v>6718000</v>
      </c>
      <c r="K85" s="139">
        <v>6718000</v>
      </c>
    </row>
    <row r="86" spans="1:11">
      <c r="A86" s="259" t="s">
        <v>1103</v>
      </c>
      <c r="B86" s="381" t="s">
        <v>162</v>
      </c>
      <c r="C86" s="148" t="s">
        <v>126</v>
      </c>
      <c r="D86" s="148" t="s">
        <v>71</v>
      </c>
      <c r="E86" s="150" t="s">
        <v>224</v>
      </c>
      <c r="F86" s="148" t="s">
        <v>127</v>
      </c>
      <c r="G86" s="148" t="s">
        <v>129</v>
      </c>
      <c r="H86" s="148" t="s">
        <v>72</v>
      </c>
      <c r="I86" s="139">
        <f>I87+I90</f>
        <v>1337386</v>
      </c>
      <c r="J86" s="139">
        <f t="shared" ref="I86:K88" si="34">J87</f>
        <v>1337386</v>
      </c>
      <c r="K86" s="139">
        <f t="shared" si="34"/>
        <v>1337386</v>
      </c>
    </row>
    <row r="87" spans="1:11" ht="25.5">
      <c r="A87" s="259" t="s">
        <v>1104</v>
      </c>
      <c r="B87" s="382" t="s">
        <v>162</v>
      </c>
      <c r="C87" s="158" t="s">
        <v>126</v>
      </c>
      <c r="D87" s="158" t="s">
        <v>71</v>
      </c>
      <c r="E87" s="159" t="s">
        <v>1105</v>
      </c>
      <c r="F87" s="158" t="s">
        <v>127</v>
      </c>
      <c r="G87" s="158" t="s">
        <v>129</v>
      </c>
      <c r="H87" s="158" t="s">
        <v>72</v>
      </c>
      <c r="I87" s="139">
        <f t="shared" si="34"/>
        <v>1337386</v>
      </c>
      <c r="J87" s="139">
        <f t="shared" si="34"/>
        <v>1337386</v>
      </c>
      <c r="K87" s="139">
        <f t="shared" si="34"/>
        <v>1337386</v>
      </c>
    </row>
    <row r="88" spans="1:11" ht="25.5">
      <c r="A88" s="259" t="s">
        <v>544</v>
      </c>
      <c r="B88" s="381" t="s">
        <v>162</v>
      </c>
      <c r="C88" s="148" t="s">
        <v>126</v>
      </c>
      <c r="D88" s="148" t="s">
        <v>71</v>
      </c>
      <c r="E88" s="150" t="s">
        <v>545</v>
      </c>
      <c r="F88" s="148" t="s">
        <v>227</v>
      </c>
      <c r="G88" s="148" t="s">
        <v>129</v>
      </c>
      <c r="H88" s="148" t="s">
        <v>72</v>
      </c>
      <c r="I88" s="139">
        <f t="shared" si="34"/>
        <v>1337386</v>
      </c>
      <c r="J88" s="139">
        <f t="shared" si="34"/>
        <v>1337386</v>
      </c>
      <c r="K88" s="139">
        <f t="shared" si="34"/>
        <v>1337386</v>
      </c>
    </row>
    <row r="89" spans="1:11" ht="25.5">
      <c r="A89" s="7" t="s">
        <v>544</v>
      </c>
      <c r="B89" s="381" t="s">
        <v>5</v>
      </c>
      <c r="C89" s="148" t="s">
        <v>126</v>
      </c>
      <c r="D89" s="148" t="s">
        <v>71</v>
      </c>
      <c r="E89" s="150" t="s">
        <v>545</v>
      </c>
      <c r="F89" s="148" t="s">
        <v>227</v>
      </c>
      <c r="G89" s="148" t="s">
        <v>129</v>
      </c>
      <c r="H89" s="148" t="s">
        <v>72</v>
      </c>
      <c r="I89" s="139">
        <v>1337386</v>
      </c>
      <c r="J89" s="139">
        <v>1337386</v>
      </c>
      <c r="K89" s="139">
        <v>1337386</v>
      </c>
    </row>
    <row r="90" spans="1:11" hidden="1">
      <c r="A90" s="7" t="s">
        <v>296</v>
      </c>
      <c r="B90" s="381" t="s">
        <v>162</v>
      </c>
      <c r="C90" s="148" t="s">
        <v>126</v>
      </c>
      <c r="D90" s="148" t="s">
        <v>71</v>
      </c>
      <c r="E90" s="150" t="s">
        <v>2061</v>
      </c>
      <c r="F90" s="148" t="s">
        <v>127</v>
      </c>
      <c r="G90" s="148" t="s">
        <v>129</v>
      </c>
      <c r="H90" s="148" t="s">
        <v>72</v>
      </c>
      <c r="I90" s="139">
        <f>I91</f>
        <v>0</v>
      </c>
      <c r="J90" s="139"/>
      <c r="K90" s="139"/>
    </row>
    <row r="91" spans="1:11" ht="25.5" hidden="1">
      <c r="A91" s="7" t="s">
        <v>1223</v>
      </c>
      <c r="B91" s="381" t="s">
        <v>207</v>
      </c>
      <c r="C91" s="148" t="s">
        <v>126</v>
      </c>
      <c r="D91" s="148" t="s">
        <v>71</v>
      </c>
      <c r="E91" s="150" t="s">
        <v>2060</v>
      </c>
      <c r="F91" s="148" t="s">
        <v>227</v>
      </c>
      <c r="G91" s="148" t="s">
        <v>129</v>
      </c>
      <c r="H91" s="148" t="s">
        <v>72</v>
      </c>
      <c r="I91" s="139">
        <v>0</v>
      </c>
      <c r="J91" s="139"/>
      <c r="K91" s="139"/>
    </row>
    <row r="92" spans="1:11" ht="25.5">
      <c r="A92" s="259" t="s">
        <v>122</v>
      </c>
      <c r="B92" s="382" t="s">
        <v>66</v>
      </c>
      <c r="C92" s="158" t="s">
        <v>126</v>
      </c>
      <c r="D92" s="158" t="s">
        <v>73</v>
      </c>
      <c r="E92" s="159" t="s">
        <v>128</v>
      </c>
      <c r="F92" s="158" t="s">
        <v>127</v>
      </c>
      <c r="G92" s="158" t="s">
        <v>129</v>
      </c>
      <c r="H92" s="158" t="s">
        <v>162</v>
      </c>
      <c r="I92" s="140">
        <f t="shared" ref="I92:K92" si="35">I93+I96</f>
        <v>6200000</v>
      </c>
      <c r="J92" s="140">
        <f t="shared" si="35"/>
        <v>6000000</v>
      </c>
      <c r="K92" s="140">
        <f t="shared" si="35"/>
        <v>5700000</v>
      </c>
    </row>
    <row r="93" spans="1:11" ht="63.75">
      <c r="A93" s="259" t="s">
        <v>1106</v>
      </c>
      <c r="B93" s="382" t="s">
        <v>162</v>
      </c>
      <c r="C93" s="158" t="s">
        <v>126</v>
      </c>
      <c r="D93" s="158" t="s">
        <v>73</v>
      </c>
      <c r="E93" s="159" t="s">
        <v>224</v>
      </c>
      <c r="F93" s="158" t="s">
        <v>127</v>
      </c>
      <c r="G93" s="158" t="s">
        <v>129</v>
      </c>
      <c r="H93" s="158" t="s">
        <v>162</v>
      </c>
      <c r="I93" s="140">
        <f t="shared" ref="I93:K94" si="36">I94</f>
        <v>1200000</v>
      </c>
      <c r="J93" s="140">
        <f t="shared" si="36"/>
        <v>1000000</v>
      </c>
      <c r="K93" s="140">
        <f t="shared" si="36"/>
        <v>700000</v>
      </c>
    </row>
    <row r="94" spans="1:11" ht="76.5">
      <c r="A94" s="259" t="s">
        <v>1107</v>
      </c>
      <c r="B94" s="382" t="s">
        <v>162</v>
      </c>
      <c r="C94" s="158" t="s">
        <v>126</v>
      </c>
      <c r="D94" s="158" t="s">
        <v>73</v>
      </c>
      <c r="E94" s="159" t="s">
        <v>258</v>
      </c>
      <c r="F94" s="158" t="s">
        <v>227</v>
      </c>
      <c r="G94" s="158" t="s">
        <v>129</v>
      </c>
      <c r="H94" s="158" t="s">
        <v>75</v>
      </c>
      <c r="I94" s="140">
        <f t="shared" si="36"/>
        <v>1200000</v>
      </c>
      <c r="J94" s="140">
        <f t="shared" si="36"/>
        <v>1000000</v>
      </c>
      <c r="K94" s="140">
        <f t="shared" si="36"/>
        <v>700000</v>
      </c>
    </row>
    <row r="95" spans="1:11" ht="76.5">
      <c r="A95" s="259" t="s">
        <v>1108</v>
      </c>
      <c r="B95" s="382" t="s">
        <v>66</v>
      </c>
      <c r="C95" s="158" t="s">
        <v>126</v>
      </c>
      <c r="D95" s="158" t="s">
        <v>73</v>
      </c>
      <c r="E95" s="159" t="s">
        <v>246</v>
      </c>
      <c r="F95" s="158" t="s">
        <v>227</v>
      </c>
      <c r="G95" s="158" t="s">
        <v>129</v>
      </c>
      <c r="H95" s="158" t="s">
        <v>75</v>
      </c>
      <c r="I95" s="139">
        <v>1200000</v>
      </c>
      <c r="J95" s="139">
        <v>1000000</v>
      </c>
      <c r="K95" s="139">
        <v>700000</v>
      </c>
    </row>
    <row r="96" spans="1:11" ht="25.5">
      <c r="A96" s="259" t="s">
        <v>1109</v>
      </c>
      <c r="B96" s="382" t="s">
        <v>162</v>
      </c>
      <c r="C96" s="158" t="s">
        <v>126</v>
      </c>
      <c r="D96" s="158" t="s">
        <v>73</v>
      </c>
      <c r="E96" s="159" t="s">
        <v>229</v>
      </c>
      <c r="F96" s="158" t="s">
        <v>127</v>
      </c>
      <c r="G96" s="158" t="s">
        <v>129</v>
      </c>
      <c r="H96" s="158" t="s">
        <v>1</v>
      </c>
      <c r="I96" s="140">
        <f>I97</f>
        <v>5000000</v>
      </c>
      <c r="J96" s="140">
        <f t="shared" ref="J96:K96" si="37">J97</f>
        <v>5000000</v>
      </c>
      <c r="K96" s="140">
        <f t="shared" si="37"/>
        <v>5000000</v>
      </c>
    </row>
    <row r="97" spans="1:11" ht="25.5">
      <c r="A97" s="51" t="s">
        <v>1110</v>
      </c>
      <c r="B97" s="381" t="s">
        <v>162</v>
      </c>
      <c r="C97" s="148" t="s">
        <v>126</v>
      </c>
      <c r="D97" s="148" t="s">
        <v>73</v>
      </c>
      <c r="E97" s="150" t="s">
        <v>215</v>
      </c>
      <c r="F97" s="148" t="s">
        <v>127</v>
      </c>
      <c r="G97" s="148" t="s">
        <v>129</v>
      </c>
      <c r="H97" s="148" t="s">
        <v>1</v>
      </c>
      <c r="I97" s="140">
        <f t="shared" ref="I97:K97" si="38">+I98</f>
        <v>5000000</v>
      </c>
      <c r="J97" s="140">
        <f t="shared" si="38"/>
        <v>5000000</v>
      </c>
      <c r="K97" s="140">
        <f t="shared" si="38"/>
        <v>5000000</v>
      </c>
    </row>
    <row r="98" spans="1:11" ht="51">
      <c r="A98" s="402" t="s">
        <v>1173</v>
      </c>
      <c r="B98" s="381" t="s">
        <v>66</v>
      </c>
      <c r="C98" s="148" t="s">
        <v>126</v>
      </c>
      <c r="D98" s="148" t="s">
        <v>73</v>
      </c>
      <c r="E98" s="150" t="s">
        <v>251</v>
      </c>
      <c r="F98" s="148" t="s">
        <v>227</v>
      </c>
      <c r="G98" s="148" t="s">
        <v>129</v>
      </c>
      <c r="H98" s="148" t="s">
        <v>1</v>
      </c>
      <c r="I98" s="139">
        <v>5000000</v>
      </c>
      <c r="J98" s="139">
        <v>5000000</v>
      </c>
      <c r="K98" s="139">
        <v>5000000</v>
      </c>
    </row>
    <row r="99" spans="1:11">
      <c r="A99" s="51" t="s">
        <v>2</v>
      </c>
      <c r="B99" s="381" t="s">
        <v>162</v>
      </c>
      <c r="C99" s="148" t="s">
        <v>126</v>
      </c>
      <c r="D99" s="148" t="s">
        <v>124</v>
      </c>
      <c r="E99" s="150" t="s">
        <v>128</v>
      </c>
      <c r="F99" s="148" t="s">
        <v>127</v>
      </c>
      <c r="G99" s="148" t="s">
        <v>129</v>
      </c>
      <c r="H99" s="148" t="s">
        <v>162</v>
      </c>
      <c r="I99" s="140">
        <f>I100+I136+I147</f>
        <v>5543706</v>
      </c>
      <c r="J99" s="140">
        <f t="shared" ref="J99:K99" si="39">J100+J136+J147</f>
        <v>5543706</v>
      </c>
      <c r="K99" s="140">
        <f t="shared" si="39"/>
        <v>5606039</v>
      </c>
    </row>
    <row r="100" spans="1:11" ht="25.5">
      <c r="A100" s="402" t="s">
        <v>1376</v>
      </c>
      <c r="B100" s="381" t="s">
        <v>162</v>
      </c>
      <c r="C100" s="148" t="s">
        <v>126</v>
      </c>
      <c r="D100" s="148" t="s">
        <v>124</v>
      </c>
      <c r="E100" s="150" t="s">
        <v>132</v>
      </c>
      <c r="F100" s="148" t="s">
        <v>131</v>
      </c>
      <c r="G100" s="148" t="s">
        <v>129</v>
      </c>
      <c r="H100" s="148" t="s">
        <v>125</v>
      </c>
      <c r="I100" s="140">
        <f>I101+I105+I109+I113+I119+I122+I125+I128+I132+I116</f>
        <v>3657500</v>
      </c>
      <c r="J100" s="140">
        <f t="shared" ref="J100:K100" si="40">J101+J105+J109+J113+J119+J122+J125+J128+J132+J116</f>
        <v>3657500</v>
      </c>
      <c r="K100" s="140">
        <f t="shared" si="40"/>
        <v>3657500</v>
      </c>
    </row>
    <row r="101" spans="1:11" ht="38.25">
      <c r="A101" s="51" t="s">
        <v>1661</v>
      </c>
      <c r="B101" s="381" t="s">
        <v>162</v>
      </c>
      <c r="C101" s="148" t="s">
        <v>126</v>
      </c>
      <c r="D101" s="148" t="s">
        <v>124</v>
      </c>
      <c r="E101" s="150" t="s">
        <v>1662</v>
      </c>
      <c r="F101" s="148" t="s">
        <v>131</v>
      </c>
      <c r="G101" s="148" t="s">
        <v>129</v>
      </c>
      <c r="H101" s="148" t="s">
        <v>125</v>
      </c>
      <c r="I101" s="140">
        <f t="shared" ref="I101:K101" si="41">I102</f>
        <v>63450</v>
      </c>
      <c r="J101" s="140">
        <f t="shared" si="41"/>
        <v>63450</v>
      </c>
      <c r="K101" s="140">
        <f t="shared" si="41"/>
        <v>63450</v>
      </c>
    </row>
    <row r="102" spans="1:11" ht="63.75">
      <c r="A102" s="402" t="s">
        <v>1663</v>
      </c>
      <c r="B102" s="381" t="s">
        <v>162</v>
      </c>
      <c r="C102" s="148" t="s">
        <v>126</v>
      </c>
      <c r="D102" s="148" t="s">
        <v>124</v>
      </c>
      <c r="E102" s="150" t="s">
        <v>1664</v>
      </c>
      <c r="F102" s="148" t="s">
        <v>131</v>
      </c>
      <c r="G102" s="148" t="s">
        <v>129</v>
      </c>
      <c r="H102" s="148" t="s">
        <v>125</v>
      </c>
      <c r="I102" s="140">
        <f>I103+I104</f>
        <v>63450</v>
      </c>
      <c r="J102" s="140">
        <f t="shared" ref="J102:K102" si="42">J103+J104</f>
        <v>63450</v>
      </c>
      <c r="K102" s="140">
        <f t="shared" si="42"/>
        <v>63450</v>
      </c>
    </row>
    <row r="103" spans="1:11" ht="63.75">
      <c r="A103" s="402" t="s">
        <v>1663</v>
      </c>
      <c r="B103" s="381" t="s">
        <v>2089</v>
      </c>
      <c r="C103" s="148" t="s">
        <v>126</v>
      </c>
      <c r="D103" s="148" t="s">
        <v>124</v>
      </c>
      <c r="E103" s="150" t="s">
        <v>1664</v>
      </c>
      <c r="F103" s="148" t="s">
        <v>131</v>
      </c>
      <c r="G103" s="148" t="s">
        <v>129</v>
      </c>
      <c r="H103" s="148" t="s">
        <v>125</v>
      </c>
      <c r="I103" s="140">
        <v>9250</v>
      </c>
      <c r="J103" s="140">
        <v>9250</v>
      </c>
      <c r="K103" s="140">
        <v>9250</v>
      </c>
    </row>
    <row r="104" spans="1:11" ht="63.75">
      <c r="A104" s="402" t="s">
        <v>1663</v>
      </c>
      <c r="B104" s="381" t="s">
        <v>2090</v>
      </c>
      <c r="C104" s="148" t="s">
        <v>126</v>
      </c>
      <c r="D104" s="148" t="s">
        <v>124</v>
      </c>
      <c r="E104" s="150" t="s">
        <v>1664</v>
      </c>
      <c r="F104" s="148" t="s">
        <v>131</v>
      </c>
      <c r="G104" s="148" t="s">
        <v>129</v>
      </c>
      <c r="H104" s="148" t="s">
        <v>125</v>
      </c>
      <c r="I104" s="140">
        <v>54200</v>
      </c>
      <c r="J104" s="140">
        <v>54200</v>
      </c>
      <c r="K104" s="140">
        <v>54200</v>
      </c>
    </row>
    <row r="105" spans="1:11" ht="63.75">
      <c r="A105" s="51" t="s">
        <v>1377</v>
      </c>
      <c r="B105" s="381" t="s">
        <v>162</v>
      </c>
      <c r="C105" s="148" t="s">
        <v>126</v>
      </c>
      <c r="D105" s="148" t="s">
        <v>124</v>
      </c>
      <c r="E105" s="150" t="s">
        <v>1378</v>
      </c>
      <c r="F105" s="148" t="s">
        <v>131</v>
      </c>
      <c r="G105" s="148" t="s">
        <v>129</v>
      </c>
      <c r="H105" s="148" t="s">
        <v>125</v>
      </c>
      <c r="I105" s="139">
        <f t="shared" ref="I105:K105" si="43">I106</f>
        <v>185700</v>
      </c>
      <c r="J105" s="139">
        <f t="shared" si="43"/>
        <v>185700</v>
      </c>
      <c r="K105" s="139">
        <f t="shared" si="43"/>
        <v>185700</v>
      </c>
    </row>
    <row r="106" spans="1:11" ht="76.5">
      <c r="A106" s="402" t="s">
        <v>1379</v>
      </c>
      <c r="B106" s="381" t="s">
        <v>162</v>
      </c>
      <c r="C106" s="148" t="s">
        <v>126</v>
      </c>
      <c r="D106" s="148" t="s">
        <v>124</v>
      </c>
      <c r="E106" s="150" t="s">
        <v>1380</v>
      </c>
      <c r="F106" s="148" t="s">
        <v>131</v>
      </c>
      <c r="G106" s="148" t="s">
        <v>129</v>
      </c>
      <c r="H106" s="148" t="s">
        <v>125</v>
      </c>
      <c r="I106" s="140">
        <f>I107+I108</f>
        <v>185700</v>
      </c>
      <c r="J106" s="140">
        <f t="shared" ref="J106:K106" si="44">J107+J108</f>
        <v>185700</v>
      </c>
      <c r="K106" s="140">
        <f t="shared" si="44"/>
        <v>185700</v>
      </c>
    </row>
    <row r="107" spans="1:11" ht="76.5">
      <c r="A107" s="402" t="s">
        <v>1379</v>
      </c>
      <c r="B107" s="381" t="s">
        <v>2089</v>
      </c>
      <c r="C107" s="148" t="s">
        <v>126</v>
      </c>
      <c r="D107" s="148" t="s">
        <v>124</v>
      </c>
      <c r="E107" s="150" t="s">
        <v>1380</v>
      </c>
      <c r="F107" s="148" t="s">
        <v>131</v>
      </c>
      <c r="G107" s="148" t="s">
        <v>129</v>
      </c>
      <c r="H107" s="148" t="s">
        <v>125</v>
      </c>
      <c r="I107" s="140">
        <v>22500</v>
      </c>
      <c r="J107" s="140">
        <v>22500</v>
      </c>
      <c r="K107" s="140">
        <v>22500</v>
      </c>
    </row>
    <row r="108" spans="1:11" ht="76.5">
      <c r="A108" s="402" t="s">
        <v>1379</v>
      </c>
      <c r="B108" s="381" t="s">
        <v>2090</v>
      </c>
      <c r="C108" s="148" t="s">
        <v>126</v>
      </c>
      <c r="D108" s="148" t="s">
        <v>124</v>
      </c>
      <c r="E108" s="150" t="s">
        <v>1380</v>
      </c>
      <c r="F108" s="148" t="s">
        <v>131</v>
      </c>
      <c r="G108" s="148" t="s">
        <v>129</v>
      </c>
      <c r="H108" s="148" t="s">
        <v>125</v>
      </c>
      <c r="I108" s="140">
        <v>163200</v>
      </c>
      <c r="J108" s="140">
        <v>163200</v>
      </c>
      <c r="K108" s="140">
        <v>163200</v>
      </c>
    </row>
    <row r="109" spans="1:11" ht="38.25">
      <c r="A109" s="7" t="s">
        <v>1665</v>
      </c>
      <c r="B109" s="381" t="s">
        <v>162</v>
      </c>
      <c r="C109" s="148" t="s">
        <v>126</v>
      </c>
      <c r="D109" s="148" t="s">
        <v>124</v>
      </c>
      <c r="E109" s="150" t="s">
        <v>1666</v>
      </c>
      <c r="F109" s="148" t="s">
        <v>131</v>
      </c>
      <c r="G109" s="148" t="s">
        <v>129</v>
      </c>
      <c r="H109" s="148" t="s">
        <v>125</v>
      </c>
      <c r="I109" s="139">
        <f t="shared" ref="I109:K109" si="45">I110</f>
        <v>19100</v>
      </c>
      <c r="J109" s="139">
        <f t="shared" si="45"/>
        <v>19100</v>
      </c>
      <c r="K109" s="139">
        <f t="shared" si="45"/>
        <v>19100</v>
      </c>
    </row>
    <row r="110" spans="1:11" ht="63.75">
      <c r="A110" s="259" t="s">
        <v>1667</v>
      </c>
      <c r="B110" s="381" t="s">
        <v>162</v>
      </c>
      <c r="C110" s="148" t="s">
        <v>126</v>
      </c>
      <c r="D110" s="148" t="s">
        <v>124</v>
      </c>
      <c r="E110" s="150" t="s">
        <v>1668</v>
      </c>
      <c r="F110" s="148" t="s">
        <v>131</v>
      </c>
      <c r="G110" s="148" t="s">
        <v>129</v>
      </c>
      <c r="H110" s="148" t="s">
        <v>125</v>
      </c>
      <c r="I110" s="140">
        <f>I111+I112</f>
        <v>19100</v>
      </c>
      <c r="J110" s="140">
        <f t="shared" ref="J110:K110" si="46">J111+J112</f>
        <v>19100</v>
      </c>
      <c r="K110" s="140">
        <f t="shared" si="46"/>
        <v>19100</v>
      </c>
    </row>
    <row r="111" spans="1:11" ht="63.75">
      <c r="A111" s="259" t="s">
        <v>1667</v>
      </c>
      <c r="B111" s="381" t="s">
        <v>2089</v>
      </c>
      <c r="C111" s="148" t="s">
        <v>126</v>
      </c>
      <c r="D111" s="148" t="s">
        <v>124</v>
      </c>
      <c r="E111" s="150" t="s">
        <v>1668</v>
      </c>
      <c r="F111" s="148" t="s">
        <v>131</v>
      </c>
      <c r="G111" s="148" t="s">
        <v>129</v>
      </c>
      <c r="H111" s="148" t="s">
        <v>125</v>
      </c>
      <c r="I111" s="140">
        <v>1500</v>
      </c>
      <c r="J111" s="140">
        <v>1500</v>
      </c>
      <c r="K111" s="140">
        <v>1500</v>
      </c>
    </row>
    <row r="112" spans="1:11" ht="63.75">
      <c r="A112" s="259" t="s">
        <v>1667</v>
      </c>
      <c r="B112" s="381" t="s">
        <v>2090</v>
      </c>
      <c r="C112" s="148" t="s">
        <v>126</v>
      </c>
      <c r="D112" s="148" t="s">
        <v>124</v>
      </c>
      <c r="E112" s="150" t="s">
        <v>1668</v>
      </c>
      <c r="F112" s="148" t="s">
        <v>131</v>
      </c>
      <c r="G112" s="148" t="s">
        <v>129</v>
      </c>
      <c r="H112" s="148" t="s">
        <v>125</v>
      </c>
      <c r="I112" s="140">
        <v>17600</v>
      </c>
      <c r="J112" s="140">
        <v>17600</v>
      </c>
      <c r="K112" s="140">
        <v>17600</v>
      </c>
    </row>
    <row r="113" spans="1:11" ht="51">
      <c r="A113" s="151" t="s">
        <v>1381</v>
      </c>
      <c r="B113" s="383" t="s">
        <v>162</v>
      </c>
      <c r="C113" s="160" t="s">
        <v>126</v>
      </c>
      <c r="D113" s="160" t="s">
        <v>124</v>
      </c>
      <c r="E113" s="161" t="s">
        <v>1382</v>
      </c>
      <c r="F113" s="160" t="s">
        <v>131</v>
      </c>
      <c r="G113" s="160" t="s">
        <v>129</v>
      </c>
      <c r="H113" s="160" t="s">
        <v>125</v>
      </c>
      <c r="I113" s="140">
        <f t="shared" ref="I113:K114" si="47">I114</f>
        <v>2060000</v>
      </c>
      <c r="J113" s="140">
        <f t="shared" si="47"/>
        <v>2060000</v>
      </c>
      <c r="K113" s="140">
        <f t="shared" si="47"/>
        <v>2060000</v>
      </c>
    </row>
    <row r="114" spans="1:11" ht="63.75">
      <c r="A114" s="207" t="s">
        <v>1383</v>
      </c>
      <c r="B114" s="383" t="s">
        <v>162</v>
      </c>
      <c r="C114" s="160" t="s">
        <v>126</v>
      </c>
      <c r="D114" s="160" t="s">
        <v>124</v>
      </c>
      <c r="E114" s="161" t="s">
        <v>1867</v>
      </c>
      <c r="F114" s="160" t="s">
        <v>131</v>
      </c>
      <c r="G114" s="160" t="s">
        <v>129</v>
      </c>
      <c r="H114" s="160" t="s">
        <v>125</v>
      </c>
      <c r="I114" s="140">
        <f>I115</f>
        <v>2060000</v>
      </c>
      <c r="J114" s="140">
        <f t="shared" si="47"/>
        <v>2060000</v>
      </c>
      <c r="K114" s="140">
        <f t="shared" si="47"/>
        <v>2060000</v>
      </c>
    </row>
    <row r="115" spans="1:11" ht="63.75">
      <c r="A115" s="207" t="s">
        <v>1383</v>
      </c>
      <c r="B115" s="383" t="s">
        <v>2090</v>
      </c>
      <c r="C115" s="160" t="s">
        <v>126</v>
      </c>
      <c r="D115" s="160" t="s">
        <v>124</v>
      </c>
      <c r="E115" s="161" t="s">
        <v>1867</v>
      </c>
      <c r="F115" s="160" t="s">
        <v>131</v>
      </c>
      <c r="G115" s="160" t="s">
        <v>129</v>
      </c>
      <c r="H115" s="160" t="s">
        <v>125</v>
      </c>
      <c r="I115" s="140">
        <v>2060000</v>
      </c>
      <c r="J115" s="140">
        <v>2060000</v>
      </c>
      <c r="K115" s="140">
        <v>2060000</v>
      </c>
    </row>
    <row r="116" spans="1:11" ht="38.25">
      <c r="A116" s="207" t="s">
        <v>2091</v>
      </c>
      <c r="B116" s="383" t="s">
        <v>162</v>
      </c>
      <c r="C116" s="160" t="s">
        <v>126</v>
      </c>
      <c r="D116" s="160" t="s">
        <v>124</v>
      </c>
      <c r="E116" s="161" t="s">
        <v>2092</v>
      </c>
      <c r="F116" s="160" t="s">
        <v>131</v>
      </c>
      <c r="G116" s="160" t="s">
        <v>129</v>
      </c>
      <c r="H116" s="160" t="s">
        <v>125</v>
      </c>
      <c r="I116" s="140">
        <f>I117</f>
        <v>1500</v>
      </c>
      <c r="J116" s="140">
        <f t="shared" ref="J116:K117" si="48">J117</f>
        <v>1500</v>
      </c>
      <c r="K116" s="140">
        <f t="shared" si="48"/>
        <v>1500</v>
      </c>
    </row>
    <row r="117" spans="1:11" ht="63.75">
      <c r="A117" s="207" t="s">
        <v>2093</v>
      </c>
      <c r="B117" s="383" t="s">
        <v>162</v>
      </c>
      <c r="C117" s="160" t="s">
        <v>126</v>
      </c>
      <c r="D117" s="160" t="s">
        <v>124</v>
      </c>
      <c r="E117" s="161" t="s">
        <v>2094</v>
      </c>
      <c r="F117" s="160" t="s">
        <v>131</v>
      </c>
      <c r="G117" s="160" t="s">
        <v>129</v>
      </c>
      <c r="H117" s="160" t="s">
        <v>125</v>
      </c>
      <c r="I117" s="140">
        <f>I118</f>
        <v>1500</v>
      </c>
      <c r="J117" s="140">
        <f t="shared" si="48"/>
        <v>1500</v>
      </c>
      <c r="K117" s="140">
        <f t="shared" si="48"/>
        <v>1500</v>
      </c>
    </row>
    <row r="118" spans="1:11" ht="63.75">
      <c r="A118" s="207" t="s">
        <v>2093</v>
      </c>
      <c r="B118" s="383" t="s">
        <v>2090</v>
      </c>
      <c r="C118" s="160" t="s">
        <v>126</v>
      </c>
      <c r="D118" s="160" t="s">
        <v>124</v>
      </c>
      <c r="E118" s="161" t="s">
        <v>2094</v>
      </c>
      <c r="F118" s="160" t="s">
        <v>131</v>
      </c>
      <c r="G118" s="160" t="s">
        <v>129</v>
      </c>
      <c r="H118" s="160" t="s">
        <v>125</v>
      </c>
      <c r="I118" s="140">
        <v>1500</v>
      </c>
      <c r="J118" s="140">
        <v>1500</v>
      </c>
      <c r="K118" s="140">
        <v>1500</v>
      </c>
    </row>
    <row r="119" spans="1:11" ht="51">
      <c r="A119" s="151" t="s">
        <v>1669</v>
      </c>
      <c r="B119" s="383" t="s">
        <v>162</v>
      </c>
      <c r="C119" s="160" t="s">
        <v>126</v>
      </c>
      <c r="D119" s="160" t="s">
        <v>124</v>
      </c>
      <c r="E119" s="161" t="s">
        <v>1670</v>
      </c>
      <c r="F119" s="160" t="s">
        <v>131</v>
      </c>
      <c r="G119" s="160" t="s">
        <v>129</v>
      </c>
      <c r="H119" s="160" t="s">
        <v>125</v>
      </c>
      <c r="I119" s="139">
        <f t="shared" ref="I119:K120" si="49">I120</f>
        <v>242500</v>
      </c>
      <c r="J119" s="139">
        <f t="shared" si="49"/>
        <v>242500</v>
      </c>
      <c r="K119" s="139">
        <f t="shared" si="49"/>
        <v>242500</v>
      </c>
    </row>
    <row r="120" spans="1:11" ht="76.5">
      <c r="A120" s="207" t="s">
        <v>1671</v>
      </c>
      <c r="B120" s="383" t="s">
        <v>162</v>
      </c>
      <c r="C120" s="160" t="s">
        <v>126</v>
      </c>
      <c r="D120" s="160" t="s">
        <v>124</v>
      </c>
      <c r="E120" s="161" t="s">
        <v>1672</v>
      </c>
      <c r="F120" s="160" t="s">
        <v>227</v>
      </c>
      <c r="G120" s="160" t="s">
        <v>129</v>
      </c>
      <c r="H120" s="160" t="s">
        <v>125</v>
      </c>
      <c r="I120" s="140">
        <f>I121</f>
        <v>242500</v>
      </c>
      <c r="J120" s="140">
        <f t="shared" si="49"/>
        <v>242500</v>
      </c>
      <c r="K120" s="140">
        <f t="shared" si="49"/>
        <v>242500</v>
      </c>
    </row>
    <row r="121" spans="1:11" ht="76.5">
      <c r="A121" s="207" t="s">
        <v>1671</v>
      </c>
      <c r="B121" s="383" t="s">
        <v>2090</v>
      </c>
      <c r="C121" s="160" t="s">
        <v>126</v>
      </c>
      <c r="D121" s="160" t="s">
        <v>124</v>
      </c>
      <c r="E121" s="161" t="s">
        <v>1672</v>
      </c>
      <c r="F121" s="160" t="s">
        <v>227</v>
      </c>
      <c r="G121" s="160" t="s">
        <v>129</v>
      </c>
      <c r="H121" s="160" t="s">
        <v>125</v>
      </c>
      <c r="I121" s="140">
        <v>242500</v>
      </c>
      <c r="J121" s="140">
        <v>242500</v>
      </c>
      <c r="K121" s="140">
        <v>242500</v>
      </c>
    </row>
    <row r="122" spans="1:11" ht="51">
      <c r="A122" s="51" t="s">
        <v>1849</v>
      </c>
      <c r="B122" s="383" t="s">
        <v>162</v>
      </c>
      <c r="C122" s="160" t="s">
        <v>126</v>
      </c>
      <c r="D122" s="160" t="s">
        <v>124</v>
      </c>
      <c r="E122" s="161" t="s">
        <v>1861</v>
      </c>
      <c r="F122" s="160" t="s">
        <v>127</v>
      </c>
      <c r="G122" s="160" t="s">
        <v>129</v>
      </c>
      <c r="H122" s="160" t="s">
        <v>125</v>
      </c>
      <c r="I122" s="139">
        <f t="shared" ref="I122:K123" si="50">I123</f>
        <v>25800</v>
      </c>
      <c r="J122" s="139">
        <f t="shared" si="50"/>
        <v>25800</v>
      </c>
      <c r="K122" s="139">
        <f t="shared" si="50"/>
        <v>25800</v>
      </c>
    </row>
    <row r="123" spans="1:11" ht="89.25">
      <c r="A123" s="232" t="s">
        <v>1850</v>
      </c>
      <c r="B123" s="383" t="s">
        <v>162</v>
      </c>
      <c r="C123" s="160" t="s">
        <v>126</v>
      </c>
      <c r="D123" s="160" t="s">
        <v>124</v>
      </c>
      <c r="E123" s="161" t="s">
        <v>1862</v>
      </c>
      <c r="F123" s="160" t="s">
        <v>131</v>
      </c>
      <c r="G123" s="160" t="s">
        <v>129</v>
      </c>
      <c r="H123" s="160" t="s">
        <v>125</v>
      </c>
      <c r="I123" s="139">
        <f>I124</f>
        <v>25800</v>
      </c>
      <c r="J123" s="139">
        <f t="shared" si="50"/>
        <v>25800</v>
      </c>
      <c r="K123" s="139">
        <f t="shared" si="50"/>
        <v>25800</v>
      </c>
    </row>
    <row r="124" spans="1:11" ht="89.25">
      <c r="A124" s="232" t="s">
        <v>1850</v>
      </c>
      <c r="B124" s="383" t="s">
        <v>2090</v>
      </c>
      <c r="C124" s="160" t="s">
        <v>126</v>
      </c>
      <c r="D124" s="160" t="s">
        <v>124</v>
      </c>
      <c r="E124" s="161" t="s">
        <v>1862</v>
      </c>
      <c r="F124" s="160" t="s">
        <v>131</v>
      </c>
      <c r="G124" s="160" t="s">
        <v>129</v>
      </c>
      <c r="H124" s="160" t="s">
        <v>125</v>
      </c>
      <c r="I124" s="139">
        <v>25800</v>
      </c>
      <c r="J124" s="139">
        <v>25800</v>
      </c>
      <c r="K124" s="139">
        <v>25800</v>
      </c>
    </row>
    <row r="125" spans="1:11" ht="51">
      <c r="A125" s="232" t="s">
        <v>1851</v>
      </c>
      <c r="B125" s="383" t="s">
        <v>162</v>
      </c>
      <c r="C125" s="160" t="s">
        <v>126</v>
      </c>
      <c r="D125" s="160" t="s">
        <v>124</v>
      </c>
      <c r="E125" s="161" t="s">
        <v>1863</v>
      </c>
      <c r="F125" s="160" t="s">
        <v>131</v>
      </c>
      <c r="G125" s="160" t="s">
        <v>129</v>
      </c>
      <c r="H125" s="160" t="s">
        <v>125</v>
      </c>
      <c r="I125" s="139">
        <f t="shared" ref="I125:K126" si="51">I126</f>
        <v>2500</v>
      </c>
      <c r="J125" s="139">
        <f t="shared" si="51"/>
        <v>2500</v>
      </c>
      <c r="K125" s="139">
        <f t="shared" si="51"/>
        <v>2500</v>
      </c>
    </row>
    <row r="126" spans="1:11" ht="63.75">
      <c r="A126" s="232" t="s">
        <v>1852</v>
      </c>
      <c r="B126" s="383" t="s">
        <v>162</v>
      </c>
      <c r="C126" s="160" t="s">
        <v>126</v>
      </c>
      <c r="D126" s="160" t="s">
        <v>124</v>
      </c>
      <c r="E126" s="161" t="s">
        <v>1864</v>
      </c>
      <c r="F126" s="160" t="s">
        <v>131</v>
      </c>
      <c r="G126" s="160" t="s">
        <v>129</v>
      </c>
      <c r="H126" s="160" t="s">
        <v>125</v>
      </c>
      <c r="I126" s="139">
        <f>I127</f>
        <v>2500</v>
      </c>
      <c r="J126" s="139">
        <f t="shared" si="51"/>
        <v>2500</v>
      </c>
      <c r="K126" s="139">
        <f t="shared" si="51"/>
        <v>2500</v>
      </c>
    </row>
    <row r="127" spans="1:11" ht="63.75">
      <c r="A127" s="232" t="s">
        <v>1852</v>
      </c>
      <c r="B127" s="383" t="s">
        <v>2090</v>
      </c>
      <c r="C127" s="160" t="s">
        <v>126</v>
      </c>
      <c r="D127" s="160" t="s">
        <v>124</v>
      </c>
      <c r="E127" s="161" t="s">
        <v>1864</v>
      </c>
      <c r="F127" s="160" t="s">
        <v>131</v>
      </c>
      <c r="G127" s="160" t="s">
        <v>129</v>
      </c>
      <c r="H127" s="160" t="s">
        <v>125</v>
      </c>
      <c r="I127" s="139">
        <v>2500</v>
      </c>
      <c r="J127" s="139">
        <v>2500</v>
      </c>
      <c r="K127" s="139">
        <v>2500</v>
      </c>
    </row>
    <row r="128" spans="1:11" ht="38.25">
      <c r="A128" s="232" t="s">
        <v>1673</v>
      </c>
      <c r="B128" s="383" t="s">
        <v>162</v>
      </c>
      <c r="C128" s="160" t="s">
        <v>126</v>
      </c>
      <c r="D128" s="160" t="s">
        <v>124</v>
      </c>
      <c r="E128" s="161" t="s">
        <v>1674</v>
      </c>
      <c r="F128" s="160" t="s">
        <v>131</v>
      </c>
      <c r="G128" s="160" t="s">
        <v>129</v>
      </c>
      <c r="H128" s="160" t="s">
        <v>125</v>
      </c>
      <c r="I128" s="139">
        <f t="shared" ref="I128:K128" si="52">I129</f>
        <v>176450</v>
      </c>
      <c r="J128" s="139">
        <f t="shared" si="52"/>
        <v>176450</v>
      </c>
      <c r="K128" s="139">
        <f t="shared" si="52"/>
        <v>176450</v>
      </c>
    </row>
    <row r="129" spans="1:11" ht="63.75">
      <c r="A129" s="232" t="s">
        <v>1675</v>
      </c>
      <c r="B129" s="383" t="s">
        <v>162</v>
      </c>
      <c r="C129" s="160" t="s">
        <v>126</v>
      </c>
      <c r="D129" s="160" t="s">
        <v>124</v>
      </c>
      <c r="E129" s="161" t="s">
        <v>1676</v>
      </c>
      <c r="F129" s="160" t="s">
        <v>131</v>
      </c>
      <c r="G129" s="160" t="s">
        <v>129</v>
      </c>
      <c r="H129" s="160" t="s">
        <v>125</v>
      </c>
      <c r="I129" s="139">
        <f>I130+I131</f>
        <v>176450</v>
      </c>
      <c r="J129" s="139">
        <f t="shared" ref="J129:K129" si="53">J130+J131</f>
        <v>176450</v>
      </c>
      <c r="K129" s="139">
        <f t="shared" si="53"/>
        <v>176450</v>
      </c>
    </row>
    <row r="130" spans="1:11" ht="63.75">
      <c r="A130" s="232" t="s">
        <v>1675</v>
      </c>
      <c r="B130" s="383" t="s">
        <v>2089</v>
      </c>
      <c r="C130" s="160" t="s">
        <v>126</v>
      </c>
      <c r="D130" s="160" t="s">
        <v>124</v>
      </c>
      <c r="E130" s="161" t="s">
        <v>1676</v>
      </c>
      <c r="F130" s="160" t="s">
        <v>131</v>
      </c>
      <c r="G130" s="160" t="s">
        <v>129</v>
      </c>
      <c r="H130" s="160" t="s">
        <v>125</v>
      </c>
      <c r="I130" s="139">
        <v>1750</v>
      </c>
      <c r="J130" s="139">
        <v>1750</v>
      </c>
      <c r="K130" s="139">
        <v>1750</v>
      </c>
    </row>
    <row r="131" spans="1:11" ht="63.75">
      <c r="A131" s="232" t="s">
        <v>1675</v>
      </c>
      <c r="B131" s="383" t="s">
        <v>2090</v>
      </c>
      <c r="C131" s="160" t="s">
        <v>126</v>
      </c>
      <c r="D131" s="160" t="s">
        <v>124</v>
      </c>
      <c r="E131" s="161" t="s">
        <v>1676</v>
      </c>
      <c r="F131" s="160" t="s">
        <v>131</v>
      </c>
      <c r="G131" s="160" t="s">
        <v>129</v>
      </c>
      <c r="H131" s="160" t="s">
        <v>125</v>
      </c>
      <c r="I131" s="139">
        <v>174700</v>
      </c>
      <c r="J131" s="139">
        <v>174700</v>
      </c>
      <c r="K131" s="139">
        <v>174700</v>
      </c>
    </row>
    <row r="132" spans="1:11" ht="51">
      <c r="A132" s="232" t="s">
        <v>1677</v>
      </c>
      <c r="B132" s="383" t="s">
        <v>162</v>
      </c>
      <c r="C132" s="160" t="s">
        <v>126</v>
      </c>
      <c r="D132" s="160" t="s">
        <v>124</v>
      </c>
      <c r="E132" s="161" t="s">
        <v>1678</v>
      </c>
      <c r="F132" s="160" t="s">
        <v>131</v>
      </c>
      <c r="G132" s="160" t="s">
        <v>129</v>
      </c>
      <c r="H132" s="160" t="s">
        <v>125</v>
      </c>
      <c r="I132" s="139">
        <f t="shared" ref="I132:K132" si="54">I133</f>
        <v>880500</v>
      </c>
      <c r="J132" s="139">
        <f t="shared" si="54"/>
        <v>880500</v>
      </c>
      <c r="K132" s="139">
        <f t="shared" si="54"/>
        <v>880500</v>
      </c>
    </row>
    <row r="133" spans="1:11" ht="76.5">
      <c r="A133" s="232" t="s">
        <v>1679</v>
      </c>
      <c r="B133" s="383" t="s">
        <v>162</v>
      </c>
      <c r="C133" s="160" t="s">
        <v>126</v>
      </c>
      <c r="D133" s="160" t="s">
        <v>124</v>
      </c>
      <c r="E133" s="161" t="s">
        <v>1680</v>
      </c>
      <c r="F133" s="160" t="s">
        <v>131</v>
      </c>
      <c r="G133" s="160" t="s">
        <v>129</v>
      </c>
      <c r="H133" s="160" t="s">
        <v>125</v>
      </c>
      <c r="I133" s="139">
        <f>I134+I135</f>
        <v>880500</v>
      </c>
      <c r="J133" s="139">
        <f t="shared" ref="J133:K133" si="55">J134+J135</f>
        <v>880500</v>
      </c>
      <c r="K133" s="139">
        <f t="shared" si="55"/>
        <v>880500</v>
      </c>
    </row>
    <row r="134" spans="1:11" ht="76.5">
      <c r="A134" s="232" t="s">
        <v>1679</v>
      </c>
      <c r="B134" s="383" t="s">
        <v>2089</v>
      </c>
      <c r="C134" s="160" t="s">
        <v>126</v>
      </c>
      <c r="D134" s="160" t="s">
        <v>124</v>
      </c>
      <c r="E134" s="161" t="s">
        <v>1680</v>
      </c>
      <c r="F134" s="160" t="s">
        <v>131</v>
      </c>
      <c r="G134" s="160" t="s">
        <v>129</v>
      </c>
      <c r="H134" s="160" t="s">
        <v>125</v>
      </c>
      <c r="I134" s="139">
        <v>10000</v>
      </c>
      <c r="J134" s="139">
        <v>10000</v>
      </c>
      <c r="K134" s="139">
        <v>10000</v>
      </c>
    </row>
    <row r="135" spans="1:11" ht="76.5">
      <c r="A135" s="232" t="s">
        <v>1679</v>
      </c>
      <c r="B135" s="383" t="s">
        <v>2090</v>
      </c>
      <c r="C135" s="160" t="s">
        <v>126</v>
      </c>
      <c r="D135" s="160" t="s">
        <v>124</v>
      </c>
      <c r="E135" s="161" t="s">
        <v>1680</v>
      </c>
      <c r="F135" s="160" t="s">
        <v>131</v>
      </c>
      <c r="G135" s="160" t="s">
        <v>129</v>
      </c>
      <c r="H135" s="160" t="s">
        <v>125</v>
      </c>
      <c r="I135" s="139">
        <v>870500</v>
      </c>
      <c r="J135" s="139">
        <v>870500</v>
      </c>
      <c r="K135" s="139">
        <v>870500</v>
      </c>
    </row>
    <row r="136" spans="1:11">
      <c r="A136" s="207" t="s">
        <v>1681</v>
      </c>
      <c r="B136" s="383" t="s">
        <v>162</v>
      </c>
      <c r="C136" s="160" t="s">
        <v>126</v>
      </c>
      <c r="D136" s="160" t="s">
        <v>124</v>
      </c>
      <c r="E136" s="161" t="s">
        <v>1447</v>
      </c>
      <c r="F136" s="160" t="s">
        <v>127</v>
      </c>
      <c r="G136" s="160" t="s">
        <v>129</v>
      </c>
      <c r="H136" s="160" t="s">
        <v>125</v>
      </c>
      <c r="I136" s="139">
        <f>I140+I142+I137</f>
        <v>732106</v>
      </c>
      <c r="J136" s="139">
        <f t="shared" ref="J136:K136" si="56">J140+J142+J137</f>
        <v>732106</v>
      </c>
      <c r="K136" s="139">
        <f t="shared" si="56"/>
        <v>794439</v>
      </c>
    </row>
    <row r="137" spans="1:11" ht="63.75">
      <c r="A137" s="207" t="s">
        <v>1853</v>
      </c>
      <c r="B137" s="383" t="s">
        <v>162</v>
      </c>
      <c r="C137" s="160" t="s">
        <v>126</v>
      </c>
      <c r="D137" s="160" t="s">
        <v>124</v>
      </c>
      <c r="E137" s="161" t="s">
        <v>1865</v>
      </c>
      <c r="F137" s="160" t="s">
        <v>227</v>
      </c>
      <c r="G137" s="160" t="s">
        <v>129</v>
      </c>
      <c r="H137" s="160" t="s">
        <v>125</v>
      </c>
      <c r="I137" s="139">
        <f t="shared" ref="I137:K138" si="57">I138</f>
        <v>381396</v>
      </c>
      <c r="J137" s="139">
        <f t="shared" si="57"/>
        <v>381396</v>
      </c>
      <c r="K137" s="139">
        <f t="shared" si="57"/>
        <v>381396</v>
      </c>
    </row>
    <row r="138" spans="1:11" ht="51">
      <c r="A138" s="162" t="s">
        <v>1414</v>
      </c>
      <c r="B138" s="383" t="s">
        <v>162</v>
      </c>
      <c r="C138" s="160" t="s">
        <v>126</v>
      </c>
      <c r="D138" s="160" t="s">
        <v>124</v>
      </c>
      <c r="E138" s="161" t="s">
        <v>1866</v>
      </c>
      <c r="F138" s="160" t="s">
        <v>227</v>
      </c>
      <c r="G138" s="160" t="s">
        <v>129</v>
      </c>
      <c r="H138" s="160" t="s">
        <v>125</v>
      </c>
      <c r="I138" s="139">
        <f>I139</f>
        <v>381396</v>
      </c>
      <c r="J138" s="139">
        <f t="shared" si="57"/>
        <v>381396</v>
      </c>
      <c r="K138" s="139">
        <f t="shared" si="57"/>
        <v>381396</v>
      </c>
    </row>
    <row r="139" spans="1:11" ht="51">
      <c r="A139" s="162" t="s">
        <v>1414</v>
      </c>
      <c r="B139" s="383" t="s">
        <v>5</v>
      </c>
      <c r="C139" s="160" t="s">
        <v>126</v>
      </c>
      <c r="D139" s="160" t="s">
        <v>124</v>
      </c>
      <c r="E139" s="161" t="s">
        <v>1866</v>
      </c>
      <c r="F139" s="160" t="s">
        <v>227</v>
      </c>
      <c r="G139" s="160" t="s">
        <v>129</v>
      </c>
      <c r="H139" s="160" t="s">
        <v>125</v>
      </c>
      <c r="I139" s="139">
        <v>381396</v>
      </c>
      <c r="J139" s="139">
        <v>381396</v>
      </c>
      <c r="K139" s="139">
        <v>381396</v>
      </c>
    </row>
    <row r="140" spans="1:11" ht="38.25">
      <c r="A140" s="162" t="s">
        <v>1111</v>
      </c>
      <c r="B140" s="383" t="s">
        <v>162</v>
      </c>
      <c r="C140" s="160" t="s">
        <v>126</v>
      </c>
      <c r="D140" s="160" t="s">
        <v>124</v>
      </c>
      <c r="E140" s="161" t="s">
        <v>1385</v>
      </c>
      <c r="F140" s="160" t="s">
        <v>127</v>
      </c>
      <c r="G140" s="160" t="s">
        <v>129</v>
      </c>
      <c r="H140" s="160" t="s">
        <v>125</v>
      </c>
      <c r="I140" s="140">
        <f t="shared" ref="I140:K140" si="58">I141</f>
        <v>193500</v>
      </c>
      <c r="J140" s="140">
        <f t="shared" si="58"/>
        <v>193500</v>
      </c>
      <c r="K140" s="140">
        <f t="shared" si="58"/>
        <v>193500</v>
      </c>
    </row>
    <row r="141" spans="1:11" ht="38.25">
      <c r="A141" s="162" t="s">
        <v>317</v>
      </c>
      <c r="B141" s="383" t="s">
        <v>179</v>
      </c>
      <c r="C141" s="160" t="s">
        <v>126</v>
      </c>
      <c r="D141" s="160" t="s">
        <v>124</v>
      </c>
      <c r="E141" s="161" t="s">
        <v>1385</v>
      </c>
      <c r="F141" s="160" t="s">
        <v>227</v>
      </c>
      <c r="G141" s="160" t="s">
        <v>129</v>
      </c>
      <c r="H141" s="160" t="s">
        <v>125</v>
      </c>
      <c r="I141" s="140">
        <v>193500</v>
      </c>
      <c r="J141" s="140">
        <v>193500</v>
      </c>
      <c r="K141" s="140">
        <v>193500</v>
      </c>
    </row>
    <row r="142" spans="1:11" ht="51">
      <c r="A142" s="162" t="s">
        <v>1386</v>
      </c>
      <c r="B142" s="383" t="s">
        <v>162</v>
      </c>
      <c r="C142" s="160" t="s">
        <v>126</v>
      </c>
      <c r="D142" s="160" t="s">
        <v>124</v>
      </c>
      <c r="E142" s="161" t="s">
        <v>1387</v>
      </c>
      <c r="F142" s="160" t="s">
        <v>127</v>
      </c>
      <c r="G142" s="160" t="s">
        <v>129</v>
      </c>
      <c r="H142" s="160" t="s">
        <v>125</v>
      </c>
      <c r="I142" s="140">
        <f>I143</f>
        <v>157210</v>
      </c>
      <c r="J142" s="140">
        <f t="shared" ref="J142:K142" si="59">J143</f>
        <v>157210</v>
      </c>
      <c r="K142" s="140">
        <f t="shared" si="59"/>
        <v>219543</v>
      </c>
    </row>
    <row r="143" spans="1:11" ht="51">
      <c r="A143" s="162" t="s">
        <v>1388</v>
      </c>
      <c r="B143" s="383" t="s">
        <v>162</v>
      </c>
      <c r="C143" s="160" t="s">
        <v>126</v>
      </c>
      <c r="D143" s="160" t="s">
        <v>124</v>
      </c>
      <c r="E143" s="161" t="s">
        <v>1389</v>
      </c>
      <c r="F143" s="160" t="s">
        <v>131</v>
      </c>
      <c r="G143" s="160" t="s">
        <v>129</v>
      </c>
      <c r="H143" s="160" t="s">
        <v>125</v>
      </c>
      <c r="I143" s="140">
        <f>SUM(I144:I146)</f>
        <v>157210</v>
      </c>
      <c r="J143" s="140">
        <f t="shared" ref="J143:K143" si="60">SUM(J144:J146)</f>
        <v>157210</v>
      </c>
      <c r="K143" s="140">
        <f t="shared" si="60"/>
        <v>219543</v>
      </c>
    </row>
    <row r="144" spans="1:11" ht="51">
      <c r="A144" s="162" t="s">
        <v>1388</v>
      </c>
      <c r="B144" s="383" t="s">
        <v>5</v>
      </c>
      <c r="C144" s="160" t="s">
        <v>126</v>
      </c>
      <c r="D144" s="160" t="s">
        <v>124</v>
      </c>
      <c r="E144" s="161" t="s">
        <v>1389</v>
      </c>
      <c r="F144" s="160" t="s">
        <v>131</v>
      </c>
      <c r="G144" s="160" t="s">
        <v>129</v>
      </c>
      <c r="H144" s="160" t="s">
        <v>125</v>
      </c>
      <c r="I144" s="140">
        <v>16043</v>
      </c>
      <c r="J144" s="140">
        <v>16043</v>
      </c>
      <c r="K144" s="140">
        <v>16043</v>
      </c>
    </row>
    <row r="145" spans="1:11" ht="51">
      <c r="A145" s="162" t="s">
        <v>1388</v>
      </c>
      <c r="B145" s="383" t="s">
        <v>2095</v>
      </c>
      <c r="C145" s="160" t="s">
        <v>126</v>
      </c>
      <c r="D145" s="160" t="s">
        <v>124</v>
      </c>
      <c r="E145" s="161" t="s">
        <v>1389</v>
      </c>
      <c r="F145" s="160" t="s">
        <v>131</v>
      </c>
      <c r="G145" s="160" t="s">
        <v>129</v>
      </c>
      <c r="H145" s="160" t="s">
        <v>125</v>
      </c>
      <c r="I145" s="140">
        <v>110000</v>
      </c>
      <c r="J145" s="140">
        <v>110000</v>
      </c>
      <c r="K145" s="140">
        <v>110000</v>
      </c>
    </row>
    <row r="146" spans="1:11" ht="51">
      <c r="A146" s="162" t="s">
        <v>1388</v>
      </c>
      <c r="B146" s="383" t="s">
        <v>453</v>
      </c>
      <c r="C146" s="160" t="s">
        <v>126</v>
      </c>
      <c r="D146" s="160" t="s">
        <v>124</v>
      </c>
      <c r="E146" s="161" t="s">
        <v>1389</v>
      </c>
      <c r="F146" s="160" t="s">
        <v>131</v>
      </c>
      <c r="G146" s="160" t="s">
        <v>129</v>
      </c>
      <c r="H146" s="160" t="s">
        <v>125</v>
      </c>
      <c r="I146" s="140">
        <v>31167</v>
      </c>
      <c r="J146" s="140">
        <v>31167</v>
      </c>
      <c r="K146" s="140">
        <v>93500</v>
      </c>
    </row>
    <row r="147" spans="1:11">
      <c r="A147" s="162" t="s">
        <v>1682</v>
      </c>
      <c r="B147" s="383" t="s">
        <v>162</v>
      </c>
      <c r="C147" s="160" t="s">
        <v>126</v>
      </c>
      <c r="D147" s="160" t="s">
        <v>124</v>
      </c>
      <c r="E147" s="161" t="s">
        <v>1683</v>
      </c>
      <c r="F147" s="160" t="s">
        <v>131</v>
      </c>
      <c r="G147" s="160" t="s">
        <v>129</v>
      </c>
      <c r="H147" s="160" t="s">
        <v>125</v>
      </c>
      <c r="I147" s="139">
        <f t="shared" ref="I147:K147" si="61">I148</f>
        <v>1154100</v>
      </c>
      <c r="J147" s="139">
        <f t="shared" si="61"/>
        <v>1154100</v>
      </c>
      <c r="K147" s="139">
        <f t="shared" si="61"/>
        <v>1154100</v>
      </c>
    </row>
    <row r="148" spans="1:11" ht="89.25">
      <c r="A148" s="162" t="s">
        <v>1684</v>
      </c>
      <c r="B148" s="383" t="s">
        <v>162</v>
      </c>
      <c r="C148" s="160" t="s">
        <v>126</v>
      </c>
      <c r="D148" s="160" t="s">
        <v>124</v>
      </c>
      <c r="E148" s="161" t="s">
        <v>1685</v>
      </c>
      <c r="F148" s="160" t="s">
        <v>131</v>
      </c>
      <c r="G148" s="160" t="s">
        <v>129</v>
      </c>
      <c r="H148" s="160" t="s">
        <v>125</v>
      </c>
      <c r="I148" s="140">
        <f>I149+I150</f>
        <v>1154100</v>
      </c>
      <c r="J148" s="140">
        <f t="shared" ref="J148:K148" si="62">J149+J150</f>
        <v>1154100</v>
      </c>
      <c r="K148" s="140">
        <f t="shared" si="62"/>
        <v>1154100</v>
      </c>
    </row>
    <row r="149" spans="1:11" ht="89.25">
      <c r="A149" s="162" t="s">
        <v>1684</v>
      </c>
      <c r="B149" s="383" t="s">
        <v>821</v>
      </c>
      <c r="C149" s="160" t="s">
        <v>126</v>
      </c>
      <c r="D149" s="160" t="s">
        <v>124</v>
      </c>
      <c r="E149" s="161" t="s">
        <v>1685</v>
      </c>
      <c r="F149" s="160" t="s">
        <v>131</v>
      </c>
      <c r="G149" s="160" t="s">
        <v>129</v>
      </c>
      <c r="H149" s="160" t="s">
        <v>125</v>
      </c>
      <c r="I149" s="140">
        <v>572492</v>
      </c>
      <c r="J149" s="140">
        <v>572492</v>
      </c>
      <c r="K149" s="140">
        <v>572492</v>
      </c>
    </row>
    <row r="150" spans="1:11" ht="89.25">
      <c r="A150" s="162" t="s">
        <v>1684</v>
      </c>
      <c r="B150" s="383" t="s">
        <v>453</v>
      </c>
      <c r="C150" s="160" t="s">
        <v>126</v>
      </c>
      <c r="D150" s="160" t="s">
        <v>124</v>
      </c>
      <c r="E150" s="161" t="s">
        <v>1685</v>
      </c>
      <c r="F150" s="160" t="s">
        <v>131</v>
      </c>
      <c r="G150" s="160" t="s">
        <v>129</v>
      </c>
      <c r="H150" s="160" t="s">
        <v>125</v>
      </c>
      <c r="I150" s="140">
        <v>581608</v>
      </c>
      <c r="J150" s="140">
        <v>581608</v>
      </c>
      <c r="K150" s="140">
        <v>581608</v>
      </c>
    </row>
    <row r="151" spans="1:11">
      <c r="A151" s="162" t="s">
        <v>87</v>
      </c>
      <c r="B151" s="383" t="s">
        <v>208</v>
      </c>
      <c r="C151" s="160" t="s">
        <v>171</v>
      </c>
      <c r="D151" s="160" t="s">
        <v>127</v>
      </c>
      <c r="E151" s="161" t="s">
        <v>128</v>
      </c>
      <c r="F151" s="160" t="s">
        <v>127</v>
      </c>
      <c r="G151" s="160" t="s">
        <v>129</v>
      </c>
      <c r="H151" s="160" t="s">
        <v>162</v>
      </c>
      <c r="I151" s="140">
        <f>I152+I248+I258+I273+I254</f>
        <v>2039838800</v>
      </c>
      <c r="J151" s="140">
        <f t="shared" ref="J151:K151" si="63">J152+J248+J258+J273+J254</f>
        <v>1857526500</v>
      </c>
      <c r="K151" s="140">
        <f t="shared" si="63"/>
        <v>1823379000</v>
      </c>
    </row>
    <row r="152" spans="1:11" ht="25.5">
      <c r="A152" s="162" t="s">
        <v>142</v>
      </c>
      <c r="B152" s="383" t="s">
        <v>208</v>
      </c>
      <c r="C152" s="160" t="s">
        <v>171</v>
      </c>
      <c r="D152" s="160" t="s">
        <v>223</v>
      </c>
      <c r="E152" s="161" t="s">
        <v>128</v>
      </c>
      <c r="F152" s="160" t="s">
        <v>127</v>
      </c>
      <c r="G152" s="160" t="s">
        <v>129</v>
      </c>
      <c r="H152" s="160" t="s">
        <v>162</v>
      </c>
      <c r="I152" s="140">
        <f>I153+I162+I193+I226</f>
        <v>2037230800</v>
      </c>
      <c r="J152" s="140">
        <f t="shared" ref="J152:K152" si="64">J153+J162+J193+J226</f>
        <v>1854918500</v>
      </c>
      <c r="K152" s="140">
        <f t="shared" si="64"/>
        <v>1820771000</v>
      </c>
    </row>
    <row r="153" spans="1:11">
      <c r="A153" s="240" t="s">
        <v>1448</v>
      </c>
      <c r="B153" s="383" t="s">
        <v>208</v>
      </c>
      <c r="C153" s="160" t="s">
        <v>171</v>
      </c>
      <c r="D153" s="160" t="s">
        <v>223</v>
      </c>
      <c r="E153" s="161" t="s">
        <v>1447</v>
      </c>
      <c r="F153" s="160" t="s">
        <v>127</v>
      </c>
      <c r="G153" s="160" t="s">
        <v>129</v>
      </c>
      <c r="H153" s="160" t="s">
        <v>1246</v>
      </c>
      <c r="I153" s="140">
        <f>I154+I157+I159</f>
        <v>764048600</v>
      </c>
      <c r="J153" s="140">
        <f t="shared" ref="J153:K153" si="65">J154+J157+J159</f>
        <v>611238900</v>
      </c>
      <c r="K153" s="140">
        <f t="shared" si="65"/>
        <v>611238900</v>
      </c>
    </row>
    <row r="154" spans="1:11" ht="25.5">
      <c r="A154" s="207" t="s">
        <v>1854</v>
      </c>
      <c r="B154" s="383" t="s">
        <v>208</v>
      </c>
      <c r="C154" s="160" t="s">
        <v>171</v>
      </c>
      <c r="D154" s="160" t="s">
        <v>223</v>
      </c>
      <c r="E154" s="161" t="s">
        <v>1066</v>
      </c>
      <c r="F154" s="160" t="s">
        <v>127</v>
      </c>
      <c r="G154" s="160" t="s">
        <v>129</v>
      </c>
      <c r="H154" s="160" t="s">
        <v>1246</v>
      </c>
      <c r="I154" s="140">
        <f t="shared" ref="I154:K155" si="66">I155</f>
        <v>764048600</v>
      </c>
      <c r="J154" s="140">
        <f t="shared" si="66"/>
        <v>611238900</v>
      </c>
      <c r="K154" s="140">
        <f t="shared" si="66"/>
        <v>611238900</v>
      </c>
    </row>
    <row r="155" spans="1:11">
      <c r="A155" s="50" t="s">
        <v>546</v>
      </c>
      <c r="B155" s="383" t="s">
        <v>208</v>
      </c>
      <c r="C155" s="160" t="s">
        <v>171</v>
      </c>
      <c r="D155" s="160" t="s">
        <v>223</v>
      </c>
      <c r="E155" s="161" t="s">
        <v>1066</v>
      </c>
      <c r="F155" s="160" t="s">
        <v>127</v>
      </c>
      <c r="G155" s="160" t="s">
        <v>129</v>
      </c>
      <c r="H155" s="160" t="s">
        <v>1246</v>
      </c>
      <c r="I155" s="140">
        <f t="shared" si="66"/>
        <v>764048600</v>
      </c>
      <c r="J155" s="140">
        <f t="shared" si="66"/>
        <v>611238900</v>
      </c>
      <c r="K155" s="140">
        <f t="shared" si="66"/>
        <v>611238900</v>
      </c>
    </row>
    <row r="156" spans="1:11" ht="25.5">
      <c r="A156" s="162" t="s">
        <v>319</v>
      </c>
      <c r="B156" s="383" t="s">
        <v>208</v>
      </c>
      <c r="C156" s="160" t="s">
        <v>171</v>
      </c>
      <c r="D156" s="160" t="s">
        <v>223</v>
      </c>
      <c r="E156" s="163" t="s">
        <v>1066</v>
      </c>
      <c r="F156" s="160" t="s">
        <v>227</v>
      </c>
      <c r="G156" s="160" t="s">
        <v>129</v>
      </c>
      <c r="H156" s="160" t="s">
        <v>1246</v>
      </c>
      <c r="I156" s="140">
        <v>764048600</v>
      </c>
      <c r="J156" s="243">
        <v>611238900</v>
      </c>
      <c r="K156" s="139">
        <v>611238900</v>
      </c>
    </row>
    <row r="157" spans="1:11" ht="25.5" hidden="1">
      <c r="A157" s="162" t="s">
        <v>1165</v>
      </c>
      <c r="B157" s="383" t="s">
        <v>208</v>
      </c>
      <c r="C157" s="160" t="s">
        <v>171</v>
      </c>
      <c r="D157" s="160" t="s">
        <v>223</v>
      </c>
      <c r="E157" s="163" t="s">
        <v>1166</v>
      </c>
      <c r="F157" s="160" t="s">
        <v>127</v>
      </c>
      <c r="G157" s="160" t="s">
        <v>129</v>
      </c>
      <c r="H157" s="160" t="s">
        <v>1246</v>
      </c>
      <c r="I157" s="140">
        <f>I158</f>
        <v>0</v>
      </c>
      <c r="J157" s="140">
        <f t="shared" ref="J157:K157" si="67">J158</f>
        <v>0</v>
      </c>
      <c r="K157" s="140">
        <f t="shared" si="67"/>
        <v>0</v>
      </c>
    </row>
    <row r="158" spans="1:11" ht="25.5" hidden="1">
      <c r="A158" s="162" t="s">
        <v>320</v>
      </c>
      <c r="B158" s="403" t="s">
        <v>208</v>
      </c>
      <c r="C158" s="161" t="s">
        <v>171</v>
      </c>
      <c r="D158" s="160" t="s">
        <v>223</v>
      </c>
      <c r="E158" s="161" t="s">
        <v>1166</v>
      </c>
      <c r="F158" s="161" t="s">
        <v>227</v>
      </c>
      <c r="G158" s="161" t="s">
        <v>129</v>
      </c>
      <c r="H158" s="160" t="s">
        <v>1246</v>
      </c>
      <c r="I158" s="140">
        <v>0</v>
      </c>
      <c r="J158" s="243">
        <v>0</v>
      </c>
      <c r="K158" s="139">
        <v>0</v>
      </c>
    </row>
    <row r="159" spans="1:11" hidden="1">
      <c r="A159" s="151" t="s">
        <v>1951</v>
      </c>
      <c r="B159" s="160" t="s">
        <v>208</v>
      </c>
      <c r="C159" s="160" t="s">
        <v>171</v>
      </c>
      <c r="D159" s="160" t="s">
        <v>223</v>
      </c>
      <c r="E159" s="161" t="s">
        <v>1952</v>
      </c>
      <c r="F159" s="160" t="s">
        <v>127</v>
      </c>
      <c r="G159" s="160" t="s">
        <v>129</v>
      </c>
      <c r="H159" s="160" t="s">
        <v>1246</v>
      </c>
      <c r="I159" s="140">
        <f>I160</f>
        <v>0</v>
      </c>
      <c r="J159" s="140">
        <f t="shared" ref="J159:K160" si="68">J160</f>
        <v>0</v>
      </c>
      <c r="K159" s="140">
        <f t="shared" si="68"/>
        <v>0</v>
      </c>
    </row>
    <row r="160" spans="1:11" hidden="1">
      <c r="A160" s="151" t="s">
        <v>1440</v>
      </c>
      <c r="B160" s="160" t="s">
        <v>208</v>
      </c>
      <c r="C160" s="160" t="s">
        <v>171</v>
      </c>
      <c r="D160" s="160" t="s">
        <v>223</v>
      </c>
      <c r="E160" s="161" t="s">
        <v>1952</v>
      </c>
      <c r="F160" s="160" t="s">
        <v>227</v>
      </c>
      <c r="G160" s="160" t="s">
        <v>129</v>
      </c>
      <c r="H160" s="160" t="s">
        <v>1246</v>
      </c>
      <c r="I160" s="140">
        <f>I161</f>
        <v>0</v>
      </c>
      <c r="J160" s="140">
        <f t="shared" si="68"/>
        <v>0</v>
      </c>
      <c r="K160" s="140">
        <f t="shared" si="68"/>
        <v>0</v>
      </c>
    </row>
    <row r="161" spans="1:11" ht="38.25" hidden="1">
      <c r="A161" s="52" t="s">
        <v>1953</v>
      </c>
      <c r="B161" s="160" t="s">
        <v>208</v>
      </c>
      <c r="C161" s="160" t="s">
        <v>171</v>
      </c>
      <c r="D161" s="160" t="s">
        <v>223</v>
      </c>
      <c r="E161" s="161" t="s">
        <v>1952</v>
      </c>
      <c r="F161" s="160" t="s">
        <v>227</v>
      </c>
      <c r="G161" s="160" t="s">
        <v>1954</v>
      </c>
      <c r="H161" s="160" t="s">
        <v>1246</v>
      </c>
      <c r="I161" s="140">
        <v>0</v>
      </c>
      <c r="J161" s="243">
        <v>0</v>
      </c>
      <c r="K161" s="139">
        <v>0</v>
      </c>
    </row>
    <row r="162" spans="1:11" ht="25.5">
      <c r="A162" s="162" t="s">
        <v>134</v>
      </c>
      <c r="B162" s="403" t="s">
        <v>208</v>
      </c>
      <c r="C162" s="161" t="s">
        <v>171</v>
      </c>
      <c r="D162" s="160" t="s">
        <v>223</v>
      </c>
      <c r="E162" s="161" t="s">
        <v>1067</v>
      </c>
      <c r="F162" s="161" t="s">
        <v>127</v>
      </c>
      <c r="G162" s="161" t="s">
        <v>129</v>
      </c>
      <c r="H162" s="160" t="s">
        <v>1246</v>
      </c>
      <c r="I162" s="140">
        <f>I163+I165+I173+I171+I169+I167</f>
        <v>62016600</v>
      </c>
      <c r="J162" s="140">
        <f t="shared" ref="J162:K162" si="69">J163+J165+J173+J171+J169+J167</f>
        <v>48154600</v>
      </c>
      <c r="K162" s="140">
        <f t="shared" si="69"/>
        <v>19582700</v>
      </c>
    </row>
    <row r="163" spans="1:11" ht="51">
      <c r="A163" s="162" t="s">
        <v>1885</v>
      </c>
      <c r="B163" s="161" t="s">
        <v>208</v>
      </c>
      <c r="C163" s="161" t="s">
        <v>171</v>
      </c>
      <c r="D163" s="160" t="s">
        <v>223</v>
      </c>
      <c r="E163" s="161" t="s">
        <v>1474</v>
      </c>
      <c r="F163" s="161" t="s">
        <v>127</v>
      </c>
      <c r="G163" s="161" t="s">
        <v>129</v>
      </c>
      <c r="H163" s="160" t="s">
        <v>1246</v>
      </c>
      <c r="I163" s="140">
        <f t="shared" ref="I163:J163" si="70">I164</f>
        <v>15035000</v>
      </c>
      <c r="J163" s="140">
        <f t="shared" si="70"/>
        <v>6424800</v>
      </c>
      <c r="K163" s="140">
        <v>0</v>
      </c>
    </row>
    <row r="164" spans="1:11" ht="51">
      <c r="A164" s="162" t="s">
        <v>1886</v>
      </c>
      <c r="B164" s="161" t="s">
        <v>208</v>
      </c>
      <c r="C164" s="161" t="s">
        <v>171</v>
      </c>
      <c r="D164" s="160" t="s">
        <v>223</v>
      </c>
      <c r="E164" s="161" t="s">
        <v>1474</v>
      </c>
      <c r="F164" s="161" t="s">
        <v>227</v>
      </c>
      <c r="G164" s="161" t="s">
        <v>129</v>
      </c>
      <c r="H164" s="160" t="s">
        <v>1246</v>
      </c>
      <c r="I164" s="140">
        <v>15035000</v>
      </c>
      <c r="J164" s="140">
        <v>6424800</v>
      </c>
      <c r="K164" s="140">
        <v>6424800</v>
      </c>
    </row>
    <row r="165" spans="1:11" ht="38.25">
      <c r="A165" s="162" t="s">
        <v>1647</v>
      </c>
      <c r="B165" s="161" t="s">
        <v>208</v>
      </c>
      <c r="C165" s="161" t="s">
        <v>171</v>
      </c>
      <c r="D165" s="160" t="s">
        <v>223</v>
      </c>
      <c r="E165" s="161" t="s">
        <v>1640</v>
      </c>
      <c r="F165" s="161" t="s">
        <v>127</v>
      </c>
      <c r="G165" s="161" t="s">
        <v>129</v>
      </c>
      <c r="H165" s="160" t="s">
        <v>1246</v>
      </c>
      <c r="I165" s="139">
        <f t="shared" ref="I165:K165" si="71">I166</f>
        <v>29623300</v>
      </c>
      <c r="J165" s="139">
        <f t="shared" si="71"/>
        <v>30857600</v>
      </c>
      <c r="K165" s="139">
        <f t="shared" si="71"/>
        <v>9051600</v>
      </c>
    </row>
    <row r="166" spans="1:11" ht="51">
      <c r="A166" s="7" t="s">
        <v>1642</v>
      </c>
      <c r="B166" s="160" t="s">
        <v>208</v>
      </c>
      <c r="C166" s="160" t="s">
        <v>171</v>
      </c>
      <c r="D166" s="160" t="s">
        <v>223</v>
      </c>
      <c r="E166" s="161" t="s">
        <v>1640</v>
      </c>
      <c r="F166" s="160" t="s">
        <v>227</v>
      </c>
      <c r="G166" s="160" t="s">
        <v>129</v>
      </c>
      <c r="H166" s="160" t="s">
        <v>1246</v>
      </c>
      <c r="I166" s="140">
        <v>29623300</v>
      </c>
      <c r="J166" s="140">
        <v>30857600</v>
      </c>
      <c r="K166" s="140">
        <v>9051600</v>
      </c>
    </row>
    <row r="167" spans="1:11" ht="41.25" hidden="1" customHeight="1">
      <c r="A167" s="7" t="s">
        <v>1972</v>
      </c>
      <c r="B167" s="160" t="s">
        <v>208</v>
      </c>
      <c r="C167" s="160" t="s">
        <v>171</v>
      </c>
      <c r="D167" s="160" t="s">
        <v>223</v>
      </c>
      <c r="E167" s="161" t="s">
        <v>1973</v>
      </c>
      <c r="F167" s="160" t="s">
        <v>127</v>
      </c>
      <c r="G167" s="160" t="s">
        <v>129</v>
      </c>
      <c r="H167" s="160" t="s">
        <v>1246</v>
      </c>
      <c r="I167" s="140">
        <v>0</v>
      </c>
      <c r="J167" s="140">
        <f t="shared" ref="J167:K167" si="72">J168</f>
        <v>0</v>
      </c>
      <c r="K167" s="140">
        <f t="shared" si="72"/>
        <v>0</v>
      </c>
    </row>
    <row r="168" spans="1:11" ht="39" hidden="1" customHeight="1">
      <c r="A168" s="7" t="s">
        <v>1233</v>
      </c>
      <c r="B168" s="160" t="s">
        <v>208</v>
      </c>
      <c r="C168" s="160" t="s">
        <v>171</v>
      </c>
      <c r="D168" s="160" t="s">
        <v>223</v>
      </c>
      <c r="E168" s="161" t="s">
        <v>1973</v>
      </c>
      <c r="F168" s="160" t="s">
        <v>227</v>
      </c>
      <c r="G168" s="160" t="s">
        <v>129</v>
      </c>
      <c r="H168" s="160" t="s">
        <v>1246</v>
      </c>
      <c r="I168" s="140">
        <v>0</v>
      </c>
      <c r="J168" s="140">
        <v>0</v>
      </c>
      <c r="K168" s="140">
        <v>0</v>
      </c>
    </row>
    <row r="169" spans="1:11" ht="25.5" hidden="1" customHeight="1">
      <c r="A169" s="7" t="s">
        <v>1968</v>
      </c>
      <c r="B169" s="160" t="s">
        <v>208</v>
      </c>
      <c r="C169" s="160" t="s">
        <v>171</v>
      </c>
      <c r="D169" s="160" t="s">
        <v>223</v>
      </c>
      <c r="E169" s="161" t="s">
        <v>1969</v>
      </c>
      <c r="F169" s="160" t="s">
        <v>127</v>
      </c>
      <c r="G169" s="160" t="s">
        <v>129</v>
      </c>
      <c r="H169" s="160" t="s">
        <v>1246</v>
      </c>
      <c r="I169" s="140">
        <f>I170</f>
        <v>0</v>
      </c>
      <c r="J169" s="140">
        <f t="shared" ref="J169:K169" si="73">J170</f>
        <v>0</v>
      </c>
      <c r="K169" s="140">
        <f t="shared" si="73"/>
        <v>0</v>
      </c>
    </row>
    <row r="170" spans="1:11" ht="25.5" hidden="1" customHeight="1">
      <c r="A170" s="7" t="s">
        <v>1444</v>
      </c>
      <c r="B170" s="160" t="s">
        <v>208</v>
      </c>
      <c r="C170" s="160" t="s">
        <v>171</v>
      </c>
      <c r="D170" s="160" t="s">
        <v>223</v>
      </c>
      <c r="E170" s="161" t="s">
        <v>1969</v>
      </c>
      <c r="F170" s="160" t="s">
        <v>227</v>
      </c>
      <c r="G170" s="160" t="s">
        <v>129</v>
      </c>
      <c r="H170" s="160" t="s">
        <v>1246</v>
      </c>
      <c r="I170" s="140">
        <v>0</v>
      </c>
      <c r="J170" s="140">
        <v>0</v>
      </c>
      <c r="K170" s="140">
        <v>0</v>
      </c>
    </row>
    <row r="171" spans="1:11">
      <c r="A171" s="232" t="s">
        <v>1955</v>
      </c>
      <c r="B171" s="160" t="s">
        <v>208</v>
      </c>
      <c r="C171" s="160" t="s">
        <v>171</v>
      </c>
      <c r="D171" s="160" t="s">
        <v>223</v>
      </c>
      <c r="E171" s="161" t="s">
        <v>1956</v>
      </c>
      <c r="F171" s="160" t="s">
        <v>127</v>
      </c>
      <c r="G171" s="160" t="s">
        <v>129</v>
      </c>
      <c r="H171" s="160" t="s">
        <v>1246</v>
      </c>
      <c r="I171" s="140">
        <f>I172</f>
        <v>339600</v>
      </c>
      <c r="J171" s="140">
        <f t="shared" ref="J171:K171" si="74">J172</f>
        <v>339600</v>
      </c>
      <c r="K171" s="140">
        <f t="shared" si="74"/>
        <v>98500</v>
      </c>
    </row>
    <row r="172" spans="1:11" ht="25.5">
      <c r="A172" s="232" t="s">
        <v>1957</v>
      </c>
      <c r="B172" s="160" t="s">
        <v>208</v>
      </c>
      <c r="C172" s="160" t="s">
        <v>171</v>
      </c>
      <c r="D172" s="160" t="s">
        <v>223</v>
      </c>
      <c r="E172" s="161" t="s">
        <v>1956</v>
      </c>
      <c r="F172" s="160" t="s">
        <v>227</v>
      </c>
      <c r="G172" s="160" t="s">
        <v>129</v>
      </c>
      <c r="H172" s="160" t="s">
        <v>1246</v>
      </c>
      <c r="I172" s="140">
        <v>339600</v>
      </c>
      <c r="J172" s="140">
        <v>339600</v>
      </c>
      <c r="K172" s="140">
        <v>98500</v>
      </c>
    </row>
    <row r="173" spans="1:11">
      <c r="A173" s="259" t="s">
        <v>61</v>
      </c>
      <c r="B173" s="293" t="s">
        <v>208</v>
      </c>
      <c r="C173" s="293" t="s">
        <v>171</v>
      </c>
      <c r="D173" s="160" t="s">
        <v>223</v>
      </c>
      <c r="E173" s="293" t="s">
        <v>1068</v>
      </c>
      <c r="F173" s="293" t="s">
        <v>127</v>
      </c>
      <c r="G173" s="293" t="s">
        <v>129</v>
      </c>
      <c r="H173" s="160" t="s">
        <v>1246</v>
      </c>
      <c r="I173" s="140">
        <f t="shared" ref="I173:K173" si="75">I174</f>
        <v>17018700</v>
      </c>
      <c r="J173" s="140">
        <f t="shared" si="75"/>
        <v>10532600</v>
      </c>
      <c r="K173" s="140">
        <f t="shared" si="75"/>
        <v>10432600</v>
      </c>
    </row>
    <row r="174" spans="1:11">
      <c r="A174" s="7" t="s">
        <v>62</v>
      </c>
      <c r="B174" s="293" t="s">
        <v>208</v>
      </c>
      <c r="C174" s="293" t="s">
        <v>171</v>
      </c>
      <c r="D174" s="160" t="s">
        <v>223</v>
      </c>
      <c r="E174" s="293" t="s">
        <v>1068</v>
      </c>
      <c r="F174" s="293" t="s">
        <v>227</v>
      </c>
      <c r="G174" s="293" t="s">
        <v>129</v>
      </c>
      <c r="H174" s="160" t="s">
        <v>1246</v>
      </c>
      <c r="I174" s="140">
        <f>SUM(I175:I192)</f>
        <v>17018700</v>
      </c>
      <c r="J174" s="140">
        <f>SUM(J175:J189)</f>
        <v>10532600</v>
      </c>
      <c r="K174" s="140">
        <f>SUM(K175:K189)</f>
        <v>10432600</v>
      </c>
    </row>
    <row r="175" spans="1:11" ht="38.25" hidden="1">
      <c r="A175" s="7" t="s">
        <v>1544</v>
      </c>
      <c r="B175" s="293" t="s">
        <v>208</v>
      </c>
      <c r="C175" s="293" t="s">
        <v>171</v>
      </c>
      <c r="D175" s="160" t="s">
        <v>223</v>
      </c>
      <c r="E175" s="293" t="s">
        <v>1068</v>
      </c>
      <c r="F175" s="293" t="s">
        <v>227</v>
      </c>
      <c r="G175" s="293" t="s">
        <v>1887</v>
      </c>
      <c r="H175" s="160" t="s">
        <v>1246</v>
      </c>
      <c r="I175" s="140">
        <f>358900-358900</f>
        <v>0</v>
      </c>
      <c r="J175" s="243">
        <f>358900-358900</f>
        <v>0</v>
      </c>
      <c r="K175" s="140">
        <f>358900-358900</f>
        <v>0</v>
      </c>
    </row>
    <row r="176" spans="1:11" ht="63.75">
      <c r="A176" s="259" t="s">
        <v>1788</v>
      </c>
      <c r="B176" s="293" t="s">
        <v>208</v>
      </c>
      <c r="C176" s="293" t="s">
        <v>171</v>
      </c>
      <c r="D176" s="160" t="s">
        <v>223</v>
      </c>
      <c r="E176" s="293" t="s">
        <v>1068</v>
      </c>
      <c r="F176" s="293" t="s">
        <v>227</v>
      </c>
      <c r="G176" s="293" t="s">
        <v>1888</v>
      </c>
      <c r="H176" s="160" t="s">
        <v>1246</v>
      </c>
      <c r="I176" s="140">
        <v>6164400</v>
      </c>
      <c r="J176" s="243">
        <v>0</v>
      </c>
      <c r="K176" s="140">
        <v>0</v>
      </c>
    </row>
    <row r="177" spans="1:11" ht="25.5" hidden="1">
      <c r="A177" s="259" t="s">
        <v>2022</v>
      </c>
      <c r="B177" s="293" t="s">
        <v>208</v>
      </c>
      <c r="C177" s="293" t="s">
        <v>171</v>
      </c>
      <c r="D177" s="160" t="s">
        <v>223</v>
      </c>
      <c r="E177" s="293" t="s">
        <v>1068</v>
      </c>
      <c r="F177" s="293" t="s">
        <v>227</v>
      </c>
      <c r="G177" s="293" t="s">
        <v>2021</v>
      </c>
      <c r="H177" s="160" t="s">
        <v>1246</v>
      </c>
      <c r="I177" s="140">
        <v>0</v>
      </c>
      <c r="J177" s="243">
        <v>0</v>
      </c>
      <c r="K177" s="140">
        <v>0</v>
      </c>
    </row>
    <row r="178" spans="1:11" ht="114.75">
      <c r="A178" s="259" t="s">
        <v>1545</v>
      </c>
      <c r="B178" s="293" t="s">
        <v>208</v>
      </c>
      <c r="C178" s="293" t="s">
        <v>171</v>
      </c>
      <c r="D178" s="160" t="s">
        <v>223</v>
      </c>
      <c r="E178" s="293" t="s">
        <v>1068</v>
      </c>
      <c r="F178" s="293" t="s">
        <v>227</v>
      </c>
      <c r="G178" s="293" t="s">
        <v>1889</v>
      </c>
      <c r="H178" s="160" t="s">
        <v>1246</v>
      </c>
      <c r="I178" s="140">
        <v>282800</v>
      </c>
      <c r="J178" s="243">
        <v>282800</v>
      </c>
      <c r="K178" s="243">
        <v>282800</v>
      </c>
    </row>
    <row r="179" spans="1:11" ht="38.25" hidden="1">
      <c r="A179" s="259" t="s">
        <v>1546</v>
      </c>
      <c r="B179" s="293" t="s">
        <v>208</v>
      </c>
      <c r="C179" s="293" t="s">
        <v>171</v>
      </c>
      <c r="D179" s="160" t="s">
        <v>223</v>
      </c>
      <c r="E179" s="293" t="s">
        <v>1068</v>
      </c>
      <c r="F179" s="293" t="s">
        <v>227</v>
      </c>
      <c r="G179" s="293" t="s">
        <v>2053</v>
      </c>
      <c r="H179" s="160" t="s">
        <v>1246</v>
      </c>
      <c r="I179" s="140">
        <v>0</v>
      </c>
      <c r="J179" s="243"/>
      <c r="K179" s="243"/>
    </row>
    <row r="180" spans="1:11" ht="51">
      <c r="A180" s="7" t="s">
        <v>1548</v>
      </c>
      <c r="B180" s="293" t="s">
        <v>208</v>
      </c>
      <c r="C180" s="293" t="s">
        <v>171</v>
      </c>
      <c r="D180" s="160" t="s">
        <v>223</v>
      </c>
      <c r="E180" s="293" t="s">
        <v>1068</v>
      </c>
      <c r="F180" s="293" t="s">
        <v>227</v>
      </c>
      <c r="G180" s="293" t="s">
        <v>1157</v>
      </c>
      <c r="H180" s="160" t="s">
        <v>1246</v>
      </c>
      <c r="I180" s="140">
        <v>0</v>
      </c>
      <c r="J180" s="243">
        <v>100000</v>
      </c>
      <c r="K180" s="243">
        <v>0</v>
      </c>
    </row>
    <row r="181" spans="1:11" ht="63.75" hidden="1">
      <c r="A181" s="7" t="s">
        <v>2047</v>
      </c>
      <c r="B181" s="293" t="s">
        <v>208</v>
      </c>
      <c r="C181" s="293" t="s">
        <v>171</v>
      </c>
      <c r="D181" s="160" t="s">
        <v>223</v>
      </c>
      <c r="E181" s="293" t="s">
        <v>1068</v>
      </c>
      <c r="F181" s="293" t="s">
        <v>227</v>
      </c>
      <c r="G181" s="293" t="s">
        <v>2046</v>
      </c>
      <c r="H181" s="160" t="s">
        <v>1246</v>
      </c>
      <c r="I181" s="140">
        <v>0</v>
      </c>
      <c r="J181" s="243">
        <v>0</v>
      </c>
      <c r="K181" s="243">
        <v>0</v>
      </c>
    </row>
    <row r="182" spans="1:11" ht="63.75">
      <c r="A182" s="259" t="s">
        <v>1550</v>
      </c>
      <c r="B182" s="293" t="s">
        <v>208</v>
      </c>
      <c r="C182" s="293" t="s">
        <v>171</v>
      </c>
      <c r="D182" s="160" t="s">
        <v>223</v>
      </c>
      <c r="E182" s="293" t="s">
        <v>1068</v>
      </c>
      <c r="F182" s="293" t="s">
        <v>227</v>
      </c>
      <c r="G182" s="293" t="s">
        <v>1890</v>
      </c>
      <c r="H182" s="160" t="s">
        <v>1246</v>
      </c>
      <c r="I182" s="140">
        <v>1453300</v>
      </c>
      <c r="J182" s="243">
        <v>1031600</v>
      </c>
      <c r="K182" s="243">
        <v>1031600</v>
      </c>
    </row>
    <row r="183" spans="1:11" ht="69" hidden="1" customHeight="1">
      <c r="A183" s="259" t="s">
        <v>1597</v>
      </c>
      <c r="B183" s="293" t="s">
        <v>208</v>
      </c>
      <c r="C183" s="293" t="s">
        <v>171</v>
      </c>
      <c r="D183" s="160" t="s">
        <v>223</v>
      </c>
      <c r="E183" s="293" t="s">
        <v>1068</v>
      </c>
      <c r="F183" s="293" t="s">
        <v>227</v>
      </c>
      <c r="G183" s="293" t="s">
        <v>2043</v>
      </c>
      <c r="H183" s="160" t="s">
        <v>1246</v>
      </c>
      <c r="I183" s="140">
        <v>0</v>
      </c>
      <c r="J183" s="243"/>
      <c r="K183" s="243"/>
    </row>
    <row r="184" spans="1:11" ht="38.25">
      <c r="A184" s="7" t="s">
        <v>1555</v>
      </c>
      <c r="B184" s="293" t="s">
        <v>208</v>
      </c>
      <c r="C184" s="293" t="s">
        <v>171</v>
      </c>
      <c r="D184" s="160" t="s">
        <v>223</v>
      </c>
      <c r="E184" s="293" t="s">
        <v>1068</v>
      </c>
      <c r="F184" s="293" t="s">
        <v>227</v>
      </c>
      <c r="G184" s="293" t="s">
        <v>1891</v>
      </c>
      <c r="H184" s="160" t="s">
        <v>1246</v>
      </c>
      <c r="I184" s="243">
        <v>351700</v>
      </c>
      <c r="J184" s="243">
        <v>351700</v>
      </c>
      <c r="K184" s="243">
        <v>351700</v>
      </c>
    </row>
    <row r="185" spans="1:11" ht="38.25" hidden="1">
      <c r="A185" s="259" t="s">
        <v>1559</v>
      </c>
      <c r="B185" s="293" t="s">
        <v>208</v>
      </c>
      <c r="C185" s="293" t="s">
        <v>171</v>
      </c>
      <c r="D185" s="160" t="s">
        <v>223</v>
      </c>
      <c r="E185" s="293" t="s">
        <v>1068</v>
      </c>
      <c r="F185" s="293" t="s">
        <v>227</v>
      </c>
      <c r="G185" s="293" t="s">
        <v>1892</v>
      </c>
      <c r="H185" s="160" t="s">
        <v>1246</v>
      </c>
      <c r="I185" s="243">
        <f>26230200-26230200</f>
        <v>0</v>
      </c>
      <c r="J185" s="243">
        <f>26230200-26230200</f>
        <v>0</v>
      </c>
      <c r="K185" s="243">
        <f>26230200-26230200</f>
        <v>0</v>
      </c>
    </row>
    <row r="186" spans="1:11" ht="52.5" hidden="1" customHeight="1">
      <c r="A186" s="259" t="s">
        <v>1560</v>
      </c>
      <c r="B186" s="293" t="s">
        <v>208</v>
      </c>
      <c r="C186" s="293" t="s">
        <v>171</v>
      </c>
      <c r="D186" s="160" t="s">
        <v>223</v>
      </c>
      <c r="E186" s="293" t="s">
        <v>1068</v>
      </c>
      <c r="F186" s="293" t="s">
        <v>227</v>
      </c>
      <c r="G186" s="293" t="s">
        <v>2016</v>
      </c>
      <c r="H186" s="160" t="s">
        <v>1246</v>
      </c>
      <c r="I186" s="243">
        <v>0</v>
      </c>
      <c r="J186" s="243">
        <v>0</v>
      </c>
      <c r="K186" s="243">
        <v>0</v>
      </c>
    </row>
    <row r="187" spans="1:11" ht="52.5" hidden="1" customHeight="1">
      <c r="A187" s="259" t="s">
        <v>2055</v>
      </c>
      <c r="B187" s="293" t="s">
        <v>208</v>
      </c>
      <c r="C187" s="293" t="s">
        <v>171</v>
      </c>
      <c r="D187" s="160" t="s">
        <v>223</v>
      </c>
      <c r="E187" s="293" t="s">
        <v>1068</v>
      </c>
      <c r="F187" s="293" t="s">
        <v>227</v>
      </c>
      <c r="G187" s="293" t="s">
        <v>2054</v>
      </c>
      <c r="H187" s="160" t="s">
        <v>1246</v>
      </c>
      <c r="I187" s="243">
        <v>0</v>
      </c>
      <c r="J187" s="243"/>
      <c r="K187" s="243"/>
    </row>
    <row r="188" spans="1:11" ht="38.25">
      <c r="A188" s="259" t="s">
        <v>1562</v>
      </c>
      <c r="B188" s="293" t="s">
        <v>208</v>
      </c>
      <c r="C188" s="293" t="s">
        <v>171</v>
      </c>
      <c r="D188" s="160" t="s">
        <v>223</v>
      </c>
      <c r="E188" s="293" t="s">
        <v>1068</v>
      </c>
      <c r="F188" s="293" t="s">
        <v>227</v>
      </c>
      <c r="G188" s="293" t="s">
        <v>1893</v>
      </c>
      <c r="H188" s="160" t="s">
        <v>1246</v>
      </c>
      <c r="I188" s="243">
        <v>7186000</v>
      </c>
      <c r="J188" s="243">
        <v>7186000</v>
      </c>
      <c r="K188" s="243">
        <v>7186000</v>
      </c>
    </row>
    <row r="189" spans="1:11" ht="38.25">
      <c r="A189" s="259" t="s">
        <v>1855</v>
      </c>
      <c r="B189" s="293" t="s">
        <v>208</v>
      </c>
      <c r="C189" s="293" t="s">
        <v>171</v>
      </c>
      <c r="D189" s="160" t="s">
        <v>223</v>
      </c>
      <c r="E189" s="293" t="s">
        <v>1068</v>
      </c>
      <c r="F189" s="293" t="s">
        <v>227</v>
      </c>
      <c r="G189" s="293" t="s">
        <v>1894</v>
      </c>
      <c r="H189" s="160" t="s">
        <v>1246</v>
      </c>
      <c r="I189" s="243">
        <v>1580500</v>
      </c>
      <c r="J189" s="243">
        <v>1580500</v>
      </c>
      <c r="K189" s="139">
        <v>1580500</v>
      </c>
    </row>
    <row r="190" spans="1:11" ht="42" hidden="1" customHeight="1">
      <c r="A190" s="259" t="s">
        <v>2045</v>
      </c>
      <c r="B190" s="293" t="s">
        <v>208</v>
      </c>
      <c r="C190" s="293" t="s">
        <v>171</v>
      </c>
      <c r="D190" s="160" t="s">
        <v>223</v>
      </c>
      <c r="E190" s="293" t="s">
        <v>1068</v>
      </c>
      <c r="F190" s="293" t="s">
        <v>227</v>
      </c>
      <c r="G190" s="293" t="s">
        <v>2044</v>
      </c>
      <c r="H190" s="160" t="s">
        <v>1246</v>
      </c>
      <c r="I190" s="243">
        <v>0</v>
      </c>
      <c r="J190" s="243"/>
      <c r="K190" s="139"/>
    </row>
    <row r="191" spans="1:11" ht="57" hidden="1" customHeight="1">
      <c r="A191" s="259" t="s">
        <v>2052</v>
      </c>
      <c r="B191" s="293" t="s">
        <v>208</v>
      </c>
      <c r="C191" s="293" t="s">
        <v>171</v>
      </c>
      <c r="D191" s="160" t="s">
        <v>223</v>
      </c>
      <c r="E191" s="293" t="s">
        <v>1068</v>
      </c>
      <c r="F191" s="293" t="s">
        <v>227</v>
      </c>
      <c r="G191" s="293" t="s">
        <v>2051</v>
      </c>
      <c r="H191" s="160" t="s">
        <v>1246</v>
      </c>
      <c r="I191" s="243">
        <v>0</v>
      </c>
      <c r="J191" s="243"/>
      <c r="K191" s="139"/>
    </row>
    <row r="192" spans="1:11" ht="57" hidden="1" customHeight="1">
      <c r="A192" s="259" t="s">
        <v>1644</v>
      </c>
      <c r="B192" s="293" t="s">
        <v>208</v>
      </c>
      <c r="C192" s="293" t="s">
        <v>171</v>
      </c>
      <c r="D192" s="160" t="s">
        <v>223</v>
      </c>
      <c r="E192" s="293" t="s">
        <v>1068</v>
      </c>
      <c r="F192" s="293" t="s">
        <v>227</v>
      </c>
      <c r="G192" s="293" t="s">
        <v>2083</v>
      </c>
      <c r="H192" s="160" t="s">
        <v>1246</v>
      </c>
      <c r="I192" s="243">
        <v>0</v>
      </c>
      <c r="J192" s="243"/>
      <c r="K192" s="139"/>
    </row>
    <row r="193" spans="1:11">
      <c r="A193" s="7" t="s">
        <v>1391</v>
      </c>
      <c r="B193" s="293" t="s">
        <v>208</v>
      </c>
      <c r="C193" s="293" t="s">
        <v>171</v>
      </c>
      <c r="D193" s="160" t="s">
        <v>223</v>
      </c>
      <c r="E193" s="293" t="s">
        <v>1895</v>
      </c>
      <c r="F193" s="293" t="s">
        <v>127</v>
      </c>
      <c r="G193" s="293" t="s">
        <v>129</v>
      </c>
      <c r="H193" s="160" t="s">
        <v>1246</v>
      </c>
      <c r="I193" s="139">
        <f>I194+I218+I222+I224+I220</f>
        <v>1209012400</v>
      </c>
      <c r="J193" s="139">
        <f t="shared" ref="J193:K193" si="76">J194+J218+J222+J224</f>
        <v>1193371800</v>
      </c>
      <c r="K193" s="139">
        <f t="shared" si="76"/>
        <v>1187796200</v>
      </c>
    </row>
    <row r="194" spans="1:11" ht="25.5">
      <c r="A194" s="7" t="s">
        <v>6</v>
      </c>
      <c r="B194" s="293" t="s">
        <v>208</v>
      </c>
      <c r="C194" s="293" t="s">
        <v>171</v>
      </c>
      <c r="D194" s="160" t="s">
        <v>223</v>
      </c>
      <c r="E194" s="293" t="s">
        <v>1896</v>
      </c>
      <c r="F194" s="293" t="s">
        <v>127</v>
      </c>
      <c r="G194" s="293" t="s">
        <v>129</v>
      </c>
      <c r="H194" s="160" t="s">
        <v>1246</v>
      </c>
      <c r="I194" s="243">
        <f t="shared" ref="I194:K194" si="77">I195</f>
        <v>1199262100</v>
      </c>
      <c r="J194" s="243">
        <f t="shared" si="77"/>
        <v>1183422600</v>
      </c>
      <c r="K194" s="243">
        <f t="shared" si="77"/>
        <v>1183422600</v>
      </c>
    </row>
    <row r="195" spans="1:11" ht="25.5">
      <c r="A195" s="259" t="s">
        <v>7</v>
      </c>
      <c r="B195" s="293" t="s">
        <v>208</v>
      </c>
      <c r="C195" s="293" t="s">
        <v>171</v>
      </c>
      <c r="D195" s="160" t="s">
        <v>223</v>
      </c>
      <c r="E195" s="293" t="s">
        <v>1896</v>
      </c>
      <c r="F195" s="293" t="s">
        <v>227</v>
      </c>
      <c r="G195" s="293" t="s">
        <v>129</v>
      </c>
      <c r="H195" s="160" t="s">
        <v>1246</v>
      </c>
      <c r="I195" s="243">
        <f t="shared" ref="I195:K195" si="78">SUM(I196:I217)</f>
        <v>1199262100</v>
      </c>
      <c r="J195" s="243">
        <f t="shared" si="78"/>
        <v>1183422600</v>
      </c>
      <c r="K195" s="243">
        <f t="shared" si="78"/>
        <v>1183422600</v>
      </c>
    </row>
    <row r="196" spans="1:11" ht="76.5">
      <c r="A196" s="259" t="s">
        <v>1567</v>
      </c>
      <c r="B196" s="293" t="s">
        <v>208</v>
      </c>
      <c r="C196" s="293" t="s">
        <v>171</v>
      </c>
      <c r="D196" s="160" t="s">
        <v>223</v>
      </c>
      <c r="E196" s="293" t="s">
        <v>1896</v>
      </c>
      <c r="F196" s="293" t="s">
        <v>227</v>
      </c>
      <c r="G196" s="293" t="s">
        <v>1897</v>
      </c>
      <c r="H196" s="160" t="s">
        <v>1246</v>
      </c>
      <c r="I196" s="243">
        <v>1069800</v>
      </c>
      <c r="J196" s="243">
        <v>1069800</v>
      </c>
      <c r="K196" s="139">
        <v>1069800</v>
      </c>
    </row>
    <row r="197" spans="1:11" ht="153">
      <c r="A197" s="259" t="s">
        <v>1570</v>
      </c>
      <c r="B197" s="293" t="s">
        <v>208</v>
      </c>
      <c r="C197" s="293" t="s">
        <v>171</v>
      </c>
      <c r="D197" s="160" t="s">
        <v>223</v>
      </c>
      <c r="E197" s="293" t="s">
        <v>1896</v>
      </c>
      <c r="F197" s="293" t="s">
        <v>227</v>
      </c>
      <c r="G197" s="293" t="s">
        <v>1898</v>
      </c>
      <c r="H197" s="160" t="s">
        <v>1246</v>
      </c>
      <c r="I197" s="243">
        <v>114568700</v>
      </c>
      <c r="J197" s="243">
        <v>114568700</v>
      </c>
      <c r="K197" s="243">
        <v>114568700</v>
      </c>
    </row>
    <row r="198" spans="1:11" ht="153">
      <c r="A198" s="259" t="s">
        <v>1571</v>
      </c>
      <c r="B198" s="293" t="s">
        <v>208</v>
      </c>
      <c r="C198" s="293" t="s">
        <v>171</v>
      </c>
      <c r="D198" s="160" t="s">
        <v>223</v>
      </c>
      <c r="E198" s="293" t="s">
        <v>1896</v>
      </c>
      <c r="F198" s="293" t="s">
        <v>227</v>
      </c>
      <c r="G198" s="293" t="s">
        <v>1899</v>
      </c>
      <c r="H198" s="160" t="s">
        <v>1246</v>
      </c>
      <c r="I198" s="243">
        <v>110468900</v>
      </c>
      <c r="J198" s="243">
        <v>110468900</v>
      </c>
      <c r="K198" s="243">
        <v>110468900</v>
      </c>
    </row>
    <row r="199" spans="1:11" ht="51">
      <c r="A199" s="7" t="s">
        <v>1572</v>
      </c>
      <c r="B199" s="293" t="s">
        <v>208</v>
      </c>
      <c r="C199" s="293" t="s">
        <v>171</v>
      </c>
      <c r="D199" s="160" t="s">
        <v>223</v>
      </c>
      <c r="E199" s="293" t="s">
        <v>1896</v>
      </c>
      <c r="F199" s="293" t="s">
        <v>227</v>
      </c>
      <c r="G199" s="293" t="s">
        <v>1900</v>
      </c>
      <c r="H199" s="160" t="s">
        <v>1246</v>
      </c>
      <c r="I199" s="243">
        <v>96300</v>
      </c>
      <c r="J199" s="243">
        <v>96300</v>
      </c>
      <c r="K199" s="243">
        <v>96300</v>
      </c>
    </row>
    <row r="200" spans="1:11" ht="63.75">
      <c r="A200" s="7" t="s">
        <v>1649</v>
      </c>
      <c r="B200" s="293" t="s">
        <v>208</v>
      </c>
      <c r="C200" s="293" t="s">
        <v>171</v>
      </c>
      <c r="D200" s="160" t="s">
        <v>223</v>
      </c>
      <c r="E200" s="293" t="s">
        <v>1896</v>
      </c>
      <c r="F200" s="293" t="s">
        <v>227</v>
      </c>
      <c r="G200" s="293" t="s">
        <v>1901</v>
      </c>
      <c r="H200" s="160" t="s">
        <v>1246</v>
      </c>
      <c r="I200" s="243">
        <v>2328100</v>
      </c>
      <c r="J200" s="243">
        <v>2224400</v>
      </c>
      <c r="K200" s="243">
        <v>2224400</v>
      </c>
    </row>
    <row r="201" spans="1:11" ht="63.75">
      <c r="A201" s="259" t="s">
        <v>1573</v>
      </c>
      <c r="B201" s="293" t="s">
        <v>208</v>
      </c>
      <c r="C201" s="293" t="s">
        <v>171</v>
      </c>
      <c r="D201" s="160" t="s">
        <v>223</v>
      </c>
      <c r="E201" s="293" t="s">
        <v>1896</v>
      </c>
      <c r="F201" s="293" t="s">
        <v>227</v>
      </c>
      <c r="G201" s="293" t="s">
        <v>1902</v>
      </c>
      <c r="H201" s="160" t="s">
        <v>1246</v>
      </c>
      <c r="I201" s="243">
        <v>982200</v>
      </c>
      <c r="J201" s="243">
        <v>982200</v>
      </c>
      <c r="K201" s="243">
        <v>982200</v>
      </c>
    </row>
    <row r="202" spans="1:11" ht="51">
      <c r="A202" s="259" t="s">
        <v>1575</v>
      </c>
      <c r="B202" s="293" t="s">
        <v>208</v>
      </c>
      <c r="C202" s="293" t="s">
        <v>171</v>
      </c>
      <c r="D202" s="160" t="s">
        <v>223</v>
      </c>
      <c r="E202" s="293" t="s">
        <v>1896</v>
      </c>
      <c r="F202" s="293" t="s">
        <v>227</v>
      </c>
      <c r="G202" s="293" t="s">
        <v>1903</v>
      </c>
      <c r="H202" s="160" t="s">
        <v>1246</v>
      </c>
      <c r="I202" s="243">
        <v>323100</v>
      </c>
      <c r="J202" s="243">
        <v>323100</v>
      </c>
      <c r="K202" s="139">
        <v>323100</v>
      </c>
    </row>
    <row r="203" spans="1:11" ht="38.25">
      <c r="A203" s="259" t="s">
        <v>1576</v>
      </c>
      <c r="B203" s="293" t="s">
        <v>208</v>
      </c>
      <c r="C203" s="293" t="s">
        <v>171</v>
      </c>
      <c r="D203" s="160" t="s">
        <v>223</v>
      </c>
      <c r="E203" s="293" t="s">
        <v>1896</v>
      </c>
      <c r="F203" s="293" t="s">
        <v>227</v>
      </c>
      <c r="G203" s="293" t="s">
        <v>1904</v>
      </c>
      <c r="H203" s="160" t="s">
        <v>1246</v>
      </c>
      <c r="I203" s="243">
        <v>2054600</v>
      </c>
      <c r="J203" s="243">
        <v>2054600</v>
      </c>
      <c r="K203" s="139">
        <v>2054600</v>
      </c>
    </row>
    <row r="204" spans="1:11" ht="51">
      <c r="A204" s="7" t="s">
        <v>1577</v>
      </c>
      <c r="B204" s="293" t="s">
        <v>208</v>
      </c>
      <c r="C204" s="293" t="s">
        <v>171</v>
      </c>
      <c r="D204" s="160" t="s">
        <v>223</v>
      </c>
      <c r="E204" s="293" t="s">
        <v>1896</v>
      </c>
      <c r="F204" s="293" t="s">
        <v>227</v>
      </c>
      <c r="G204" s="293" t="s">
        <v>1905</v>
      </c>
      <c r="H204" s="160" t="s">
        <v>1246</v>
      </c>
      <c r="I204" s="243">
        <v>1550300</v>
      </c>
      <c r="J204" s="243">
        <v>836500</v>
      </c>
      <c r="K204" s="139">
        <v>836500</v>
      </c>
    </row>
    <row r="205" spans="1:11" ht="51">
      <c r="A205" s="259" t="s">
        <v>1578</v>
      </c>
      <c r="B205" s="293" t="s">
        <v>208</v>
      </c>
      <c r="C205" s="293" t="s">
        <v>171</v>
      </c>
      <c r="D205" s="160" t="s">
        <v>223</v>
      </c>
      <c r="E205" s="293" t="s">
        <v>1896</v>
      </c>
      <c r="F205" s="293" t="s">
        <v>227</v>
      </c>
      <c r="G205" s="293" t="s">
        <v>1906</v>
      </c>
      <c r="H205" s="160" t="s">
        <v>1246</v>
      </c>
      <c r="I205" s="243">
        <v>156800</v>
      </c>
      <c r="J205" s="243">
        <v>156800</v>
      </c>
      <c r="K205" s="139">
        <v>156800</v>
      </c>
    </row>
    <row r="206" spans="1:11" ht="51">
      <c r="A206" s="259" t="s">
        <v>1579</v>
      </c>
      <c r="B206" s="293" t="s">
        <v>208</v>
      </c>
      <c r="C206" s="293" t="s">
        <v>171</v>
      </c>
      <c r="D206" s="160" t="s">
        <v>223</v>
      </c>
      <c r="E206" s="293" t="s">
        <v>1896</v>
      </c>
      <c r="F206" s="293" t="s">
        <v>227</v>
      </c>
      <c r="G206" s="293" t="s">
        <v>1907</v>
      </c>
      <c r="H206" s="160" t="s">
        <v>1246</v>
      </c>
      <c r="I206" s="243">
        <v>7084500</v>
      </c>
      <c r="J206" s="243">
        <v>7084500</v>
      </c>
      <c r="K206" s="139">
        <v>7084500</v>
      </c>
    </row>
    <row r="207" spans="1:11" ht="102">
      <c r="A207" s="259" t="s">
        <v>1580</v>
      </c>
      <c r="B207" s="293" t="s">
        <v>208</v>
      </c>
      <c r="C207" s="293" t="s">
        <v>171</v>
      </c>
      <c r="D207" s="160" t="s">
        <v>223</v>
      </c>
      <c r="E207" s="293" t="s">
        <v>1896</v>
      </c>
      <c r="F207" s="293" t="s">
        <v>227</v>
      </c>
      <c r="G207" s="293" t="s">
        <v>1908</v>
      </c>
      <c r="H207" s="160" t="s">
        <v>1246</v>
      </c>
      <c r="I207" s="243">
        <v>888000</v>
      </c>
      <c r="J207" s="243">
        <v>888000</v>
      </c>
      <c r="K207" s="139">
        <v>888000</v>
      </c>
    </row>
    <row r="208" spans="1:11" ht="114.75">
      <c r="A208" s="259" t="s">
        <v>1581</v>
      </c>
      <c r="B208" s="293" t="s">
        <v>208</v>
      </c>
      <c r="C208" s="293" t="s">
        <v>171</v>
      </c>
      <c r="D208" s="160" t="s">
        <v>223</v>
      </c>
      <c r="E208" s="293" t="s">
        <v>1896</v>
      </c>
      <c r="F208" s="293" t="s">
        <v>227</v>
      </c>
      <c r="G208" s="293" t="s">
        <v>1909</v>
      </c>
      <c r="H208" s="160" t="s">
        <v>1246</v>
      </c>
      <c r="I208" s="243">
        <v>447107400</v>
      </c>
      <c r="J208" s="243">
        <v>447107400</v>
      </c>
      <c r="K208" s="139">
        <v>447107400</v>
      </c>
    </row>
    <row r="209" spans="1:11" ht="76.5">
      <c r="A209" s="259" t="s">
        <v>1582</v>
      </c>
      <c r="B209" s="293" t="s">
        <v>208</v>
      </c>
      <c r="C209" s="293" t="s">
        <v>171</v>
      </c>
      <c r="D209" s="160" t="s">
        <v>223</v>
      </c>
      <c r="E209" s="293" t="s">
        <v>1896</v>
      </c>
      <c r="F209" s="293" t="s">
        <v>227</v>
      </c>
      <c r="G209" s="293" t="s">
        <v>1910</v>
      </c>
      <c r="H209" s="160" t="s">
        <v>1246</v>
      </c>
      <c r="I209" s="243">
        <v>28243400</v>
      </c>
      <c r="J209" s="243">
        <v>27884400</v>
      </c>
      <c r="K209" s="139">
        <v>27884400</v>
      </c>
    </row>
    <row r="210" spans="1:11" ht="51">
      <c r="A210" s="7" t="s">
        <v>1583</v>
      </c>
      <c r="B210" s="293" t="s">
        <v>208</v>
      </c>
      <c r="C210" s="293" t="s">
        <v>171</v>
      </c>
      <c r="D210" s="160" t="s">
        <v>223</v>
      </c>
      <c r="E210" s="293" t="s">
        <v>1896</v>
      </c>
      <c r="F210" s="293" t="s">
        <v>227</v>
      </c>
      <c r="G210" s="293" t="s">
        <v>1911</v>
      </c>
      <c r="H210" s="160" t="s">
        <v>1246</v>
      </c>
      <c r="I210" s="243">
        <v>218139700</v>
      </c>
      <c r="J210" s="243">
        <v>218139700</v>
      </c>
      <c r="K210" s="139">
        <v>218139700</v>
      </c>
    </row>
    <row r="211" spans="1:11" ht="76.5">
      <c r="A211" s="259" t="s">
        <v>1584</v>
      </c>
      <c r="B211" s="293" t="s">
        <v>208</v>
      </c>
      <c r="C211" s="293" t="s">
        <v>171</v>
      </c>
      <c r="D211" s="160" t="s">
        <v>223</v>
      </c>
      <c r="E211" s="293" t="s">
        <v>1896</v>
      </c>
      <c r="F211" s="293" t="s">
        <v>227</v>
      </c>
      <c r="G211" s="293" t="s">
        <v>1912</v>
      </c>
      <c r="H211" s="160" t="s">
        <v>1246</v>
      </c>
      <c r="I211" s="243">
        <v>17100500</v>
      </c>
      <c r="J211" s="243">
        <v>17100500</v>
      </c>
      <c r="K211" s="139">
        <v>17100500</v>
      </c>
    </row>
    <row r="212" spans="1:11" ht="63.75">
      <c r="A212" s="259" t="s">
        <v>1585</v>
      </c>
      <c r="B212" s="293" t="s">
        <v>208</v>
      </c>
      <c r="C212" s="293" t="s">
        <v>171</v>
      </c>
      <c r="D212" s="160" t="s">
        <v>223</v>
      </c>
      <c r="E212" s="293" t="s">
        <v>1896</v>
      </c>
      <c r="F212" s="293" t="s">
        <v>227</v>
      </c>
      <c r="G212" s="293" t="s">
        <v>1913</v>
      </c>
      <c r="H212" s="160" t="s">
        <v>1246</v>
      </c>
      <c r="I212" s="243">
        <v>15980700</v>
      </c>
      <c r="J212" s="243">
        <v>13316900</v>
      </c>
      <c r="K212" s="139">
        <v>13316900</v>
      </c>
    </row>
    <row r="213" spans="1:11" ht="165.75">
      <c r="A213" s="259" t="s">
        <v>1586</v>
      </c>
      <c r="B213" s="293" t="s">
        <v>208</v>
      </c>
      <c r="C213" s="293" t="s">
        <v>171</v>
      </c>
      <c r="D213" s="160" t="s">
        <v>223</v>
      </c>
      <c r="E213" s="293" t="s">
        <v>1896</v>
      </c>
      <c r="F213" s="293" t="s">
        <v>227</v>
      </c>
      <c r="G213" s="293" t="s">
        <v>1914</v>
      </c>
      <c r="H213" s="160" t="s">
        <v>1246</v>
      </c>
      <c r="I213" s="243">
        <v>151339800</v>
      </c>
      <c r="J213" s="243">
        <v>151339800</v>
      </c>
      <c r="K213" s="139">
        <v>151339800</v>
      </c>
    </row>
    <row r="214" spans="1:11" ht="51">
      <c r="A214" s="7" t="s">
        <v>1587</v>
      </c>
      <c r="B214" s="293" t="s">
        <v>208</v>
      </c>
      <c r="C214" s="293" t="s">
        <v>171</v>
      </c>
      <c r="D214" s="160" t="s">
        <v>223</v>
      </c>
      <c r="E214" s="293" t="s">
        <v>1896</v>
      </c>
      <c r="F214" s="293" t="s">
        <v>227</v>
      </c>
      <c r="G214" s="293" t="s">
        <v>1915</v>
      </c>
      <c r="H214" s="160" t="s">
        <v>1246</v>
      </c>
      <c r="I214" s="243">
        <v>59995900</v>
      </c>
      <c r="J214" s="243">
        <v>47996700</v>
      </c>
      <c r="K214" s="243">
        <v>47996700</v>
      </c>
    </row>
    <row r="215" spans="1:11" ht="51">
      <c r="A215" s="7" t="s">
        <v>1588</v>
      </c>
      <c r="B215" s="293" t="s">
        <v>208</v>
      </c>
      <c r="C215" s="293" t="s">
        <v>171</v>
      </c>
      <c r="D215" s="160" t="s">
        <v>223</v>
      </c>
      <c r="E215" s="293" t="s">
        <v>1896</v>
      </c>
      <c r="F215" s="293" t="s">
        <v>227</v>
      </c>
      <c r="G215" s="293" t="s">
        <v>1916</v>
      </c>
      <c r="H215" s="160" t="s">
        <v>1246</v>
      </c>
      <c r="I215" s="139">
        <v>2867200</v>
      </c>
      <c r="J215" s="243">
        <v>2867200</v>
      </c>
      <c r="K215" s="139">
        <v>2867200</v>
      </c>
    </row>
    <row r="216" spans="1:11" ht="38.25">
      <c r="A216" s="7" t="s">
        <v>1589</v>
      </c>
      <c r="B216" s="293" t="s">
        <v>208</v>
      </c>
      <c r="C216" s="293" t="s">
        <v>171</v>
      </c>
      <c r="D216" s="160" t="s">
        <v>223</v>
      </c>
      <c r="E216" s="293" t="s">
        <v>1896</v>
      </c>
      <c r="F216" s="293" t="s">
        <v>227</v>
      </c>
      <c r="G216" s="293" t="s">
        <v>1917</v>
      </c>
      <c r="H216" s="160" t="s">
        <v>1246</v>
      </c>
      <c r="I216" s="243">
        <v>16813400</v>
      </c>
      <c r="J216" s="243">
        <v>16813400</v>
      </c>
      <c r="K216" s="139">
        <v>16813400</v>
      </c>
    </row>
    <row r="217" spans="1:11" ht="89.25">
      <c r="A217" s="259" t="s">
        <v>1856</v>
      </c>
      <c r="B217" s="293" t="s">
        <v>208</v>
      </c>
      <c r="C217" s="293" t="s">
        <v>171</v>
      </c>
      <c r="D217" s="160" t="s">
        <v>223</v>
      </c>
      <c r="E217" s="293" t="s">
        <v>1896</v>
      </c>
      <c r="F217" s="293" t="s">
        <v>227</v>
      </c>
      <c r="G217" s="293" t="s">
        <v>1918</v>
      </c>
      <c r="H217" s="160" t="s">
        <v>1246</v>
      </c>
      <c r="I217" s="243">
        <v>102800</v>
      </c>
      <c r="J217" s="243">
        <v>102800</v>
      </c>
      <c r="K217" s="139">
        <v>102800</v>
      </c>
    </row>
    <row r="218" spans="1:11" ht="51">
      <c r="A218" s="7" t="s">
        <v>1392</v>
      </c>
      <c r="B218" s="293" t="s">
        <v>208</v>
      </c>
      <c r="C218" s="293" t="s">
        <v>171</v>
      </c>
      <c r="D218" s="160" t="s">
        <v>223</v>
      </c>
      <c r="E218" s="293" t="s">
        <v>1919</v>
      </c>
      <c r="F218" s="293" t="s">
        <v>127</v>
      </c>
      <c r="G218" s="293" t="s">
        <v>129</v>
      </c>
      <c r="H218" s="160" t="s">
        <v>1246</v>
      </c>
      <c r="I218" s="139">
        <f t="shared" ref="I218:K218" si="79">I219</f>
        <v>4373600</v>
      </c>
      <c r="J218" s="139">
        <f t="shared" si="79"/>
        <v>4373600</v>
      </c>
      <c r="K218" s="139">
        <f t="shared" si="79"/>
        <v>4373600</v>
      </c>
    </row>
    <row r="219" spans="1:11" ht="51">
      <c r="A219" s="7" t="s">
        <v>1857</v>
      </c>
      <c r="B219" s="293" t="s">
        <v>208</v>
      </c>
      <c r="C219" s="293" t="s">
        <v>171</v>
      </c>
      <c r="D219" s="160" t="s">
        <v>223</v>
      </c>
      <c r="E219" s="293" t="s">
        <v>1919</v>
      </c>
      <c r="F219" s="293" t="s">
        <v>227</v>
      </c>
      <c r="G219" s="293" t="s">
        <v>129</v>
      </c>
      <c r="H219" s="160" t="s">
        <v>1246</v>
      </c>
      <c r="I219" s="243">
        <v>4373600</v>
      </c>
      <c r="J219" s="243">
        <v>4373600</v>
      </c>
      <c r="K219" s="243">
        <v>4373600</v>
      </c>
    </row>
    <row r="220" spans="1:11" ht="58.5" hidden="1" customHeight="1">
      <c r="A220" s="7" t="s">
        <v>1999</v>
      </c>
      <c r="B220" s="293" t="s">
        <v>208</v>
      </c>
      <c r="C220" s="293" t="s">
        <v>171</v>
      </c>
      <c r="D220" s="160" t="s">
        <v>223</v>
      </c>
      <c r="E220" s="293" t="s">
        <v>1998</v>
      </c>
      <c r="F220" s="293" t="s">
        <v>127</v>
      </c>
      <c r="G220" s="293" t="s">
        <v>129</v>
      </c>
      <c r="H220" s="160" t="s">
        <v>1246</v>
      </c>
      <c r="I220" s="243">
        <f>I221</f>
        <v>0</v>
      </c>
      <c r="J220" s="243">
        <f t="shared" ref="J220:K220" si="80">J221</f>
        <v>0</v>
      </c>
      <c r="K220" s="243">
        <f t="shared" si="80"/>
        <v>0</v>
      </c>
    </row>
    <row r="221" spans="1:11" ht="51" hidden="1">
      <c r="A221" s="7" t="s">
        <v>1748</v>
      </c>
      <c r="B221" s="293" t="s">
        <v>208</v>
      </c>
      <c r="C221" s="293" t="s">
        <v>171</v>
      </c>
      <c r="D221" s="160" t="s">
        <v>223</v>
      </c>
      <c r="E221" s="293" t="s">
        <v>1998</v>
      </c>
      <c r="F221" s="293" t="s">
        <v>227</v>
      </c>
      <c r="G221" s="293" t="s">
        <v>129</v>
      </c>
      <c r="H221" s="160" t="s">
        <v>1246</v>
      </c>
      <c r="I221" s="243">
        <f>3359466-3359466</f>
        <v>0</v>
      </c>
      <c r="J221" s="243">
        <v>0</v>
      </c>
      <c r="K221" s="243">
        <v>0</v>
      </c>
    </row>
    <row r="222" spans="1:11" ht="38.25">
      <c r="A222" s="7" t="s">
        <v>1920</v>
      </c>
      <c r="B222" s="293" t="s">
        <v>208</v>
      </c>
      <c r="C222" s="293" t="s">
        <v>171</v>
      </c>
      <c r="D222" s="160" t="s">
        <v>223</v>
      </c>
      <c r="E222" s="293" t="s">
        <v>1921</v>
      </c>
      <c r="F222" s="293" t="s">
        <v>127</v>
      </c>
      <c r="G222" s="293" t="s">
        <v>129</v>
      </c>
      <c r="H222" s="160" t="s">
        <v>1246</v>
      </c>
      <c r="I222" s="139">
        <f t="shared" ref="I222:K222" si="81">I223</f>
        <v>5370200</v>
      </c>
      <c r="J222" s="139">
        <f t="shared" si="81"/>
        <v>5569800</v>
      </c>
      <c r="K222" s="139">
        <f t="shared" si="81"/>
        <v>0</v>
      </c>
    </row>
    <row r="223" spans="1:11" ht="38.25">
      <c r="A223" s="7" t="s">
        <v>1922</v>
      </c>
      <c r="B223" s="293" t="s">
        <v>208</v>
      </c>
      <c r="C223" s="293" t="s">
        <v>171</v>
      </c>
      <c r="D223" s="160" t="s">
        <v>223</v>
      </c>
      <c r="E223" s="293" t="s">
        <v>1921</v>
      </c>
      <c r="F223" s="293" t="s">
        <v>227</v>
      </c>
      <c r="G223" s="293" t="s">
        <v>129</v>
      </c>
      <c r="H223" s="160" t="s">
        <v>1246</v>
      </c>
      <c r="I223" s="243">
        <v>5370200</v>
      </c>
      <c r="J223" s="243">
        <v>5569800</v>
      </c>
      <c r="K223" s="243">
        <v>0</v>
      </c>
    </row>
    <row r="224" spans="1:11" ht="38.25">
      <c r="A224" s="7" t="s">
        <v>1214</v>
      </c>
      <c r="B224" s="293" t="s">
        <v>162</v>
      </c>
      <c r="C224" s="293" t="s">
        <v>171</v>
      </c>
      <c r="D224" s="160" t="s">
        <v>223</v>
      </c>
      <c r="E224" s="293" t="s">
        <v>1923</v>
      </c>
      <c r="F224" s="293" t="s">
        <v>127</v>
      </c>
      <c r="G224" s="293" t="s">
        <v>129</v>
      </c>
      <c r="H224" s="160" t="s">
        <v>1246</v>
      </c>
      <c r="I224" s="243">
        <f t="shared" ref="I224:K224" si="82">I225</f>
        <v>6500</v>
      </c>
      <c r="J224" s="243">
        <f t="shared" si="82"/>
        <v>5800</v>
      </c>
      <c r="K224" s="243">
        <f t="shared" si="82"/>
        <v>0</v>
      </c>
    </row>
    <row r="225" spans="1:11" ht="51">
      <c r="A225" s="7" t="s">
        <v>1395</v>
      </c>
      <c r="B225" s="293" t="s">
        <v>208</v>
      </c>
      <c r="C225" s="293" t="s">
        <v>171</v>
      </c>
      <c r="D225" s="160" t="s">
        <v>223</v>
      </c>
      <c r="E225" s="293" t="s">
        <v>1923</v>
      </c>
      <c r="F225" s="293" t="s">
        <v>227</v>
      </c>
      <c r="G225" s="293" t="s">
        <v>129</v>
      </c>
      <c r="H225" s="160" t="s">
        <v>1246</v>
      </c>
      <c r="I225" s="243">
        <v>6500</v>
      </c>
      <c r="J225" s="243">
        <v>5800</v>
      </c>
      <c r="K225" s="243">
        <v>0</v>
      </c>
    </row>
    <row r="226" spans="1:11">
      <c r="A226" s="7" t="s">
        <v>68</v>
      </c>
      <c r="B226" s="293" t="s">
        <v>208</v>
      </c>
      <c r="C226" s="293" t="s">
        <v>171</v>
      </c>
      <c r="D226" s="160" t="s">
        <v>223</v>
      </c>
      <c r="E226" s="293" t="s">
        <v>1924</v>
      </c>
      <c r="F226" s="293" t="s">
        <v>127</v>
      </c>
      <c r="G226" s="293" t="s">
        <v>129</v>
      </c>
      <c r="H226" s="160" t="s">
        <v>1246</v>
      </c>
      <c r="I226" s="139">
        <f>I227+I229+I233+I231</f>
        <v>2153200</v>
      </c>
      <c r="J226" s="139">
        <f t="shared" ref="J226:K226" si="83">J227+J229+J233+J231</f>
        <v>2153200</v>
      </c>
      <c r="K226" s="139">
        <f t="shared" si="83"/>
        <v>2153200</v>
      </c>
    </row>
    <row r="227" spans="1:11" ht="51">
      <c r="A227" s="7" t="s">
        <v>1158</v>
      </c>
      <c r="B227" s="293" t="s">
        <v>208</v>
      </c>
      <c r="C227" s="293" t="s">
        <v>171</v>
      </c>
      <c r="D227" s="293" t="s">
        <v>223</v>
      </c>
      <c r="E227" s="293" t="s">
        <v>1925</v>
      </c>
      <c r="F227" s="293" t="s">
        <v>127</v>
      </c>
      <c r="G227" s="293" t="s">
        <v>129</v>
      </c>
      <c r="H227" s="160" t="s">
        <v>1246</v>
      </c>
      <c r="I227" s="139">
        <f t="shared" ref="I227:K227" si="84">I228</f>
        <v>2153200</v>
      </c>
      <c r="J227" s="139">
        <f t="shared" si="84"/>
        <v>2153200</v>
      </c>
      <c r="K227" s="139">
        <f t="shared" si="84"/>
        <v>2153200</v>
      </c>
    </row>
    <row r="228" spans="1:11" ht="51">
      <c r="A228" s="404" t="s">
        <v>218</v>
      </c>
      <c r="B228" s="404" t="s">
        <v>208</v>
      </c>
      <c r="C228" s="404" t="s">
        <v>171</v>
      </c>
      <c r="D228" s="404" t="s">
        <v>223</v>
      </c>
      <c r="E228" s="404" t="s">
        <v>1925</v>
      </c>
      <c r="F228" s="404" t="s">
        <v>227</v>
      </c>
      <c r="G228" s="404" t="s">
        <v>129</v>
      </c>
      <c r="H228" s="405" t="s">
        <v>1246</v>
      </c>
      <c r="I228" s="243">
        <v>2153200</v>
      </c>
      <c r="J228" s="243">
        <v>2153200</v>
      </c>
      <c r="K228" s="243">
        <v>2153200</v>
      </c>
    </row>
    <row r="229" spans="1:11" ht="38.25" hidden="1">
      <c r="A229" s="7" t="s">
        <v>1958</v>
      </c>
      <c r="B229" s="161">
        <v>890</v>
      </c>
      <c r="C229" s="161" t="s">
        <v>171</v>
      </c>
      <c r="D229" s="161" t="s">
        <v>223</v>
      </c>
      <c r="E229" s="161" t="s">
        <v>1959</v>
      </c>
      <c r="F229" s="161" t="s">
        <v>127</v>
      </c>
      <c r="G229" s="161" t="s">
        <v>129</v>
      </c>
      <c r="H229" s="160">
        <v>150</v>
      </c>
      <c r="I229" s="243">
        <f>I230</f>
        <v>0</v>
      </c>
      <c r="J229" s="243">
        <f t="shared" ref="J229:K229" si="85">J230</f>
        <v>0</v>
      </c>
      <c r="K229" s="243">
        <f t="shared" si="85"/>
        <v>0</v>
      </c>
    </row>
    <row r="230" spans="1:11" ht="51" hidden="1">
      <c r="A230" s="7" t="s">
        <v>1960</v>
      </c>
      <c r="B230" s="161" t="s">
        <v>208</v>
      </c>
      <c r="C230" s="161" t="s">
        <v>171</v>
      </c>
      <c r="D230" s="161" t="s">
        <v>223</v>
      </c>
      <c r="E230" s="161" t="s">
        <v>1959</v>
      </c>
      <c r="F230" s="161" t="s">
        <v>227</v>
      </c>
      <c r="G230" s="161" t="s">
        <v>129</v>
      </c>
      <c r="H230" s="160" t="s">
        <v>1246</v>
      </c>
      <c r="I230" s="243">
        <v>0</v>
      </c>
      <c r="J230" s="243">
        <v>0</v>
      </c>
      <c r="K230" s="243">
        <v>0</v>
      </c>
    </row>
    <row r="231" spans="1:11" ht="25.5" hidden="1">
      <c r="A231" s="7" t="s">
        <v>1975</v>
      </c>
      <c r="B231" s="161" t="s">
        <v>208</v>
      </c>
      <c r="C231" s="161" t="s">
        <v>171</v>
      </c>
      <c r="D231" s="161" t="s">
        <v>223</v>
      </c>
      <c r="E231" s="161" t="s">
        <v>1974</v>
      </c>
      <c r="F231" s="161" t="s">
        <v>127</v>
      </c>
      <c r="G231" s="161" t="s">
        <v>129</v>
      </c>
      <c r="H231" s="160" t="s">
        <v>1246</v>
      </c>
      <c r="I231" s="243">
        <f>I232</f>
        <v>0</v>
      </c>
      <c r="J231" s="243">
        <f t="shared" ref="J231:K231" si="86">J232</f>
        <v>0</v>
      </c>
      <c r="K231" s="243">
        <f t="shared" si="86"/>
        <v>0</v>
      </c>
    </row>
    <row r="232" spans="1:11" ht="38.25" hidden="1">
      <c r="A232" s="7" t="s">
        <v>1599</v>
      </c>
      <c r="B232" s="161" t="s">
        <v>208</v>
      </c>
      <c r="C232" s="161" t="s">
        <v>171</v>
      </c>
      <c r="D232" s="161" t="s">
        <v>223</v>
      </c>
      <c r="E232" s="161" t="s">
        <v>1974</v>
      </c>
      <c r="F232" s="161" t="s">
        <v>227</v>
      </c>
      <c r="G232" s="161" t="s">
        <v>129</v>
      </c>
      <c r="H232" s="160" t="s">
        <v>1246</v>
      </c>
      <c r="I232" s="243">
        <v>0</v>
      </c>
      <c r="J232" s="243"/>
      <c r="K232" s="243"/>
    </row>
    <row r="233" spans="1:11" hidden="1">
      <c r="A233" s="7" t="s">
        <v>1946</v>
      </c>
      <c r="B233" s="161" t="s">
        <v>208</v>
      </c>
      <c r="C233" s="161" t="s">
        <v>171</v>
      </c>
      <c r="D233" s="161" t="s">
        <v>223</v>
      </c>
      <c r="E233" s="161" t="s">
        <v>1947</v>
      </c>
      <c r="F233" s="161" t="s">
        <v>127</v>
      </c>
      <c r="G233" s="161" t="s">
        <v>129</v>
      </c>
      <c r="H233" s="160" t="s">
        <v>1246</v>
      </c>
      <c r="I233" s="243">
        <f>I234</f>
        <v>0</v>
      </c>
      <c r="J233" s="243">
        <f t="shared" ref="J233:K233" si="87">J234</f>
        <v>0</v>
      </c>
      <c r="K233" s="243">
        <f t="shared" si="87"/>
        <v>0</v>
      </c>
    </row>
    <row r="234" spans="1:11" ht="25.5" hidden="1">
      <c r="A234" s="7" t="s">
        <v>1948</v>
      </c>
      <c r="B234" s="161" t="s">
        <v>208</v>
      </c>
      <c r="C234" s="161" t="s">
        <v>171</v>
      </c>
      <c r="D234" s="161" t="s">
        <v>223</v>
      </c>
      <c r="E234" s="161" t="s">
        <v>1947</v>
      </c>
      <c r="F234" s="161" t="s">
        <v>227</v>
      </c>
      <c r="G234" s="161" t="s">
        <v>129</v>
      </c>
      <c r="H234" s="160" t="s">
        <v>1246</v>
      </c>
      <c r="I234" s="243">
        <f>SUM(I235:I247)</f>
        <v>0</v>
      </c>
      <c r="J234" s="243">
        <f t="shared" ref="J234:K234" si="88">SUM(J237:J244)</f>
        <v>0</v>
      </c>
      <c r="K234" s="243">
        <f t="shared" si="88"/>
        <v>0</v>
      </c>
    </row>
    <row r="235" spans="1:11" ht="51" hidden="1">
      <c r="A235" s="7" t="s">
        <v>2078</v>
      </c>
      <c r="B235" s="161" t="s">
        <v>208</v>
      </c>
      <c r="C235" s="161" t="s">
        <v>171</v>
      </c>
      <c r="D235" s="161" t="s">
        <v>223</v>
      </c>
      <c r="E235" s="161" t="s">
        <v>1947</v>
      </c>
      <c r="F235" s="161" t="s">
        <v>227</v>
      </c>
      <c r="G235" s="161" t="s">
        <v>2077</v>
      </c>
      <c r="H235" s="160" t="s">
        <v>1246</v>
      </c>
      <c r="I235" s="243">
        <v>0</v>
      </c>
      <c r="J235" s="243"/>
      <c r="K235" s="243"/>
    </row>
    <row r="236" spans="1:11" ht="51" hidden="1">
      <c r="A236" s="7" t="s">
        <v>2076</v>
      </c>
      <c r="B236" s="161" t="s">
        <v>208</v>
      </c>
      <c r="C236" s="161" t="s">
        <v>171</v>
      </c>
      <c r="D236" s="161" t="s">
        <v>223</v>
      </c>
      <c r="E236" s="161" t="s">
        <v>1947</v>
      </c>
      <c r="F236" s="161" t="s">
        <v>227</v>
      </c>
      <c r="G236" s="161" t="s">
        <v>2075</v>
      </c>
      <c r="H236" s="160" t="s">
        <v>1246</v>
      </c>
      <c r="I236" s="243">
        <v>0</v>
      </c>
      <c r="J236" s="243"/>
      <c r="K236" s="243"/>
    </row>
    <row r="237" spans="1:11" ht="38.25" hidden="1">
      <c r="A237" s="7" t="s">
        <v>1949</v>
      </c>
      <c r="B237" s="161" t="s">
        <v>208</v>
      </c>
      <c r="C237" s="161" t="s">
        <v>171</v>
      </c>
      <c r="D237" s="161" t="s">
        <v>223</v>
      </c>
      <c r="E237" s="161" t="s">
        <v>1947</v>
      </c>
      <c r="F237" s="161" t="s">
        <v>227</v>
      </c>
      <c r="G237" s="161" t="s">
        <v>1950</v>
      </c>
      <c r="H237" s="160" t="s">
        <v>1246</v>
      </c>
      <c r="I237" s="243">
        <v>0</v>
      </c>
      <c r="J237" s="243">
        <v>0</v>
      </c>
      <c r="K237" s="243">
        <v>0</v>
      </c>
    </row>
    <row r="238" spans="1:11" ht="38.25" hidden="1">
      <c r="A238" s="7" t="s">
        <v>1966</v>
      </c>
      <c r="B238" s="161" t="s">
        <v>208</v>
      </c>
      <c r="C238" s="161" t="s">
        <v>171</v>
      </c>
      <c r="D238" s="161" t="s">
        <v>223</v>
      </c>
      <c r="E238" s="161" t="s">
        <v>1947</v>
      </c>
      <c r="F238" s="161" t="s">
        <v>227</v>
      </c>
      <c r="G238" s="161" t="s">
        <v>1967</v>
      </c>
      <c r="H238" s="160" t="s">
        <v>1246</v>
      </c>
      <c r="I238" s="243">
        <v>0</v>
      </c>
      <c r="J238" s="243">
        <v>0</v>
      </c>
      <c r="K238" s="243">
        <v>0</v>
      </c>
    </row>
    <row r="239" spans="1:11" ht="51" hidden="1">
      <c r="A239" s="7" t="s">
        <v>2057</v>
      </c>
      <c r="B239" s="161" t="s">
        <v>208</v>
      </c>
      <c r="C239" s="161" t="s">
        <v>171</v>
      </c>
      <c r="D239" s="161" t="s">
        <v>223</v>
      </c>
      <c r="E239" s="161" t="s">
        <v>1947</v>
      </c>
      <c r="F239" s="161" t="s">
        <v>227</v>
      </c>
      <c r="G239" s="161" t="s">
        <v>2056</v>
      </c>
      <c r="H239" s="160" t="s">
        <v>1246</v>
      </c>
      <c r="I239" s="243">
        <v>0</v>
      </c>
      <c r="J239" s="243"/>
      <c r="K239" s="243"/>
    </row>
    <row r="240" spans="1:11" ht="38.25" hidden="1">
      <c r="A240" s="7" t="s">
        <v>1997</v>
      </c>
      <c r="B240" s="161" t="s">
        <v>208</v>
      </c>
      <c r="C240" s="161" t="s">
        <v>171</v>
      </c>
      <c r="D240" s="161" t="s">
        <v>223</v>
      </c>
      <c r="E240" s="161" t="s">
        <v>1947</v>
      </c>
      <c r="F240" s="161" t="s">
        <v>227</v>
      </c>
      <c r="G240" s="161" t="s">
        <v>1996</v>
      </c>
      <c r="H240" s="160" t="s">
        <v>1246</v>
      </c>
      <c r="I240" s="243">
        <v>0</v>
      </c>
      <c r="J240" s="243">
        <v>0</v>
      </c>
      <c r="K240" s="243">
        <v>0</v>
      </c>
    </row>
    <row r="241" spans="1:11" ht="38.25" hidden="1">
      <c r="A241" s="7" t="s">
        <v>2018</v>
      </c>
      <c r="B241" s="161" t="s">
        <v>208</v>
      </c>
      <c r="C241" s="161" t="s">
        <v>171</v>
      </c>
      <c r="D241" s="161" t="s">
        <v>223</v>
      </c>
      <c r="E241" s="161" t="s">
        <v>1947</v>
      </c>
      <c r="F241" s="161" t="s">
        <v>227</v>
      </c>
      <c r="G241" s="161" t="s">
        <v>2017</v>
      </c>
      <c r="H241" s="160" t="s">
        <v>1246</v>
      </c>
      <c r="I241" s="243">
        <v>0</v>
      </c>
      <c r="J241" s="243">
        <v>0</v>
      </c>
      <c r="K241" s="243">
        <v>0</v>
      </c>
    </row>
    <row r="242" spans="1:11" ht="38.25" hidden="1">
      <c r="A242" s="7" t="s">
        <v>2020</v>
      </c>
      <c r="B242" s="161" t="s">
        <v>208</v>
      </c>
      <c r="C242" s="161" t="s">
        <v>171</v>
      </c>
      <c r="D242" s="161" t="s">
        <v>223</v>
      </c>
      <c r="E242" s="161" t="s">
        <v>1947</v>
      </c>
      <c r="F242" s="161" t="s">
        <v>227</v>
      </c>
      <c r="G242" s="161" t="s">
        <v>2019</v>
      </c>
      <c r="H242" s="160" t="s">
        <v>1246</v>
      </c>
      <c r="I242" s="243">
        <v>0</v>
      </c>
      <c r="J242" s="243">
        <v>0</v>
      </c>
      <c r="K242" s="243">
        <v>0</v>
      </c>
    </row>
    <row r="243" spans="1:11" ht="32.25" hidden="1" customHeight="1">
      <c r="A243" s="7" t="s">
        <v>1593</v>
      </c>
      <c r="B243" s="161" t="s">
        <v>208</v>
      </c>
      <c r="C243" s="161" t="s">
        <v>171</v>
      </c>
      <c r="D243" s="161" t="s">
        <v>223</v>
      </c>
      <c r="E243" s="161" t="s">
        <v>1947</v>
      </c>
      <c r="F243" s="161" t="s">
        <v>227</v>
      </c>
      <c r="G243" s="161" t="s">
        <v>2027</v>
      </c>
      <c r="H243" s="160" t="s">
        <v>1246</v>
      </c>
      <c r="I243" s="243">
        <v>0</v>
      </c>
      <c r="J243" s="243">
        <v>0</v>
      </c>
      <c r="K243" s="243">
        <v>0</v>
      </c>
    </row>
    <row r="244" spans="1:11" ht="38.25" hidden="1">
      <c r="A244" s="7" t="s">
        <v>1970</v>
      </c>
      <c r="B244" s="161" t="s">
        <v>208</v>
      </c>
      <c r="C244" s="161" t="s">
        <v>171</v>
      </c>
      <c r="D244" s="161" t="s">
        <v>223</v>
      </c>
      <c r="E244" s="161" t="s">
        <v>1947</v>
      </c>
      <c r="F244" s="161" t="s">
        <v>227</v>
      </c>
      <c r="G244" s="161" t="s">
        <v>1971</v>
      </c>
      <c r="H244" s="160" t="s">
        <v>1246</v>
      </c>
      <c r="I244" s="243">
        <v>0</v>
      </c>
      <c r="J244" s="243">
        <v>0</v>
      </c>
      <c r="K244" s="243">
        <v>0</v>
      </c>
    </row>
    <row r="245" spans="1:11" ht="42.75" hidden="1" customHeight="1">
      <c r="A245" s="7" t="s">
        <v>2015</v>
      </c>
      <c r="B245" s="161" t="s">
        <v>208</v>
      </c>
      <c r="C245" s="161" t="s">
        <v>171</v>
      </c>
      <c r="D245" s="161" t="s">
        <v>223</v>
      </c>
      <c r="E245" s="161" t="s">
        <v>1947</v>
      </c>
      <c r="F245" s="161" t="s">
        <v>227</v>
      </c>
      <c r="G245" s="161" t="s">
        <v>2014</v>
      </c>
      <c r="H245" s="160" t="s">
        <v>1246</v>
      </c>
      <c r="I245" s="243">
        <v>0</v>
      </c>
      <c r="J245" s="243">
        <v>0</v>
      </c>
      <c r="K245" s="243">
        <v>0</v>
      </c>
    </row>
    <row r="246" spans="1:11" ht="99.75" hidden="1" customHeight="1">
      <c r="A246" s="7" t="s">
        <v>2059</v>
      </c>
      <c r="B246" s="161" t="s">
        <v>208</v>
      </c>
      <c r="C246" s="161" t="s">
        <v>171</v>
      </c>
      <c r="D246" s="161" t="s">
        <v>223</v>
      </c>
      <c r="E246" s="161" t="s">
        <v>1947</v>
      </c>
      <c r="F246" s="161" t="s">
        <v>227</v>
      </c>
      <c r="G246" s="161" t="s">
        <v>2058</v>
      </c>
      <c r="H246" s="160" t="s">
        <v>1246</v>
      </c>
      <c r="I246" s="243">
        <v>0</v>
      </c>
      <c r="J246" s="243"/>
      <c r="K246" s="243"/>
    </row>
    <row r="247" spans="1:11" ht="68.25" hidden="1" customHeight="1">
      <c r="A247" s="259" t="s">
        <v>2050</v>
      </c>
      <c r="B247" s="161" t="s">
        <v>208</v>
      </c>
      <c r="C247" s="161" t="s">
        <v>171</v>
      </c>
      <c r="D247" s="161" t="s">
        <v>223</v>
      </c>
      <c r="E247" s="161" t="s">
        <v>1947</v>
      </c>
      <c r="F247" s="161" t="s">
        <v>227</v>
      </c>
      <c r="G247" s="161" t="s">
        <v>2049</v>
      </c>
      <c r="H247" s="160" t="s">
        <v>1246</v>
      </c>
      <c r="I247" s="243">
        <v>0</v>
      </c>
      <c r="J247" s="243"/>
      <c r="K247" s="243"/>
    </row>
    <row r="248" spans="1:11">
      <c r="A248" s="404" t="s">
        <v>1167</v>
      </c>
      <c r="B248" s="404" t="s">
        <v>162</v>
      </c>
      <c r="C248" s="404" t="s">
        <v>171</v>
      </c>
      <c r="D248" s="404" t="s">
        <v>237</v>
      </c>
      <c r="E248" s="404" t="s">
        <v>128</v>
      </c>
      <c r="F248" s="404" t="s">
        <v>127</v>
      </c>
      <c r="G248" s="404" t="s">
        <v>129</v>
      </c>
      <c r="H248" s="405" t="s">
        <v>162</v>
      </c>
      <c r="I248" s="139">
        <f t="shared" ref="I248:K249" si="89">I249</f>
        <v>2608000</v>
      </c>
      <c r="J248" s="139">
        <f t="shared" si="89"/>
        <v>2608000</v>
      </c>
      <c r="K248" s="139">
        <f t="shared" si="89"/>
        <v>2608000</v>
      </c>
    </row>
    <row r="249" spans="1:11" ht="25.5">
      <c r="A249" s="404" t="s">
        <v>1168</v>
      </c>
      <c r="B249" s="404" t="s">
        <v>162</v>
      </c>
      <c r="C249" s="404" t="s">
        <v>171</v>
      </c>
      <c r="D249" s="404" t="s">
        <v>237</v>
      </c>
      <c r="E249" s="404" t="s">
        <v>29</v>
      </c>
      <c r="F249" s="404" t="s">
        <v>227</v>
      </c>
      <c r="G249" s="404" t="s">
        <v>129</v>
      </c>
      <c r="H249" s="405" t="s">
        <v>1246</v>
      </c>
      <c r="I249" s="139">
        <f t="shared" si="89"/>
        <v>2608000</v>
      </c>
      <c r="J249" s="139">
        <f t="shared" si="89"/>
        <v>2608000</v>
      </c>
      <c r="K249" s="139">
        <f t="shared" si="89"/>
        <v>2608000</v>
      </c>
    </row>
    <row r="250" spans="1:11" ht="25.5">
      <c r="A250" s="404" t="s">
        <v>1169</v>
      </c>
      <c r="B250" s="404" t="s">
        <v>162</v>
      </c>
      <c r="C250" s="404" t="s">
        <v>171</v>
      </c>
      <c r="D250" s="404" t="s">
        <v>237</v>
      </c>
      <c r="E250" s="404" t="s">
        <v>1926</v>
      </c>
      <c r="F250" s="404" t="s">
        <v>227</v>
      </c>
      <c r="G250" s="404" t="s">
        <v>129</v>
      </c>
      <c r="H250" s="405" t="s">
        <v>1246</v>
      </c>
      <c r="I250" s="139">
        <f>I252+I253+I251</f>
        <v>2608000</v>
      </c>
      <c r="J250" s="139">
        <v>2608000</v>
      </c>
      <c r="K250" s="139">
        <f t="shared" ref="K250" si="90">K252+K253</f>
        <v>2608000</v>
      </c>
    </row>
    <row r="251" spans="1:11" ht="25.5" hidden="1">
      <c r="A251" s="404" t="s">
        <v>1169</v>
      </c>
      <c r="B251" s="404" t="s">
        <v>66</v>
      </c>
      <c r="C251" s="404" t="s">
        <v>171</v>
      </c>
      <c r="D251" s="404" t="s">
        <v>237</v>
      </c>
      <c r="E251" s="404" t="s">
        <v>1926</v>
      </c>
      <c r="F251" s="404" t="s">
        <v>227</v>
      </c>
      <c r="G251" s="404" t="s">
        <v>1927</v>
      </c>
      <c r="H251" s="405" t="s">
        <v>1246</v>
      </c>
      <c r="I251" s="139">
        <f>1000000-1000000</f>
        <v>0</v>
      </c>
      <c r="J251" s="139">
        <v>0</v>
      </c>
      <c r="K251" s="139">
        <v>0</v>
      </c>
    </row>
    <row r="252" spans="1:11" ht="25.5">
      <c r="A252" s="404" t="s">
        <v>1169</v>
      </c>
      <c r="B252" s="404" t="s">
        <v>207</v>
      </c>
      <c r="C252" s="404" t="s">
        <v>171</v>
      </c>
      <c r="D252" s="404" t="s">
        <v>237</v>
      </c>
      <c r="E252" s="404" t="s">
        <v>1926</v>
      </c>
      <c r="F252" s="404" t="s">
        <v>227</v>
      </c>
      <c r="G252" s="404" t="s">
        <v>1927</v>
      </c>
      <c r="H252" s="405" t="s">
        <v>1246</v>
      </c>
      <c r="I252" s="243">
        <v>2608000</v>
      </c>
      <c r="J252" s="243">
        <v>2608000</v>
      </c>
      <c r="K252" s="243">
        <v>2608000</v>
      </c>
    </row>
    <row r="253" spans="1:11" ht="25.5" hidden="1">
      <c r="A253" s="404" t="s">
        <v>1169</v>
      </c>
      <c r="B253" s="404" t="s">
        <v>5</v>
      </c>
      <c r="C253" s="404" t="s">
        <v>171</v>
      </c>
      <c r="D253" s="404" t="s">
        <v>237</v>
      </c>
      <c r="E253" s="404" t="s">
        <v>1926</v>
      </c>
      <c r="F253" s="404" t="s">
        <v>227</v>
      </c>
      <c r="G253" s="404" t="s">
        <v>1927</v>
      </c>
      <c r="H253" s="405" t="s">
        <v>1246</v>
      </c>
      <c r="I253" s="243">
        <f>23624000+142937800-142937800-23624000</f>
        <v>0</v>
      </c>
      <c r="J253" s="243">
        <v>0</v>
      </c>
      <c r="K253" s="243">
        <v>0</v>
      </c>
    </row>
    <row r="254" spans="1:11" hidden="1">
      <c r="A254" s="404" t="s">
        <v>2062</v>
      </c>
      <c r="B254" s="404" t="s">
        <v>162</v>
      </c>
      <c r="C254" s="404" t="s">
        <v>171</v>
      </c>
      <c r="D254" s="404" t="s">
        <v>23</v>
      </c>
      <c r="E254" s="404" t="s">
        <v>128</v>
      </c>
      <c r="F254" s="404" t="s">
        <v>127</v>
      </c>
      <c r="G254" s="404" t="s">
        <v>129</v>
      </c>
      <c r="H254" s="405" t="s">
        <v>162</v>
      </c>
      <c r="I254" s="243">
        <f>I255</f>
        <v>0</v>
      </c>
      <c r="J254" s="243"/>
      <c r="K254" s="243"/>
    </row>
    <row r="255" spans="1:11" ht="25.5" hidden="1">
      <c r="A255" s="404" t="s">
        <v>2063</v>
      </c>
      <c r="B255" s="404" t="s">
        <v>162</v>
      </c>
      <c r="C255" s="404" t="s">
        <v>171</v>
      </c>
      <c r="D255" s="404" t="s">
        <v>23</v>
      </c>
      <c r="E255" s="404" t="s">
        <v>29</v>
      </c>
      <c r="F255" s="404" t="s">
        <v>227</v>
      </c>
      <c r="G255" s="404" t="s">
        <v>129</v>
      </c>
      <c r="H255" s="405" t="s">
        <v>1246</v>
      </c>
      <c r="I255" s="243">
        <f>I256</f>
        <v>0</v>
      </c>
      <c r="J255" s="243"/>
      <c r="K255" s="243"/>
    </row>
    <row r="256" spans="1:11" ht="38.25" hidden="1">
      <c r="A256" s="404" t="s">
        <v>2064</v>
      </c>
      <c r="B256" s="404" t="s">
        <v>162</v>
      </c>
      <c r="C256" s="404" t="s">
        <v>171</v>
      </c>
      <c r="D256" s="404" t="s">
        <v>23</v>
      </c>
      <c r="E256" s="404" t="s">
        <v>193</v>
      </c>
      <c r="F256" s="404" t="s">
        <v>227</v>
      </c>
      <c r="G256" s="404" t="s">
        <v>129</v>
      </c>
      <c r="H256" s="405" t="s">
        <v>1246</v>
      </c>
      <c r="I256" s="243">
        <f>I257</f>
        <v>0</v>
      </c>
      <c r="J256" s="243"/>
      <c r="K256" s="243"/>
    </row>
    <row r="257" spans="1:11" ht="63.75" hidden="1">
      <c r="A257" s="325" t="s">
        <v>553</v>
      </c>
      <c r="B257" s="404" t="s">
        <v>207</v>
      </c>
      <c r="C257" s="404" t="s">
        <v>171</v>
      </c>
      <c r="D257" s="404" t="s">
        <v>23</v>
      </c>
      <c r="E257" s="404" t="s">
        <v>193</v>
      </c>
      <c r="F257" s="404" t="s">
        <v>227</v>
      </c>
      <c r="G257" s="404" t="s">
        <v>1927</v>
      </c>
      <c r="H257" s="405" t="s">
        <v>1246</v>
      </c>
      <c r="I257" s="243">
        <v>0</v>
      </c>
      <c r="J257" s="243"/>
      <c r="K257" s="243"/>
    </row>
    <row r="258" spans="1:11" ht="25.5" hidden="1">
      <c r="A258" s="7" t="s">
        <v>1976</v>
      </c>
      <c r="B258" s="161" t="s">
        <v>208</v>
      </c>
      <c r="C258" s="410">
        <v>2</v>
      </c>
      <c r="D258" s="410">
        <v>18</v>
      </c>
      <c r="E258" s="161" t="s">
        <v>128</v>
      </c>
      <c r="F258" s="161" t="s">
        <v>127</v>
      </c>
      <c r="G258" s="161" t="s">
        <v>129</v>
      </c>
      <c r="H258" s="160" t="s">
        <v>1246</v>
      </c>
      <c r="I258" s="243">
        <f>I259</f>
        <v>0</v>
      </c>
      <c r="J258" s="243">
        <f t="shared" ref="J258:K258" si="91">J259</f>
        <v>0</v>
      </c>
      <c r="K258" s="243">
        <f t="shared" si="91"/>
        <v>0</v>
      </c>
    </row>
    <row r="259" spans="1:11" ht="25.5" hidden="1">
      <c r="A259" s="7" t="s">
        <v>1977</v>
      </c>
      <c r="B259" s="161" t="s">
        <v>162</v>
      </c>
      <c r="C259" s="410">
        <v>2</v>
      </c>
      <c r="D259" s="410">
        <v>18</v>
      </c>
      <c r="E259" s="161" t="s">
        <v>29</v>
      </c>
      <c r="F259" s="161" t="s">
        <v>227</v>
      </c>
      <c r="G259" s="161" t="s">
        <v>129</v>
      </c>
      <c r="H259" s="160" t="s">
        <v>1246</v>
      </c>
      <c r="I259" s="243">
        <f>I260+I263+I267</f>
        <v>0</v>
      </c>
      <c r="J259" s="243">
        <f t="shared" ref="J259:K259" si="92">J260+J263</f>
        <v>0</v>
      </c>
      <c r="K259" s="243">
        <f t="shared" si="92"/>
        <v>0</v>
      </c>
    </row>
    <row r="260" spans="1:11" ht="25.5" hidden="1">
      <c r="A260" s="7" t="s">
        <v>1978</v>
      </c>
      <c r="B260" s="161" t="s">
        <v>162</v>
      </c>
      <c r="C260" s="410">
        <v>2</v>
      </c>
      <c r="D260" s="410">
        <v>18</v>
      </c>
      <c r="E260" s="161" t="s">
        <v>212</v>
      </c>
      <c r="F260" s="161" t="s">
        <v>227</v>
      </c>
      <c r="G260" s="161" t="s">
        <v>129</v>
      </c>
      <c r="H260" s="160" t="s">
        <v>1246</v>
      </c>
      <c r="I260" s="243">
        <f>I261+I262</f>
        <v>0</v>
      </c>
      <c r="J260" s="243">
        <f t="shared" ref="J260:K260" si="93">J261+J262</f>
        <v>0</v>
      </c>
      <c r="K260" s="243">
        <f t="shared" si="93"/>
        <v>0</v>
      </c>
    </row>
    <row r="261" spans="1:11" ht="25.5" hidden="1">
      <c r="A261" s="7" t="s">
        <v>1978</v>
      </c>
      <c r="B261" s="161" t="s">
        <v>207</v>
      </c>
      <c r="C261" s="410">
        <v>2</v>
      </c>
      <c r="D261" s="410">
        <v>18</v>
      </c>
      <c r="E261" s="161" t="s">
        <v>212</v>
      </c>
      <c r="F261" s="161" t="s">
        <v>227</v>
      </c>
      <c r="G261" s="161" t="s">
        <v>1979</v>
      </c>
      <c r="H261" s="160" t="s">
        <v>1246</v>
      </c>
      <c r="I261" s="243">
        <v>0</v>
      </c>
      <c r="J261" s="243">
        <v>0</v>
      </c>
      <c r="K261" s="243">
        <v>0</v>
      </c>
    </row>
    <row r="262" spans="1:11" ht="25.5" hidden="1">
      <c r="A262" s="7" t="s">
        <v>1978</v>
      </c>
      <c r="B262" s="161" t="s">
        <v>230</v>
      </c>
      <c r="C262" s="410">
        <v>2</v>
      </c>
      <c r="D262" s="410">
        <v>18</v>
      </c>
      <c r="E262" s="161" t="s">
        <v>212</v>
      </c>
      <c r="F262" s="161" t="s">
        <v>227</v>
      </c>
      <c r="G262" s="161" t="s">
        <v>1979</v>
      </c>
      <c r="H262" s="160" t="s">
        <v>1246</v>
      </c>
      <c r="I262" s="243">
        <v>0</v>
      </c>
      <c r="J262" s="243">
        <v>0</v>
      </c>
      <c r="K262" s="243">
        <v>0</v>
      </c>
    </row>
    <row r="263" spans="1:11" ht="25.5" hidden="1">
      <c r="A263" s="51" t="s">
        <v>1980</v>
      </c>
      <c r="B263" s="161" t="s">
        <v>162</v>
      </c>
      <c r="C263" s="410">
        <v>2</v>
      </c>
      <c r="D263" s="410">
        <v>18</v>
      </c>
      <c r="E263" s="161" t="s">
        <v>195</v>
      </c>
      <c r="F263" s="161" t="s">
        <v>227</v>
      </c>
      <c r="G263" s="161" t="s">
        <v>129</v>
      </c>
      <c r="H263" s="411">
        <v>150</v>
      </c>
      <c r="I263" s="243">
        <f>SUM(I264:I266)</f>
        <v>0</v>
      </c>
      <c r="J263" s="243">
        <f t="shared" ref="J263:K263" si="94">SUM(J264:J266)</f>
        <v>0</v>
      </c>
      <c r="K263" s="243">
        <f t="shared" si="94"/>
        <v>0</v>
      </c>
    </row>
    <row r="264" spans="1:11" ht="51" hidden="1">
      <c r="A264" s="51" t="s">
        <v>1983</v>
      </c>
      <c r="B264" s="161" t="s">
        <v>5</v>
      </c>
      <c r="C264" s="410">
        <v>2</v>
      </c>
      <c r="D264" s="410">
        <v>18</v>
      </c>
      <c r="E264" s="161" t="s">
        <v>195</v>
      </c>
      <c r="F264" s="161" t="s">
        <v>227</v>
      </c>
      <c r="G264" s="161" t="s">
        <v>1981</v>
      </c>
      <c r="H264" s="411">
        <v>150</v>
      </c>
      <c r="I264" s="243">
        <v>0</v>
      </c>
      <c r="J264" s="243">
        <v>0</v>
      </c>
      <c r="K264" s="243">
        <v>0</v>
      </c>
    </row>
    <row r="265" spans="1:11" ht="25.5" hidden="1">
      <c r="A265" s="51" t="s">
        <v>1980</v>
      </c>
      <c r="B265" s="161" t="s">
        <v>5</v>
      </c>
      <c r="C265" s="410">
        <v>2</v>
      </c>
      <c r="D265" s="410">
        <v>18</v>
      </c>
      <c r="E265" s="161" t="s">
        <v>195</v>
      </c>
      <c r="F265" s="161" t="s">
        <v>227</v>
      </c>
      <c r="G265" s="161" t="s">
        <v>1979</v>
      </c>
      <c r="H265" s="411">
        <v>150</v>
      </c>
      <c r="I265" s="243">
        <v>0</v>
      </c>
      <c r="J265" s="243">
        <v>0</v>
      </c>
      <c r="K265" s="243">
        <v>0</v>
      </c>
    </row>
    <row r="266" spans="1:11" ht="51" hidden="1">
      <c r="A266" s="51" t="s">
        <v>1984</v>
      </c>
      <c r="B266" s="161" t="s">
        <v>5</v>
      </c>
      <c r="C266" s="410">
        <v>2</v>
      </c>
      <c r="D266" s="410">
        <v>18</v>
      </c>
      <c r="E266" s="161" t="s">
        <v>195</v>
      </c>
      <c r="F266" s="161" t="s">
        <v>227</v>
      </c>
      <c r="G266" s="161" t="s">
        <v>1982</v>
      </c>
      <c r="H266" s="411">
        <v>150</v>
      </c>
      <c r="I266" s="243">
        <v>0</v>
      </c>
      <c r="J266" s="243">
        <v>0</v>
      </c>
      <c r="K266" s="243">
        <v>0</v>
      </c>
    </row>
    <row r="267" spans="1:11" ht="38.25" hidden="1">
      <c r="A267" s="7" t="s">
        <v>1985</v>
      </c>
      <c r="B267" s="161" t="s">
        <v>162</v>
      </c>
      <c r="C267" s="410" t="s">
        <v>171</v>
      </c>
      <c r="D267" s="410" t="s">
        <v>1986</v>
      </c>
      <c r="E267" s="161" t="s">
        <v>128</v>
      </c>
      <c r="F267" s="410" t="s">
        <v>227</v>
      </c>
      <c r="G267" s="410" t="s">
        <v>129</v>
      </c>
      <c r="H267" s="411">
        <v>150</v>
      </c>
      <c r="I267" s="243">
        <f>I268</f>
        <v>0</v>
      </c>
      <c r="J267" s="243">
        <v>0</v>
      </c>
      <c r="K267" s="243">
        <v>0</v>
      </c>
    </row>
    <row r="268" spans="1:11" ht="38.25" hidden="1">
      <c r="A268" s="7" t="s">
        <v>1120</v>
      </c>
      <c r="B268" s="161" t="s">
        <v>208</v>
      </c>
      <c r="C268" s="410">
        <v>2</v>
      </c>
      <c r="D268" s="410">
        <v>18</v>
      </c>
      <c r="E268" s="161" t="s">
        <v>128</v>
      </c>
      <c r="F268" s="161" t="s">
        <v>227</v>
      </c>
      <c r="G268" s="161" t="s">
        <v>129</v>
      </c>
      <c r="H268" s="411">
        <v>150</v>
      </c>
      <c r="I268" s="243">
        <f>I269+I270</f>
        <v>0</v>
      </c>
      <c r="J268" s="243">
        <f t="shared" ref="J268:K268" si="95">J269+J270</f>
        <v>0</v>
      </c>
      <c r="K268" s="243">
        <f t="shared" si="95"/>
        <v>0</v>
      </c>
    </row>
    <row r="269" spans="1:11" ht="51" hidden="1">
      <c r="A269" s="7" t="s">
        <v>1222</v>
      </c>
      <c r="B269" s="161" t="s">
        <v>208</v>
      </c>
      <c r="C269" s="410" t="s">
        <v>171</v>
      </c>
      <c r="D269" s="410" t="s">
        <v>1986</v>
      </c>
      <c r="E269" s="410">
        <v>35118</v>
      </c>
      <c r="F269" s="410" t="s">
        <v>227</v>
      </c>
      <c r="G269" s="161" t="s">
        <v>129</v>
      </c>
      <c r="H269" s="411">
        <v>150</v>
      </c>
      <c r="I269" s="243">
        <v>0</v>
      </c>
      <c r="J269" s="243">
        <v>0</v>
      </c>
      <c r="K269" s="243">
        <v>0</v>
      </c>
    </row>
    <row r="270" spans="1:11" ht="38.25" hidden="1">
      <c r="A270" s="7" t="s">
        <v>1120</v>
      </c>
      <c r="B270" s="161" t="s">
        <v>208</v>
      </c>
      <c r="C270" s="410">
        <v>2</v>
      </c>
      <c r="D270" s="410">
        <v>18</v>
      </c>
      <c r="E270" s="410">
        <v>60010</v>
      </c>
      <c r="F270" s="161" t="s">
        <v>227</v>
      </c>
      <c r="G270" s="161" t="s">
        <v>129</v>
      </c>
      <c r="H270" s="411">
        <v>150</v>
      </c>
      <c r="I270" s="243">
        <f>I271+I272</f>
        <v>0</v>
      </c>
      <c r="J270" s="243">
        <f t="shared" ref="J270:K270" si="96">J271+J272</f>
        <v>0</v>
      </c>
      <c r="K270" s="243">
        <f t="shared" si="96"/>
        <v>0</v>
      </c>
    </row>
    <row r="271" spans="1:11" ht="51" hidden="1">
      <c r="A271" s="7" t="s">
        <v>1121</v>
      </c>
      <c r="B271" s="161" t="s">
        <v>208</v>
      </c>
      <c r="C271" s="410">
        <v>2</v>
      </c>
      <c r="D271" s="410">
        <v>18</v>
      </c>
      <c r="E271" s="410">
        <v>60010</v>
      </c>
      <c r="F271" s="161" t="s">
        <v>227</v>
      </c>
      <c r="G271" s="161" t="s">
        <v>1950</v>
      </c>
      <c r="H271" s="411">
        <v>150</v>
      </c>
      <c r="I271" s="243">
        <v>0</v>
      </c>
      <c r="J271" s="243">
        <v>0</v>
      </c>
      <c r="K271" s="243">
        <v>0</v>
      </c>
    </row>
    <row r="272" spans="1:11" ht="63.75" hidden="1">
      <c r="A272" s="7" t="s">
        <v>1988</v>
      </c>
      <c r="B272" s="161" t="s">
        <v>208</v>
      </c>
      <c r="C272" s="410">
        <v>2</v>
      </c>
      <c r="D272" s="410">
        <v>18</v>
      </c>
      <c r="E272" s="410">
        <v>60010</v>
      </c>
      <c r="F272" s="161" t="s">
        <v>227</v>
      </c>
      <c r="G272" s="161" t="s">
        <v>1987</v>
      </c>
      <c r="H272" s="411">
        <v>150</v>
      </c>
      <c r="I272" s="243">
        <v>0</v>
      </c>
      <c r="J272" s="243">
        <v>0</v>
      </c>
      <c r="K272" s="243">
        <v>0</v>
      </c>
    </row>
    <row r="273" spans="1:11" ht="25.5" hidden="1">
      <c r="A273" s="412" t="s">
        <v>1989</v>
      </c>
      <c r="B273" s="161" t="s">
        <v>162</v>
      </c>
      <c r="C273" s="161">
        <v>2</v>
      </c>
      <c r="D273" s="161">
        <v>19</v>
      </c>
      <c r="E273" s="161" t="s">
        <v>128</v>
      </c>
      <c r="F273" s="161" t="s">
        <v>127</v>
      </c>
      <c r="G273" s="161" t="s">
        <v>129</v>
      </c>
      <c r="H273" s="160" t="s">
        <v>162</v>
      </c>
      <c r="I273" s="243">
        <f>I274</f>
        <v>0</v>
      </c>
      <c r="J273" s="243">
        <f t="shared" ref="J273:K273" si="97">J274</f>
        <v>0</v>
      </c>
      <c r="K273" s="243">
        <f t="shared" si="97"/>
        <v>0</v>
      </c>
    </row>
    <row r="274" spans="1:11" ht="38.25" hidden="1">
      <c r="A274" s="7" t="s">
        <v>1990</v>
      </c>
      <c r="B274" s="161" t="s">
        <v>208</v>
      </c>
      <c r="C274" s="161" t="s">
        <v>171</v>
      </c>
      <c r="D274" s="161" t="s">
        <v>1991</v>
      </c>
      <c r="E274" s="161" t="s">
        <v>128</v>
      </c>
      <c r="F274" s="161" t="s">
        <v>227</v>
      </c>
      <c r="G274" s="161" t="s">
        <v>129</v>
      </c>
      <c r="H274" s="160" t="s">
        <v>1246</v>
      </c>
      <c r="I274" s="243">
        <f>I275+I276+I277+I278</f>
        <v>0</v>
      </c>
      <c r="J274" s="243">
        <f t="shared" ref="J274:K274" si="98">J275+J276+J277+J278</f>
        <v>0</v>
      </c>
      <c r="K274" s="243">
        <f t="shared" si="98"/>
        <v>0</v>
      </c>
    </row>
    <row r="275" spans="1:11" ht="38.25" hidden="1">
      <c r="A275" s="7" t="s">
        <v>1993</v>
      </c>
      <c r="B275" s="161" t="s">
        <v>208</v>
      </c>
      <c r="C275" s="161" t="s">
        <v>171</v>
      </c>
      <c r="D275" s="161" t="s">
        <v>1991</v>
      </c>
      <c r="E275" s="161" t="s">
        <v>1995</v>
      </c>
      <c r="F275" s="161" t="s">
        <v>227</v>
      </c>
      <c r="G275" s="161" t="s">
        <v>129</v>
      </c>
      <c r="H275" s="160" t="s">
        <v>1246</v>
      </c>
      <c r="I275" s="243">
        <v>0</v>
      </c>
      <c r="J275" s="243">
        <v>0</v>
      </c>
      <c r="K275" s="243">
        <v>0</v>
      </c>
    </row>
    <row r="276" spans="1:11" ht="51" hidden="1">
      <c r="A276" s="7" t="s">
        <v>1994</v>
      </c>
      <c r="B276" s="161" t="s">
        <v>208</v>
      </c>
      <c r="C276" s="161" t="s">
        <v>171</v>
      </c>
      <c r="D276" s="161" t="s">
        <v>1991</v>
      </c>
      <c r="E276" s="161" t="s">
        <v>1640</v>
      </c>
      <c r="F276" s="161" t="s">
        <v>227</v>
      </c>
      <c r="G276" s="161" t="s">
        <v>129</v>
      </c>
      <c r="H276" s="160" t="s">
        <v>1246</v>
      </c>
      <c r="I276" s="243">
        <v>0</v>
      </c>
      <c r="J276" s="243">
        <v>0</v>
      </c>
      <c r="K276" s="243">
        <v>0</v>
      </c>
    </row>
    <row r="277" spans="1:11" ht="38.25" hidden="1">
      <c r="A277" s="7" t="s">
        <v>1221</v>
      </c>
      <c r="B277" s="161" t="s">
        <v>208</v>
      </c>
      <c r="C277" s="161" t="s">
        <v>171</v>
      </c>
      <c r="D277" s="161" t="s">
        <v>1991</v>
      </c>
      <c r="E277" s="161" t="s">
        <v>1921</v>
      </c>
      <c r="F277" s="161" t="s">
        <v>227</v>
      </c>
      <c r="G277" s="161" t="s">
        <v>129</v>
      </c>
      <c r="H277" s="160" t="s">
        <v>1246</v>
      </c>
      <c r="I277" s="243">
        <v>0</v>
      </c>
      <c r="J277" s="243">
        <v>0</v>
      </c>
      <c r="K277" s="243">
        <v>0</v>
      </c>
    </row>
    <row r="278" spans="1:11" ht="38.25" hidden="1">
      <c r="A278" s="7" t="s">
        <v>1122</v>
      </c>
      <c r="B278" s="161" t="s">
        <v>208</v>
      </c>
      <c r="C278" s="161" t="s">
        <v>171</v>
      </c>
      <c r="D278" s="161" t="s">
        <v>1991</v>
      </c>
      <c r="E278" s="161" t="s">
        <v>1992</v>
      </c>
      <c r="F278" s="161" t="s">
        <v>227</v>
      </c>
      <c r="G278" s="161" t="s">
        <v>129</v>
      </c>
      <c r="H278" s="160" t="s">
        <v>1246</v>
      </c>
      <c r="I278" s="243">
        <v>0</v>
      </c>
      <c r="J278" s="243">
        <v>0</v>
      </c>
      <c r="K278" s="243">
        <v>0</v>
      </c>
    </row>
    <row r="279" spans="1:11">
      <c r="A279" s="404" t="s">
        <v>25</v>
      </c>
      <c r="B279" s="404" t="s">
        <v>162</v>
      </c>
      <c r="C279" s="404" t="s">
        <v>24</v>
      </c>
      <c r="D279" s="404" t="s">
        <v>1928</v>
      </c>
      <c r="E279" s="404" t="s">
        <v>128</v>
      </c>
      <c r="F279" s="404" t="s">
        <v>127</v>
      </c>
      <c r="G279" s="404" t="s">
        <v>129</v>
      </c>
      <c r="H279" s="405" t="s">
        <v>162</v>
      </c>
      <c r="I279" s="243">
        <f>I9+I151</f>
        <v>2832495635</v>
      </c>
      <c r="J279" s="243">
        <f>J9+J151</f>
        <v>2673537286</v>
      </c>
      <c r="K279" s="243">
        <f>K9+K151</f>
        <v>2666505019</v>
      </c>
    </row>
    <row r="284" spans="1:11">
      <c r="I284" s="110"/>
    </row>
  </sheetData>
  <autoFilter ref="A7:M166">
    <filterColumn colId="6"/>
  </autoFilter>
  <mergeCells count="8">
    <mergeCell ref="A1:K1"/>
    <mergeCell ref="K5:K7"/>
    <mergeCell ref="A3:K3"/>
    <mergeCell ref="A2:K2"/>
    <mergeCell ref="I5:I7"/>
    <mergeCell ref="A5:A7"/>
    <mergeCell ref="B5:H6"/>
    <mergeCell ref="J5:J7"/>
  </mergeCells>
  <pageMargins left="0.15748031496062992" right="0.15748031496062992" top="0.19685039370078741" bottom="0.19685039370078741" header="0.15748031496062992" footer="0.19685039370078741"/>
  <pageSetup paperSize="9" scale="67" fitToHeight="0" orientation="portrait" r:id="rId1"/>
  <headerFooter alignWithMargins="0"/>
</worksheet>
</file>

<file path=xl/worksheets/sheet6.xml><?xml version="1.0" encoding="utf-8"?>
<worksheet xmlns="http://schemas.openxmlformats.org/spreadsheetml/2006/main" xmlns:r="http://schemas.openxmlformats.org/officeDocument/2006/relationships">
  <sheetPr codeName="Лист7">
    <pageSetUpPr fitToPage="1"/>
  </sheetPr>
  <dimension ref="A1:H1319"/>
  <sheetViews>
    <sheetView topLeftCell="A2" workbookViewId="0">
      <selection activeCell="A230" sqref="A230"/>
    </sheetView>
  </sheetViews>
  <sheetFormatPr defaultRowHeight="12.75"/>
  <cols>
    <col min="1" max="1" width="55" style="52" customWidth="1"/>
    <col min="2" max="3" width="7" style="124" customWidth="1"/>
    <col min="4" max="4" width="13.85546875" style="124" customWidth="1"/>
    <col min="5" max="5" width="11" style="125" customWidth="1"/>
    <col min="6" max="6" width="20.85546875" style="283" customWidth="1"/>
    <col min="7" max="7" width="25.85546875" style="3" customWidth="1"/>
    <col min="8" max="8" width="13.5703125" style="3" bestFit="1" customWidth="1"/>
    <col min="9" max="9" width="51.5703125" style="3" customWidth="1"/>
    <col min="10" max="16384" width="9.140625" style="3"/>
  </cols>
  <sheetData>
    <row r="1" spans="1:8" ht="45.75" hidden="1" customHeight="1">
      <c r="A1" s="460" t="str">
        <f>"Приложение №"&amp;Н2вед&amp;"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60"/>
      <c r="C1" s="460"/>
      <c r="D1" s="460"/>
      <c r="E1" s="460"/>
      <c r="F1" s="460"/>
    </row>
    <row r="2" spans="1:8" ht="53.25" customHeight="1">
      <c r="A2" s="460" t="str">
        <f>"Приложение "&amp;Н1вед&amp;" к решению
Богучанского районного Совета депутатов
от "&amp;Р1дата&amp;" года №"&amp;Р1номер</f>
        <v>Приложение 3 к решению
Богучанского районного Совета депутатов
от  года №</v>
      </c>
      <c r="B2" s="460"/>
      <c r="C2" s="460"/>
      <c r="D2" s="460"/>
      <c r="E2" s="460"/>
      <c r="F2" s="476"/>
    </row>
    <row r="3" spans="1:8" ht="39.75" customHeight="1">
      <c r="A3" s="486" t="str">
        <f>"Ведомственная структура расходов районного бюджета на "&amp;год&amp;" год"</f>
        <v>Ведомственная структура расходов районного бюджета на 2023 год</v>
      </c>
      <c r="B3" s="486"/>
      <c r="C3" s="486"/>
      <c r="D3" s="486"/>
      <c r="E3" s="486"/>
      <c r="F3" s="487"/>
    </row>
    <row r="4" spans="1:8">
      <c r="F4" s="282" t="s">
        <v>69</v>
      </c>
    </row>
    <row r="5" spans="1:8">
      <c r="A5" s="488" t="s">
        <v>1332</v>
      </c>
      <c r="B5" s="490" t="s">
        <v>177</v>
      </c>
      <c r="C5" s="491"/>
      <c r="D5" s="491"/>
      <c r="E5" s="492"/>
      <c r="F5" s="493" t="str">
        <f>""&amp;год&amp;"год"</f>
        <v>2023год</v>
      </c>
    </row>
    <row r="6" spans="1:8" ht="51">
      <c r="A6" s="489"/>
      <c r="B6" s="253" t="s">
        <v>1329</v>
      </c>
      <c r="C6" s="253" t="s">
        <v>1328</v>
      </c>
      <c r="D6" s="253" t="s">
        <v>1330</v>
      </c>
      <c r="E6" s="253" t="s">
        <v>1331</v>
      </c>
      <c r="F6" s="494"/>
    </row>
    <row r="7" spans="1:8" s="11" customFormat="1">
      <c r="A7" s="244" t="s">
        <v>70</v>
      </c>
      <c r="B7" s="245" t="s">
        <v>1174</v>
      </c>
      <c r="C7" s="245" t="s">
        <v>1174</v>
      </c>
      <c r="D7" s="245" t="s">
        <v>1174</v>
      </c>
      <c r="E7" s="245" t="s">
        <v>1174</v>
      </c>
      <c r="F7" s="246">
        <v>2849318159</v>
      </c>
      <c r="H7" s="80"/>
    </row>
    <row r="8" spans="1:8">
      <c r="A8" s="244" t="s">
        <v>321</v>
      </c>
      <c r="B8" s="245" t="s">
        <v>178</v>
      </c>
      <c r="C8" s="245" t="s">
        <v>1174</v>
      </c>
      <c r="D8" s="245" t="s">
        <v>1174</v>
      </c>
      <c r="E8" s="245" t="s">
        <v>1174</v>
      </c>
      <c r="F8" s="246">
        <v>7823845</v>
      </c>
      <c r="G8" s="123" t="str">
        <f>CONCATENATE(C8,D8,E8)</f>
        <v/>
      </c>
    </row>
    <row r="9" spans="1:8">
      <c r="A9" s="244" t="s">
        <v>234</v>
      </c>
      <c r="B9" s="245" t="s">
        <v>178</v>
      </c>
      <c r="C9" s="245" t="s">
        <v>1135</v>
      </c>
      <c r="D9" s="245" t="s">
        <v>1174</v>
      </c>
      <c r="E9" s="245" t="s">
        <v>1174</v>
      </c>
      <c r="F9" s="246">
        <v>7823845</v>
      </c>
      <c r="G9" s="123" t="str">
        <f t="shared" ref="G9:G72" si="0">CONCATENATE(C9,D9,E9)</f>
        <v>0100</v>
      </c>
      <c r="H9" s="123"/>
    </row>
    <row r="10" spans="1:8" ht="38.25">
      <c r="A10" s="244" t="s">
        <v>67</v>
      </c>
      <c r="B10" s="245" t="s">
        <v>178</v>
      </c>
      <c r="C10" s="245" t="s">
        <v>327</v>
      </c>
      <c r="D10" s="245" t="s">
        <v>1174</v>
      </c>
      <c r="E10" s="245" t="s">
        <v>1174</v>
      </c>
      <c r="F10" s="246">
        <v>7823845</v>
      </c>
      <c r="G10" s="123" t="str">
        <f t="shared" si="0"/>
        <v>0103</v>
      </c>
    </row>
    <row r="11" spans="1:8" ht="25.5">
      <c r="A11" s="244" t="s">
        <v>599</v>
      </c>
      <c r="B11" s="245" t="s">
        <v>178</v>
      </c>
      <c r="C11" s="245" t="s">
        <v>327</v>
      </c>
      <c r="D11" s="245" t="s">
        <v>1006</v>
      </c>
      <c r="E11" s="245" t="s">
        <v>1174</v>
      </c>
      <c r="F11" s="246">
        <v>7823845</v>
      </c>
      <c r="G11" s="123" t="str">
        <f t="shared" si="0"/>
        <v>01038000000000</v>
      </c>
    </row>
    <row r="12" spans="1:8" ht="38.25">
      <c r="A12" s="244" t="s">
        <v>600</v>
      </c>
      <c r="B12" s="245" t="s">
        <v>178</v>
      </c>
      <c r="C12" s="245" t="s">
        <v>327</v>
      </c>
      <c r="D12" s="245" t="s">
        <v>1008</v>
      </c>
      <c r="E12" s="245" t="s">
        <v>1174</v>
      </c>
      <c r="F12" s="246">
        <v>3638708</v>
      </c>
      <c r="G12" s="123" t="str">
        <f t="shared" si="0"/>
        <v>01038020000000</v>
      </c>
    </row>
    <row r="13" spans="1:8" ht="38.25">
      <c r="A13" s="244" t="s">
        <v>328</v>
      </c>
      <c r="B13" s="245" t="s">
        <v>178</v>
      </c>
      <c r="C13" s="245" t="s">
        <v>327</v>
      </c>
      <c r="D13" s="245" t="s">
        <v>638</v>
      </c>
      <c r="E13" s="245" t="s">
        <v>1174</v>
      </c>
      <c r="F13" s="246">
        <v>3470708</v>
      </c>
      <c r="G13" s="123" t="str">
        <f t="shared" si="0"/>
        <v>01038020060000</v>
      </c>
    </row>
    <row r="14" spans="1:8" ht="51">
      <c r="A14" s="244" t="s">
        <v>1315</v>
      </c>
      <c r="B14" s="245" t="s">
        <v>178</v>
      </c>
      <c r="C14" s="245" t="s">
        <v>327</v>
      </c>
      <c r="D14" s="245" t="s">
        <v>638</v>
      </c>
      <c r="E14" s="245" t="s">
        <v>273</v>
      </c>
      <c r="F14" s="246">
        <v>3051958</v>
      </c>
      <c r="G14" s="123" t="str">
        <f t="shared" si="0"/>
        <v>01038020060000100</v>
      </c>
    </row>
    <row r="15" spans="1:8" ht="25.5">
      <c r="A15" s="244" t="s">
        <v>1204</v>
      </c>
      <c r="B15" s="245" t="s">
        <v>178</v>
      </c>
      <c r="C15" s="245" t="s">
        <v>327</v>
      </c>
      <c r="D15" s="245" t="s">
        <v>638</v>
      </c>
      <c r="E15" s="245" t="s">
        <v>28</v>
      </c>
      <c r="F15" s="246">
        <v>3051958</v>
      </c>
      <c r="G15" s="123" t="str">
        <f t="shared" si="0"/>
        <v>01038020060000120</v>
      </c>
    </row>
    <row r="16" spans="1:8" ht="25.5">
      <c r="A16" s="244" t="s">
        <v>953</v>
      </c>
      <c r="B16" s="245" t="s">
        <v>178</v>
      </c>
      <c r="C16" s="245" t="s">
        <v>327</v>
      </c>
      <c r="D16" s="245" t="s">
        <v>638</v>
      </c>
      <c r="E16" s="245" t="s">
        <v>324</v>
      </c>
      <c r="F16" s="246">
        <v>2305267</v>
      </c>
      <c r="G16" s="123" t="str">
        <f t="shared" si="0"/>
        <v>01038020060000121</v>
      </c>
    </row>
    <row r="17" spans="1:7" ht="38.25">
      <c r="A17" s="244" t="s">
        <v>325</v>
      </c>
      <c r="B17" s="245" t="s">
        <v>178</v>
      </c>
      <c r="C17" s="245" t="s">
        <v>327</v>
      </c>
      <c r="D17" s="245" t="s">
        <v>638</v>
      </c>
      <c r="E17" s="245" t="s">
        <v>326</v>
      </c>
      <c r="F17" s="246">
        <v>50500</v>
      </c>
      <c r="G17" s="123" t="str">
        <f t="shared" si="0"/>
        <v>01038020060000122</v>
      </c>
    </row>
    <row r="18" spans="1:7" ht="38.25">
      <c r="A18" s="244" t="s">
        <v>1054</v>
      </c>
      <c r="B18" s="245" t="s">
        <v>178</v>
      </c>
      <c r="C18" s="245" t="s">
        <v>327</v>
      </c>
      <c r="D18" s="245" t="s">
        <v>638</v>
      </c>
      <c r="E18" s="245" t="s">
        <v>1055</v>
      </c>
      <c r="F18" s="246">
        <v>696191</v>
      </c>
      <c r="G18" s="123" t="str">
        <f t="shared" si="0"/>
        <v>01038020060000129</v>
      </c>
    </row>
    <row r="19" spans="1:7" ht="25.5">
      <c r="A19" s="244" t="s">
        <v>1316</v>
      </c>
      <c r="B19" s="245" t="s">
        <v>178</v>
      </c>
      <c r="C19" s="245" t="s">
        <v>327</v>
      </c>
      <c r="D19" s="245" t="s">
        <v>638</v>
      </c>
      <c r="E19" s="245" t="s">
        <v>1317</v>
      </c>
      <c r="F19" s="246">
        <v>418750</v>
      </c>
      <c r="G19" s="123" t="str">
        <f t="shared" si="0"/>
        <v>01038020060000200</v>
      </c>
    </row>
    <row r="20" spans="1:7" ht="25.5">
      <c r="A20" s="244" t="s">
        <v>1197</v>
      </c>
      <c r="B20" s="245" t="s">
        <v>178</v>
      </c>
      <c r="C20" s="245" t="s">
        <v>327</v>
      </c>
      <c r="D20" s="245" t="s">
        <v>638</v>
      </c>
      <c r="E20" s="245" t="s">
        <v>1198</v>
      </c>
      <c r="F20" s="246">
        <v>418750</v>
      </c>
      <c r="G20" s="123" t="str">
        <f t="shared" si="0"/>
        <v>01038020060000240</v>
      </c>
    </row>
    <row r="21" spans="1:7">
      <c r="A21" s="244" t="s">
        <v>1224</v>
      </c>
      <c r="B21" s="245" t="s">
        <v>178</v>
      </c>
      <c r="C21" s="245" t="s">
        <v>327</v>
      </c>
      <c r="D21" s="245" t="s">
        <v>638</v>
      </c>
      <c r="E21" s="245" t="s">
        <v>329</v>
      </c>
      <c r="F21" s="246">
        <v>418750</v>
      </c>
      <c r="G21" s="123" t="str">
        <f t="shared" si="0"/>
        <v>01038020060000244</v>
      </c>
    </row>
    <row r="22" spans="1:7" ht="51">
      <c r="A22" s="244" t="s">
        <v>558</v>
      </c>
      <c r="B22" s="245" t="s">
        <v>178</v>
      </c>
      <c r="C22" s="245" t="s">
        <v>327</v>
      </c>
      <c r="D22" s="245" t="s">
        <v>639</v>
      </c>
      <c r="E22" s="245" t="s">
        <v>1174</v>
      </c>
      <c r="F22" s="246">
        <v>168000</v>
      </c>
      <c r="G22" s="123" t="str">
        <f t="shared" si="0"/>
        <v>01038020067000</v>
      </c>
    </row>
    <row r="23" spans="1:7" ht="51">
      <c r="A23" s="244" t="s">
        <v>1315</v>
      </c>
      <c r="B23" s="245" t="s">
        <v>178</v>
      </c>
      <c r="C23" s="245" t="s">
        <v>327</v>
      </c>
      <c r="D23" s="245" t="s">
        <v>639</v>
      </c>
      <c r="E23" s="245" t="s">
        <v>273</v>
      </c>
      <c r="F23" s="246">
        <v>168000</v>
      </c>
      <c r="G23" s="123" t="str">
        <f t="shared" si="0"/>
        <v>01038020067000100</v>
      </c>
    </row>
    <row r="24" spans="1:7" ht="25.5">
      <c r="A24" s="244" t="s">
        <v>1204</v>
      </c>
      <c r="B24" s="245" t="s">
        <v>178</v>
      </c>
      <c r="C24" s="245" t="s">
        <v>327</v>
      </c>
      <c r="D24" s="245" t="s">
        <v>639</v>
      </c>
      <c r="E24" s="245" t="s">
        <v>28</v>
      </c>
      <c r="F24" s="246">
        <v>168000</v>
      </c>
      <c r="G24" s="123" t="str">
        <f t="shared" si="0"/>
        <v>01038020067000120</v>
      </c>
    </row>
    <row r="25" spans="1:7" ht="38.25">
      <c r="A25" s="244" t="s">
        <v>325</v>
      </c>
      <c r="B25" s="245" t="s">
        <v>178</v>
      </c>
      <c r="C25" s="245" t="s">
        <v>327</v>
      </c>
      <c r="D25" s="245" t="s">
        <v>639</v>
      </c>
      <c r="E25" s="245" t="s">
        <v>326</v>
      </c>
      <c r="F25" s="246">
        <v>168000</v>
      </c>
      <c r="G25" s="123" t="str">
        <f t="shared" si="0"/>
        <v>01038020067000122</v>
      </c>
    </row>
    <row r="26" spans="1:7" ht="51">
      <c r="A26" s="244" t="s">
        <v>330</v>
      </c>
      <c r="B26" s="245" t="s">
        <v>178</v>
      </c>
      <c r="C26" s="245" t="s">
        <v>327</v>
      </c>
      <c r="D26" s="245" t="s">
        <v>1009</v>
      </c>
      <c r="E26" s="245" t="s">
        <v>1174</v>
      </c>
      <c r="F26" s="246">
        <v>4185137</v>
      </c>
      <c r="G26" s="123" t="str">
        <f t="shared" si="0"/>
        <v>01038030000000</v>
      </c>
    </row>
    <row r="27" spans="1:7" ht="51">
      <c r="A27" s="244" t="s">
        <v>330</v>
      </c>
      <c r="B27" s="245" t="s">
        <v>178</v>
      </c>
      <c r="C27" s="245" t="s">
        <v>327</v>
      </c>
      <c r="D27" s="245" t="s">
        <v>640</v>
      </c>
      <c r="E27" s="245" t="s">
        <v>1174</v>
      </c>
      <c r="F27" s="246">
        <v>4137137</v>
      </c>
      <c r="G27" s="123" t="str">
        <f t="shared" si="0"/>
        <v>01038030060000</v>
      </c>
    </row>
    <row r="28" spans="1:7" ht="51">
      <c r="A28" s="244" t="s">
        <v>1315</v>
      </c>
      <c r="B28" s="245" t="s">
        <v>178</v>
      </c>
      <c r="C28" s="245" t="s">
        <v>327</v>
      </c>
      <c r="D28" s="245" t="s">
        <v>640</v>
      </c>
      <c r="E28" s="245" t="s">
        <v>273</v>
      </c>
      <c r="F28" s="246">
        <v>4137137</v>
      </c>
      <c r="G28" s="123" t="str">
        <f t="shared" si="0"/>
        <v>01038030060000100</v>
      </c>
    </row>
    <row r="29" spans="1:7" ht="25.5">
      <c r="A29" s="244" t="s">
        <v>1204</v>
      </c>
      <c r="B29" s="245" t="s">
        <v>178</v>
      </c>
      <c r="C29" s="245" t="s">
        <v>327</v>
      </c>
      <c r="D29" s="245" t="s">
        <v>640</v>
      </c>
      <c r="E29" s="245" t="s">
        <v>28</v>
      </c>
      <c r="F29" s="246">
        <v>4137137</v>
      </c>
      <c r="G29" s="123" t="str">
        <f t="shared" si="0"/>
        <v>01038030060000120</v>
      </c>
    </row>
    <row r="30" spans="1:7" ht="25.5">
      <c r="A30" s="244" t="s">
        <v>953</v>
      </c>
      <c r="B30" s="245" t="s">
        <v>178</v>
      </c>
      <c r="C30" s="245" t="s">
        <v>327</v>
      </c>
      <c r="D30" s="245" t="s">
        <v>640</v>
      </c>
      <c r="E30" s="245" t="s">
        <v>324</v>
      </c>
      <c r="F30" s="246">
        <v>2926757</v>
      </c>
      <c r="G30" s="123" t="str">
        <f t="shared" si="0"/>
        <v>01038030060000121</v>
      </c>
    </row>
    <row r="31" spans="1:7" ht="38.25">
      <c r="A31" s="244" t="s">
        <v>325</v>
      </c>
      <c r="B31" s="245" t="s">
        <v>178</v>
      </c>
      <c r="C31" s="245" t="s">
        <v>327</v>
      </c>
      <c r="D31" s="245" t="s">
        <v>640</v>
      </c>
      <c r="E31" s="245" t="s">
        <v>326</v>
      </c>
      <c r="F31" s="246">
        <v>50500</v>
      </c>
      <c r="G31" s="123" t="str">
        <f t="shared" si="0"/>
        <v>01038030060000122</v>
      </c>
    </row>
    <row r="32" spans="1:7" ht="25.5">
      <c r="A32" s="244" t="s">
        <v>1929</v>
      </c>
      <c r="B32" s="245" t="s">
        <v>178</v>
      </c>
      <c r="C32" s="245" t="s">
        <v>327</v>
      </c>
      <c r="D32" s="245" t="s">
        <v>640</v>
      </c>
      <c r="E32" s="245" t="s">
        <v>496</v>
      </c>
      <c r="F32" s="246">
        <v>276000</v>
      </c>
      <c r="G32" s="123" t="str">
        <f t="shared" si="0"/>
        <v>01038030060000123</v>
      </c>
    </row>
    <row r="33" spans="1:7" ht="38.25">
      <c r="A33" s="244" t="s">
        <v>1054</v>
      </c>
      <c r="B33" s="245" t="s">
        <v>178</v>
      </c>
      <c r="C33" s="245" t="s">
        <v>327</v>
      </c>
      <c r="D33" s="245" t="s">
        <v>640</v>
      </c>
      <c r="E33" s="245" t="s">
        <v>1055</v>
      </c>
      <c r="F33" s="246">
        <v>883880</v>
      </c>
      <c r="G33" s="123" t="str">
        <f t="shared" si="0"/>
        <v>01038030060000129</v>
      </c>
    </row>
    <row r="34" spans="1:7" ht="51">
      <c r="A34" s="244" t="s">
        <v>1136</v>
      </c>
      <c r="B34" s="245" t="s">
        <v>178</v>
      </c>
      <c r="C34" s="245" t="s">
        <v>327</v>
      </c>
      <c r="D34" s="245" t="s">
        <v>641</v>
      </c>
      <c r="E34" s="245" t="s">
        <v>1174</v>
      </c>
      <c r="F34" s="246">
        <v>48000</v>
      </c>
      <c r="G34" s="123" t="str">
        <f t="shared" si="0"/>
        <v>01038030067000</v>
      </c>
    </row>
    <row r="35" spans="1:7" ht="51">
      <c r="A35" s="244" t="s">
        <v>1315</v>
      </c>
      <c r="B35" s="245" t="s">
        <v>178</v>
      </c>
      <c r="C35" s="245" t="s">
        <v>327</v>
      </c>
      <c r="D35" s="245" t="s">
        <v>641</v>
      </c>
      <c r="E35" s="245" t="s">
        <v>273</v>
      </c>
      <c r="F35" s="246">
        <v>48000</v>
      </c>
      <c r="G35" s="123" t="str">
        <f t="shared" si="0"/>
        <v>01038030067000100</v>
      </c>
    </row>
    <row r="36" spans="1:7" ht="25.5">
      <c r="A36" s="244" t="s">
        <v>1204</v>
      </c>
      <c r="B36" s="245" t="s">
        <v>178</v>
      </c>
      <c r="C36" s="245" t="s">
        <v>327</v>
      </c>
      <c r="D36" s="245" t="s">
        <v>641</v>
      </c>
      <c r="E36" s="245" t="s">
        <v>28</v>
      </c>
      <c r="F36" s="246">
        <v>48000</v>
      </c>
      <c r="G36" s="123" t="str">
        <f t="shared" si="0"/>
        <v>01038030067000120</v>
      </c>
    </row>
    <row r="37" spans="1:7" ht="38.25">
      <c r="A37" s="244" t="s">
        <v>325</v>
      </c>
      <c r="B37" s="245" t="s">
        <v>178</v>
      </c>
      <c r="C37" s="245" t="s">
        <v>327</v>
      </c>
      <c r="D37" s="245" t="s">
        <v>641</v>
      </c>
      <c r="E37" s="245" t="s">
        <v>326</v>
      </c>
      <c r="F37" s="246">
        <v>48000</v>
      </c>
      <c r="G37" s="123" t="str">
        <f t="shared" si="0"/>
        <v>01038030067000122</v>
      </c>
    </row>
    <row r="38" spans="1:7">
      <c r="A38" s="244" t="s">
        <v>180</v>
      </c>
      <c r="B38" s="245" t="s">
        <v>179</v>
      </c>
      <c r="C38" s="245" t="s">
        <v>1174</v>
      </c>
      <c r="D38" s="245" t="s">
        <v>1174</v>
      </c>
      <c r="E38" s="245" t="s">
        <v>1174</v>
      </c>
      <c r="F38" s="246">
        <v>2643775</v>
      </c>
      <c r="G38" s="123" t="str">
        <f t="shared" si="0"/>
        <v/>
      </c>
    </row>
    <row r="39" spans="1:7">
      <c r="A39" s="244" t="s">
        <v>234</v>
      </c>
      <c r="B39" s="245" t="s">
        <v>179</v>
      </c>
      <c r="C39" s="245" t="s">
        <v>1135</v>
      </c>
      <c r="D39" s="245" t="s">
        <v>1174</v>
      </c>
      <c r="E39" s="245" t="s">
        <v>1174</v>
      </c>
      <c r="F39" s="246">
        <v>2643775</v>
      </c>
      <c r="G39" s="123" t="str">
        <f t="shared" si="0"/>
        <v>0100</v>
      </c>
    </row>
    <row r="40" spans="1:7" ht="38.25">
      <c r="A40" s="244" t="s">
        <v>216</v>
      </c>
      <c r="B40" s="245" t="s">
        <v>179</v>
      </c>
      <c r="C40" s="245" t="s">
        <v>331</v>
      </c>
      <c r="D40" s="245" t="s">
        <v>1174</v>
      </c>
      <c r="E40" s="245" t="s">
        <v>1174</v>
      </c>
      <c r="F40" s="246">
        <v>2643775</v>
      </c>
      <c r="G40" s="123" t="str">
        <f t="shared" si="0"/>
        <v>0106</v>
      </c>
    </row>
    <row r="41" spans="1:7" ht="25.5">
      <c r="A41" s="244" t="s">
        <v>599</v>
      </c>
      <c r="B41" s="245" t="s">
        <v>179</v>
      </c>
      <c r="C41" s="245" t="s">
        <v>331</v>
      </c>
      <c r="D41" s="245" t="s">
        <v>1006</v>
      </c>
      <c r="E41" s="245" t="s">
        <v>1174</v>
      </c>
      <c r="F41" s="246">
        <v>2643775</v>
      </c>
      <c r="G41" s="123" t="str">
        <f t="shared" si="0"/>
        <v>01068000000000</v>
      </c>
    </row>
    <row r="42" spans="1:7" ht="38.25">
      <c r="A42" s="244" t="s">
        <v>600</v>
      </c>
      <c r="B42" s="245" t="s">
        <v>179</v>
      </c>
      <c r="C42" s="245" t="s">
        <v>331</v>
      </c>
      <c r="D42" s="245" t="s">
        <v>1008</v>
      </c>
      <c r="E42" s="245" t="s">
        <v>1174</v>
      </c>
      <c r="F42" s="246">
        <v>1115539</v>
      </c>
      <c r="G42" s="123" t="str">
        <f t="shared" si="0"/>
        <v>01068020000000</v>
      </c>
    </row>
    <row r="43" spans="1:7" ht="38.25">
      <c r="A43" s="244" t="s">
        <v>328</v>
      </c>
      <c r="B43" s="245" t="s">
        <v>179</v>
      </c>
      <c r="C43" s="245" t="s">
        <v>331</v>
      </c>
      <c r="D43" s="245" t="s">
        <v>638</v>
      </c>
      <c r="E43" s="245" t="s">
        <v>1174</v>
      </c>
      <c r="F43" s="246">
        <v>1075539</v>
      </c>
      <c r="G43" s="123" t="str">
        <f t="shared" si="0"/>
        <v>01068020060000</v>
      </c>
    </row>
    <row r="44" spans="1:7" ht="51">
      <c r="A44" s="244" t="s">
        <v>1315</v>
      </c>
      <c r="B44" s="245" t="s">
        <v>179</v>
      </c>
      <c r="C44" s="245" t="s">
        <v>331</v>
      </c>
      <c r="D44" s="245" t="s">
        <v>638</v>
      </c>
      <c r="E44" s="245" t="s">
        <v>273</v>
      </c>
      <c r="F44" s="246">
        <v>1016687</v>
      </c>
      <c r="G44" s="123" t="str">
        <f t="shared" si="0"/>
        <v>01068020060000100</v>
      </c>
    </row>
    <row r="45" spans="1:7" ht="25.5">
      <c r="A45" s="244" t="s">
        <v>1204</v>
      </c>
      <c r="B45" s="245" t="s">
        <v>179</v>
      </c>
      <c r="C45" s="245" t="s">
        <v>331</v>
      </c>
      <c r="D45" s="245" t="s">
        <v>638</v>
      </c>
      <c r="E45" s="245" t="s">
        <v>28</v>
      </c>
      <c r="F45" s="246">
        <v>1016687</v>
      </c>
      <c r="G45" s="123" t="str">
        <f t="shared" si="0"/>
        <v>01068020060000120</v>
      </c>
    </row>
    <row r="46" spans="1:7" ht="25.5">
      <c r="A46" s="244" t="s">
        <v>953</v>
      </c>
      <c r="B46" s="245" t="s">
        <v>179</v>
      </c>
      <c r="C46" s="245" t="s">
        <v>331</v>
      </c>
      <c r="D46" s="245" t="s">
        <v>638</v>
      </c>
      <c r="E46" s="245" t="s">
        <v>324</v>
      </c>
      <c r="F46" s="246">
        <v>768423</v>
      </c>
      <c r="G46" s="123" t="str">
        <f t="shared" si="0"/>
        <v>01068020060000121</v>
      </c>
    </row>
    <row r="47" spans="1:7" ht="38.25">
      <c r="A47" s="244" t="s">
        <v>325</v>
      </c>
      <c r="B47" s="245" t="s">
        <v>179</v>
      </c>
      <c r="C47" s="245" t="s">
        <v>331</v>
      </c>
      <c r="D47" s="245" t="s">
        <v>638</v>
      </c>
      <c r="E47" s="245" t="s">
        <v>326</v>
      </c>
      <c r="F47" s="246">
        <v>16200</v>
      </c>
      <c r="G47" s="123" t="str">
        <f t="shared" si="0"/>
        <v>01068020060000122</v>
      </c>
    </row>
    <row r="48" spans="1:7" ht="38.25">
      <c r="A48" s="244" t="s">
        <v>1054</v>
      </c>
      <c r="B48" s="245" t="s">
        <v>179</v>
      </c>
      <c r="C48" s="245" t="s">
        <v>331</v>
      </c>
      <c r="D48" s="245" t="s">
        <v>638</v>
      </c>
      <c r="E48" s="245" t="s">
        <v>1055</v>
      </c>
      <c r="F48" s="246">
        <v>232064</v>
      </c>
      <c r="G48" s="123" t="str">
        <f t="shared" si="0"/>
        <v>01068020060000129</v>
      </c>
    </row>
    <row r="49" spans="1:7" ht="25.5">
      <c r="A49" s="244" t="s">
        <v>1316</v>
      </c>
      <c r="B49" s="245" t="s">
        <v>179</v>
      </c>
      <c r="C49" s="245" t="s">
        <v>331</v>
      </c>
      <c r="D49" s="245" t="s">
        <v>638</v>
      </c>
      <c r="E49" s="245" t="s">
        <v>1317</v>
      </c>
      <c r="F49" s="246">
        <v>58852</v>
      </c>
      <c r="G49" s="123" t="str">
        <f t="shared" si="0"/>
        <v>01068020060000200</v>
      </c>
    </row>
    <row r="50" spans="1:7" ht="25.5">
      <c r="A50" s="244" t="s">
        <v>1197</v>
      </c>
      <c r="B50" s="245" t="s">
        <v>179</v>
      </c>
      <c r="C50" s="245" t="s">
        <v>331</v>
      </c>
      <c r="D50" s="245" t="s">
        <v>638</v>
      </c>
      <c r="E50" s="245" t="s">
        <v>1198</v>
      </c>
      <c r="F50" s="246">
        <v>58852</v>
      </c>
      <c r="G50" s="123" t="str">
        <f t="shared" si="0"/>
        <v>01068020060000240</v>
      </c>
    </row>
    <row r="51" spans="1:7">
      <c r="A51" s="244" t="s">
        <v>1224</v>
      </c>
      <c r="B51" s="245" t="s">
        <v>179</v>
      </c>
      <c r="C51" s="245" t="s">
        <v>331</v>
      </c>
      <c r="D51" s="245" t="s">
        <v>638</v>
      </c>
      <c r="E51" s="245" t="s">
        <v>329</v>
      </c>
      <c r="F51" s="246">
        <v>58852</v>
      </c>
      <c r="G51" s="123" t="str">
        <f t="shared" si="0"/>
        <v>01068020060000244</v>
      </c>
    </row>
    <row r="52" spans="1:7" ht="51">
      <c r="A52" s="244" t="s">
        <v>558</v>
      </c>
      <c r="B52" s="245" t="s">
        <v>179</v>
      </c>
      <c r="C52" s="245" t="s">
        <v>331</v>
      </c>
      <c r="D52" s="245" t="s">
        <v>639</v>
      </c>
      <c r="E52" s="245" t="s">
        <v>1174</v>
      </c>
      <c r="F52" s="246">
        <v>40000</v>
      </c>
      <c r="G52" s="123" t="str">
        <f t="shared" si="0"/>
        <v>01068020067000</v>
      </c>
    </row>
    <row r="53" spans="1:7" ht="25.5" customHeight="1">
      <c r="A53" s="244" t="s">
        <v>1315</v>
      </c>
      <c r="B53" s="245" t="s">
        <v>179</v>
      </c>
      <c r="C53" s="245" t="s">
        <v>331</v>
      </c>
      <c r="D53" s="245" t="s">
        <v>639</v>
      </c>
      <c r="E53" s="245" t="s">
        <v>273</v>
      </c>
      <c r="F53" s="246">
        <v>40000</v>
      </c>
      <c r="G53" s="123" t="str">
        <f t="shared" si="0"/>
        <v>01068020067000100</v>
      </c>
    </row>
    <row r="54" spans="1:7" ht="25.5">
      <c r="A54" s="244" t="s">
        <v>1204</v>
      </c>
      <c r="B54" s="245" t="s">
        <v>179</v>
      </c>
      <c r="C54" s="245" t="s">
        <v>331</v>
      </c>
      <c r="D54" s="245" t="s">
        <v>639</v>
      </c>
      <c r="E54" s="245" t="s">
        <v>28</v>
      </c>
      <c r="F54" s="246">
        <v>40000</v>
      </c>
      <c r="G54" s="123" t="str">
        <f t="shared" si="0"/>
        <v>01068020067000120</v>
      </c>
    </row>
    <row r="55" spans="1:7" ht="38.25">
      <c r="A55" s="244" t="s">
        <v>325</v>
      </c>
      <c r="B55" s="245" t="s">
        <v>179</v>
      </c>
      <c r="C55" s="245" t="s">
        <v>331</v>
      </c>
      <c r="D55" s="245" t="s">
        <v>639</v>
      </c>
      <c r="E55" s="245" t="s">
        <v>326</v>
      </c>
      <c r="F55" s="246">
        <v>40000</v>
      </c>
      <c r="G55" s="123" t="str">
        <f t="shared" si="0"/>
        <v>01068020067000122</v>
      </c>
    </row>
    <row r="56" spans="1:7" ht="51">
      <c r="A56" s="244" t="s">
        <v>332</v>
      </c>
      <c r="B56" s="245" t="s">
        <v>179</v>
      </c>
      <c r="C56" s="245" t="s">
        <v>331</v>
      </c>
      <c r="D56" s="245" t="s">
        <v>1010</v>
      </c>
      <c r="E56" s="245" t="s">
        <v>1174</v>
      </c>
      <c r="F56" s="246">
        <v>1528236</v>
      </c>
      <c r="G56" s="123" t="str">
        <f t="shared" si="0"/>
        <v>01068040000000</v>
      </c>
    </row>
    <row r="57" spans="1:7" ht="51">
      <c r="A57" s="244" t="s">
        <v>332</v>
      </c>
      <c r="B57" s="245" t="s">
        <v>179</v>
      </c>
      <c r="C57" s="245" t="s">
        <v>331</v>
      </c>
      <c r="D57" s="245" t="s">
        <v>642</v>
      </c>
      <c r="E57" s="245" t="s">
        <v>1174</v>
      </c>
      <c r="F57" s="246">
        <v>1488236</v>
      </c>
      <c r="G57" s="123" t="str">
        <f t="shared" si="0"/>
        <v>01068040060000</v>
      </c>
    </row>
    <row r="58" spans="1:7" ht="23.25" customHeight="1">
      <c r="A58" s="244" t="s">
        <v>1315</v>
      </c>
      <c r="B58" s="245" t="s">
        <v>179</v>
      </c>
      <c r="C58" s="245" t="s">
        <v>331</v>
      </c>
      <c r="D58" s="245" t="s">
        <v>642</v>
      </c>
      <c r="E58" s="245" t="s">
        <v>273</v>
      </c>
      <c r="F58" s="246">
        <v>1488236</v>
      </c>
      <c r="G58" s="123" t="str">
        <f t="shared" si="0"/>
        <v>01068040060000100</v>
      </c>
    </row>
    <row r="59" spans="1:7" ht="25.5">
      <c r="A59" s="244" t="s">
        <v>1204</v>
      </c>
      <c r="B59" s="245" t="s">
        <v>179</v>
      </c>
      <c r="C59" s="245" t="s">
        <v>331</v>
      </c>
      <c r="D59" s="245" t="s">
        <v>642</v>
      </c>
      <c r="E59" s="245" t="s">
        <v>28</v>
      </c>
      <c r="F59" s="246">
        <v>1488236</v>
      </c>
      <c r="G59" s="123" t="str">
        <f t="shared" si="0"/>
        <v>01068040060000120</v>
      </c>
    </row>
    <row r="60" spans="1:7" ht="25.5">
      <c r="A60" s="244" t="s">
        <v>953</v>
      </c>
      <c r="B60" s="245" t="s">
        <v>179</v>
      </c>
      <c r="C60" s="245" t="s">
        <v>331</v>
      </c>
      <c r="D60" s="245" t="s">
        <v>642</v>
      </c>
      <c r="E60" s="245" t="s">
        <v>324</v>
      </c>
      <c r="F60" s="246">
        <v>1130596</v>
      </c>
      <c r="G60" s="123" t="str">
        <f t="shared" si="0"/>
        <v>01068040060000121</v>
      </c>
    </row>
    <row r="61" spans="1:7" ht="38.25">
      <c r="A61" s="244" t="s">
        <v>325</v>
      </c>
      <c r="B61" s="245" t="s">
        <v>179</v>
      </c>
      <c r="C61" s="245" t="s">
        <v>331</v>
      </c>
      <c r="D61" s="245" t="s">
        <v>642</v>
      </c>
      <c r="E61" s="245" t="s">
        <v>326</v>
      </c>
      <c r="F61" s="246">
        <v>357640</v>
      </c>
      <c r="G61" s="123" t="str">
        <f t="shared" si="0"/>
        <v>01068040060000122</v>
      </c>
    </row>
    <row r="62" spans="1:7" ht="63.75">
      <c r="A62" s="244" t="s">
        <v>559</v>
      </c>
      <c r="B62" s="245" t="s">
        <v>179</v>
      </c>
      <c r="C62" s="245" t="s">
        <v>331</v>
      </c>
      <c r="D62" s="245" t="s">
        <v>643</v>
      </c>
      <c r="E62" s="245" t="s">
        <v>1174</v>
      </c>
      <c r="F62" s="246">
        <v>40000</v>
      </c>
      <c r="G62" s="123" t="str">
        <f t="shared" si="0"/>
        <v>01068040067000</v>
      </c>
    </row>
    <row r="63" spans="1:7" ht="51">
      <c r="A63" s="244" t="s">
        <v>1315</v>
      </c>
      <c r="B63" s="245" t="s">
        <v>179</v>
      </c>
      <c r="C63" s="245" t="s">
        <v>331</v>
      </c>
      <c r="D63" s="245" t="s">
        <v>643</v>
      </c>
      <c r="E63" s="245" t="s">
        <v>273</v>
      </c>
      <c r="F63" s="246">
        <v>40000</v>
      </c>
      <c r="G63" s="123" t="str">
        <f t="shared" si="0"/>
        <v>01068040067000100</v>
      </c>
    </row>
    <row r="64" spans="1:7" ht="25.5">
      <c r="A64" s="244" t="s">
        <v>1204</v>
      </c>
      <c r="B64" s="245" t="s">
        <v>179</v>
      </c>
      <c r="C64" s="245" t="s">
        <v>331</v>
      </c>
      <c r="D64" s="245" t="s">
        <v>643</v>
      </c>
      <c r="E64" s="245" t="s">
        <v>28</v>
      </c>
      <c r="F64" s="246">
        <v>40000</v>
      </c>
      <c r="G64" s="123" t="str">
        <f t="shared" si="0"/>
        <v>01068040067000120</v>
      </c>
    </row>
    <row r="65" spans="1:7" ht="38.25">
      <c r="A65" s="244" t="s">
        <v>1054</v>
      </c>
      <c r="B65" s="245" t="s">
        <v>179</v>
      </c>
      <c r="C65" s="245" t="s">
        <v>331</v>
      </c>
      <c r="D65" s="245" t="s">
        <v>643</v>
      </c>
      <c r="E65" s="245" t="s">
        <v>1055</v>
      </c>
      <c r="F65" s="246">
        <v>40000</v>
      </c>
      <c r="G65" s="123" t="str">
        <f t="shared" si="0"/>
        <v>01068040067000129</v>
      </c>
    </row>
    <row r="66" spans="1:7">
      <c r="A66" s="244" t="s">
        <v>181</v>
      </c>
      <c r="B66" s="245" t="s">
        <v>5</v>
      </c>
      <c r="C66" s="245" t="s">
        <v>1174</v>
      </c>
      <c r="D66" s="245" t="s">
        <v>1174</v>
      </c>
      <c r="E66" s="245" t="s">
        <v>1174</v>
      </c>
      <c r="F66" s="246">
        <v>453697253</v>
      </c>
      <c r="G66" s="123" t="str">
        <f t="shared" si="0"/>
        <v/>
      </c>
    </row>
    <row r="67" spans="1:7">
      <c r="A67" s="244" t="s">
        <v>234</v>
      </c>
      <c r="B67" s="245" t="s">
        <v>5</v>
      </c>
      <c r="C67" s="245" t="s">
        <v>1135</v>
      </c>
      <c r="D67" s="245" t="s">
        <v>1174</v>
      </c>
      <c r="E67" s="245" t="s">
        <v>1174</v>
      </c>
      <c r="F67" s="246">
        <v>81870540</v>
      </c>
      <c r="G67" s="123" t="str">
        <f t="shared" si="0"/>
        <v>0100</v>
      </c>
    </row>
    <row r="68" spans="1:7" ht="25.5">
      <c r="A68" s="244" t="s">
        <v>1309</v>
      </c>
      <c r="B68" s="245" t="s">
        <v>5</v>
      </c>
      <c r="C68" s="245" t="s">
        <v>322</v>
      </c>
      <c r="D68" s="245" t="s">
        <v>1174</v>
      </c>
      <c r="E68" s="245" t="s">
        <v>1174</v>
      </c>
      <c r="F68" s="246">
        <v>2830891</v>
      </c>
      <c r="G68" s="123" t="str">
        <f t="shared" si="0"/>
        <v>0102</v>
      </c>
    </row>
    <row r="69" spans="1:7" ht="25.5">
      <c r="A69" s="244" t="s">
        <v>599</v>
      </c>
      <c r="B69" s="245" t="s">
        <v>5</v>
      </c>
      <c r="C69" s="245" t="s">
        <v>322</v>
      </c>
      <c r="D69" s="245" t="s">
        <v>1006</v>
      </c>
      <c r="E69" s="245" t="s">
        <v>1174</v>
      </c>
      <c r="F69" s="246">
        <v>2830891</v>
      </c>
      <c r="G69" s="123" t="str">
        <f t="shared" si="0"/>
        <v>01028000000000</v>
      </c>
    </row>
    <row r="70" spans="1:7" ht="38.25">
      <c r="A70" s="244" t="s">
        <v>323</v>
      </c>
      <c r="B70" s="245" t="s">
        <v>5</v>
      </c>
      <c r="C70" s="245" t="s">
        <v>322</v>
      </c>
      <c r="D70" s="245" t="s">
        <v>1007</v>
      </c>
      <c r="E70" s="245" t="s">
        <v>1174</v>
      </c>
      <c r="F70" s="246">
        <v>2830891</v>
      </c>
      <c r="G70" s="123" t="str">
        <f t="shared" si="0"/>
        <v>01028010000000</v>
      </c>
    </row>
    <row r="71" spans="1:7" ht="38.25">
      <c r="A71" s="244" t="s">
        <v>323</v>
      </c>
      <c r="B71" s="245" t="s">
        <v>5</v>
      </c>
      <c r="C71" s="245" t="s">
        <v>322</v>
      </c>
      <c r="D71" s="245" t="s">
        <v>644</v>
      </c>
      <c r="E71" s="245" t="s">
        <v>1174</v>
      </c>
      <c r="F71" s="246">
        <v>2755891</v>
      </c>
      <c r="G71" s="123" t="str">
        <f t="shared" si="0"/>
        <v>01028010060000</v>
      </c>
    </row>
    <row r="72" spans="1:7" ht="51">
      <c r="A72" s="244" t="s">
        <v>1315</v>
      </c>
      <c r="B72" s="245" t="s">
        <v>5</v>
      </c>
      <c r="C72" s="245" t="s">
        <v>322</v>
      </c>
      <c r="D72" s="245" t="s">
        <v>644</v>
      </c>
      <c r="E72" s="245" t="s">
        <v>273</v>
      </c>
      <c r="F72" s="246">
        <v>2755891</v>
      </c>
      <c r="G72" s="123" t="str">
        <f t="shared" si="0"/>
        <v>01028010060000100</v>
      </c>
    </row>
    <row r="73" spans="1:7" ht="25.5">
      <c r="A73" s="244" t="s">
        <v>1204</v>
      </c>
      <c r="B73" s="245" t="s">
        <v>5</v>
      </c>
      <c r="C73" s="245" t="s">
        <v>322</v>
      </c>
      <c r="D73" s="245" t="s">
        <v>644</v>
      </c>
      <c r="E73" s="245" t="s">
        <v>28</v>
      </c>
      <c r="F73" s="246">
        <v>2755891</v>
      </c>
      <c r="G73" s="123" t="str">
        <f t="shared" ref="G73:G130" si="1">CONCATENATE(C73,D73,E73)</f>
        <v>01028010060000120</v>
      </c>
    </row>
    <row r="74" spans="1:7" ht="28.5" customHeight="1">
      <c r="A74" s="244" t="s">
        <v>953</v>
      </c>
      <c r="B74" s="245" t="s">
        <v>5</v>
      </c>
      <c r="C74" s="245" t="s">
        <v>322</v>
      </c>
      <c r="D74" s="245" t="s">
        <v>644</v>
      </c>
      <c r="E74" s="245" t="s">
        <v>324</v>
      </c>
      <c r="F74" s="246">
        <v>2041926</v>
      </c>
      <c r="G74" s="123" t="str">
        <f t="shared" si="1"/>
        <v>01028010060000121</v>
      </c>
    </row>
    <row r="75" spans="1:7" ht="38.25">
      <c r="A75" s="244" t="s">
        <v>325</v>
      </c>
      <c r="B75" s="245" t="s">
        <v>5</v>
      </c>
      <c r="C75" s="245" t="s">
        <v>322</v>
      </c>
      <c r="D75" s="245" t="s">
        <v>644</v>
      </c>
      <c r="E75" s="245" t="s">
        <v>326</v>
      </c>
      <c r="F75" s="246">
        <v>120000</v>
      </c>
      <c r="G75" s="123" t="str">
        <f t="shared" si="1"/>
        <v>01028010060000122</v>
      </c>
    </row>
    <row r="76" spans="1:7" ht="29.25" customHeight="1">
      <c r="A76" s="244" t="s">
        <v>1054</v>
      </c>
      <c r="B76" s="245" t="s">
        <v>5</v>
      </c>
      <c r="C76" s="245" t="s">
        <v>322</v>
      </c>
      <c r="D76" s="245" t="s">
        <v>644</v>
      </c>
      <c r="E76" s="245" t="s">
        <v>1055</v>
      </c>
      <c r="F76" s="246">
        <v>593965</v>
      </c>
      <c r="G76" s="123" t="str">
        <f t="shared" si="1"/>
        <v>01028010060000129</v>
      </c>
    </row>
    <row r="77" spans="1:7" ht="51">
      <c r="A77" s="244" t="s">
        <v>1686</v>
      </c>
      <c r="B77" s="245" t="s">
        <v>5</v>
      </c>
      <c r="C77" s="245" t="s">
        <v>322</v>
      </c>
      <c r="D77" s="245" t="s">
        <v>1687</v>
      </c>
      <c r="E77" s="245" t="s">
        <v>1174</v>
      </c>
      <c r="F77" s="246">
        <v>75000</v>
      </c>
      <c r="G77" s="123" t="str">
        <f t="shared" si="1"/>
        <v>01028010067000</v>
      </c>
    </row>
    <row r="78" spans="1:7" ht="51">
      <c r="A78" s="244" t="s">
        <v>1315</v>
      </c>
      <c r="B78" s="245" t="s">
        <v>5</v>
      </c>
      <c r="C78" s="245" t="s">
        <v>322</v>
      </c>
      <c r="D78" s="245" t="s">
        <v>1687</v>
      </c>
      <c r="E78" s="245" t="s">
        <v>273</v>
      </c>
      <c r="F78" s="246">
        <v>75000</v>
      </c>
      <c r="G78" s="123" t="str">
        <f t="shared" si="1"/>
        <v>01028010067000100</v>
      </c>
    </row>
    <row r="79" spans="1:7" ht="25.5">
      <c r="A79" s="244" t="s">
        <v>1204</v>
      </c>
      <c r="B79" s="245" t="s">
        <v>5</v>
      </c>
      <c r="C79" s="245" t="s">
        <v>322</v>
      </c>
      <c r="D79" s="245" t="s">
        <v>1687</v>
      </c>
      <c r="E79" s="245" t="s">
        <v>28</v>
      </c>
      <c r="F79" s="246">
        <v>75000</v>
      </c>
      <c r="G79" s="123" t="str">
        <f t="shared" si="1"/>
        <v>01028010067000120</v>
      </c>
    </row>
    <row r="80" spans="1:7" ht="38.25">
      <c r="A80" s="244" t="s">
        <v>325</v>
      </c>
      <c r="B80" s="245" t="s">
        <v>5</v>
      </c>
      <c r="C80" s="245" t="s">
        <v>322</v>
      </c>
      <c r="D80" s="245" t="s">
        <v>1687</v>
      </c>
      <c r="E80" s="245" t="s">
        <v>326</v>
      </c>
      <c r="F80" s="246">
        <v>75000</v>
      </c>
      <c r="G80" s="123" t="str">
        <f t="shared" si="1"/>
        <v>01028010067000122</v>
      </c>
    </row>
    <row r="81" spans="1:7" ht="38.25">
      <c r="A81" s="244" t="s">
        <v>236</v>
      </c>
      <c r="B81" s="245" t="s">
        <v>5</v>
      </c>
      <c r="C81" s="245" t="s">
        <v>333</v>
      </c>
      <c r="D81" s="245" t="s">
        <v>1174</v>
      </c>
      <c r="E81" s="245" t="s">
        <v>1174</v>
      </c>
      <c r="F81" s="246">
        <v>78402249</v>
      </c>
      <c r="G81" s="123" t="str">
        <f t="shared" si="1"/>
        <v>0104</v>
      </c>
    </row>
    <row r="82" spans="1:7" ht="51">
      <c r="A82" s="244" t="s">
        <v>1741</v>
      </c>
      <c r="B82" s="245" t="s">
        <v>5</v>
      </c>
      <c r="C82" s="245" t="s">
        <v>333</v>
      </c>
      <c r="D82" s="245" t="s">
        <v>978</v>
      </c>
      <c r="E82" s="245" t="s">
        <v>1174</v>
      </c>
      <c r="F82" s="246">
        <v>73395</v>
      </c>
      <c r="G82" s="123" t="str">
        <f t="shared" si="1"/>
        <v>01040400000000</v>
      </c>
    </row>
    <row r="83" spans="1:7" ht="25.5">
      <c r="A83" s="244" t="s">
        <v>459</v>
      </c>
      <c r="B83" s="245" t="s">
        <v>5</v>
      </c>
      <c r="C83" s="245" t="s">
        <v>333</v>
      </c>
      <c r="D83" s="245" t="s">
        <v>980</v>
      </c>
      <c r="E83" s="245" t="s">
        <v>1174</v>
      </c>
      <c r="F83" s="246">
        <v>73395</v>
      </c>
      <c r="G83" s="123" t="str">
        <f t="shared" si="1"/>
        <v>01040420000000</v>
      </c>
    </row>
    <row r="84" spans="1:7" ht="76.5">
      <c r="A84" s="244" t="s">
        <v>334</v>
      </c>
      <c r="B84" s="245" t="s">
        <v>5</v>
      </c>
      <c r="C84" s="245" t="s">
        <v>333</v>
      </c>
      <c r="D84" s="245" t="s">
        <v>645</v>
      </c>
      <c r="E84" s="245" t="s">
        <v>1174</v>
      </c>
      <c r="F84" s="246">
        <v>73395</v>
      </c>
      <c r="G84" s="123" t="str">
        <f t="shared" si="1"/>
        <v>01040420080040</v>
      </c>
    </row>
    <row r="85" spans="1:7" ht="25.5">
      <c r="A85" s="244" t="s">
        <v>1316</v>
      </c>
      <c r="B85" s="245" t="s">
        <v>5</v>
      </c>
      <c r="C85" s="245" t="s">
        <v>333</v>
      </c>
      <c r="D85" s="245" t="s">
        <v>645</v>
      </c>
      <c r="E85" s="245" t="s">
        <v>1317</v>
      </c>
      <c r="F85" s="246">
        <v>73395</v>
      </c>
      <c r="G85" s="123" t="str">
        <f t="shared" si="1"/>
        <v>01040420080040200</v>
      </c>
    </row>
    <row r="86" spans="1:7" ht="25.5">
      <c r="A86" s="244" t="s">
        <v>1197</v>
      </c>
      <c r="B86" s="245" t="s">
        <v>5</v>
      </c>
      <c r="C86" s="245" t="s">
        <v>333</v>
      </c>
      <c r="D86" s="245" t="s">
        <v>645</v>
      </c>
      <c r="E86" s="245" t="s">
        <v>1198</v>
      </c>
      <c r="F86" s="246">
        <v>73395</v>
      </c>
      <c r="G86" s="123" t="str">
        <f t="shared" si="1"/>
        <v>01040420080040240</v>
      </c>
    </row>
    <row r="87" spans="1:7">
      <c r="A87" s="244" t="s">
        <v>1224</v>
      </c>
      <c r="B87" s="245" t="s">
        <v>5</v>
      </c>
      <c r="C87" s="245" t="s">
        <v>333</v>
      </c>
      <c r="D87" s="245" t="s">
        <v>645</v>
      </c>
      <c r="E87" s="245" t="s">
        <v>329</v>
      </c>
      <c r="F87" s="246">
        <v>73395</v>
      </c>
      <c r="G87" s="123" t="str">
        <f t="shared" si="1"/>
        <v>01040420080040244</v>
      </c>
    </row>
    <row r="88" spans="1:7" ht="25.5">
      <c r="A88" s="244" t="s">
        <v>599</v>
      </c>
      <c r="B88" s="245" t="s">
        <v>5</v>
      </c>
      <c r="C88" s="245" t="s">
        <v>333</v>
      </c>
      <c r="D88" s="245" t="s">
        <v>1006</v>
      </c>
      <c r="E88" s="245" t="s">
        <v>1174</v>
      </c>
      <c r="F88" s="246">
        <v>78328854</v>
      </c>
      <c r="G88" s="123" t="str">
        <f t="shared" si="1"/>
        <v>01048000000000</v>
      </c>
    </row>
    <row r="89" spans="1:7" ht="38.25">
      <c r="A89" s="244" t="s">
        <v>600</v>
      </c>
      <c r="B89" s="245" t="s">
        <v>5</v>
      </c>
      <c r="C89" s="245" t="s">
        <v>333</v>
      </c>
      <c r="D89" s="245" t="s">
        <v>1008</v>
      </c>
      <c r="E89" s="245" t="s">
        <v>1174</v>
      </c>
      <c r="F89" s="246">
        <v>78328854</v>
      </c>
      <c r="G89" s="123" t="str">
        <f t="shared" si="1"/>
        <v>01048020000000</v>
      </c>
    </row>
    <row r="90" spans="1:7" ht="38.25">
      <c r="A90" s="244" t="s">
        <v>328</v>
      </c>
      <c r="B90" s="245" t="s">
        <v>5</v>
      </c>
      <c r="C90" s="245" t="s">
        <v>333</v>
      </c>
      <c r="D90" s="245" t="s">
        <v>638</v>
      </c>
      <c r="E90" s="245" t="s">
        <v>1174</v>
      </c>
      <c r="F90" s="246">
        <v>55426347</v>
      </c>
      <c r="G90" s="123" t="str">
        <f t="shared" si="1"/>
        <v>01048020060000</v>
      </c>
    </row>
    <row r="91" spans="1:7" ht="51">
      <c r="A91" s="244" t="s">
        <v>1315</v>
      </c>
      <c r="B91" s="245" t="s">
        <v>5</v>
      </c>
      <c r="C91" s="245" t="s">
        <v>333</v>
      </c>
      <c r="D91" s="245" t="s">
        <v>638</v>
      </c>
      <c r="E91" s="245" t="s">
        <v>273</v>
      </c>
      <c r="F91" s="246">
        <v>46454751</v>
      </c>
      <c r="G91" s="123" t="str">
        <f t="shared" si="1"/>
        <v>01048020060000100</v>
      </c>
    </row>
    <row r="92" spans="1:7" ht="25.5">
      <c r="A92" s="244" t="s">
        <v>1204</v>
      </c>
      <c r="B92" s="245" t="s">
        <v>5</v>
      </c>
      <c r="C92" s="245" t="s">
        <v>333</v>
      </c>
      <c r="D92" s="245" t="s">
        <v>638</v>
      </c>
      <c r="E92" s="245" t="s">
        <v>28</v>
      </c>
      <c r="F92" s="246">
        <v>46454751</v>
      </c>
      <c r="G92" s="123" t="str">
        <f t="shared" si="1"/>
        <v>01048020060000120</v>
      </c>
    </row>
    <row r="93" spans="1:7" ht="25.5">
      <c r="A93" s="244" t="s">
        <v>953</v>
      </c>
      <c r="B93" s="245" t="s">
        <v>5</v>
      </c>
      <c r="C93" s="245" t="s">
        <v>333</v>
      </c>
      <c r="D93" s="245" t="s">
        <v>638</v>
      </c>
      <c r="E93" s="245" t="s">
        <v>324</v>
      </c>
      <c r="F93" s="246">
        <v>35347428</v>
      </c>
      <c r="G93" s="123" t="str">
        <f t="shared" si="1"/>
        <v>01048020060000121</v>
      </c>
    </row>
    <row r="94" spans="1:7" ht="38.25">
      <c r="A94" s="244" t="s">
        <v>325</v>
      </c>
      <c r="B94" s="245" t="s">
        <v>5</v>
      </c>
      <c r="C94" s="245" t="s">
        <v>333</v>
      </c>
      <c r="D94" s="245" t="s">
        <v>638</v>
      </c>
      <c r="E94" s="245" t="s">
        <v>326</v>
      </c>
      <c r="F94" s="246">
        <v>432400</v>
      </c>
      <c r="G94" s="123" t="str">
        <f t="shared" si="1"/>
        <v>01048020060000122</v>
      </c>
    </row>
    <row r="95" spans="1:7" ht="38.25">
      <c r="A95" s="244" t="s">
        <v>1054</v>
      </c>
      <c r="B95" s="245" t="s">
        <v>5</v>
      </c>
      <c r="C95" s="245" t="s">
        <v>333</v>
      </c>
      <c r="D95" s="245" t="s">
        <v>638</v>
      </c>
      <c r="E95" s="245" t="s">
        <v>1055</v>
      </c>
      <c r="F95" s="246">
        <v>10674923</v>
      </c>
      <c r="G95" s="123" t="str">
        <f t="shared" si="1"/>
        <v>01048020060000129</v>
      </c>
    </row>
    <row r="96" spans="1:7" ht="25.5">
      <c r="A96" s="244" t="s">
        <v>1316</v>
      </c>
      <c r="B96" s="245" t="s">
        <v>5</v>
      </c>
      <c r="C96" s="245" t="s">
        <v>333</v>
      </c>
      <c r="D96" s="245" t="s">
        <v>638</v>
      </c>
      <c r="E96" s="245" t="s">
        <v>1317</v>
      </c>
      <c r="F96" s="246">
        <v>8487493</v>
      </c>
      <c r="G96" s="123" t="str">
        <f t="shared" si="1"/>
        <v>01048020060000200</v>
      </c>
    </row>
    <row r="97" spans="1:7" ht="25.5">
      <c r="A97" s="244" t="s">
        <v>1197</v>
      </c>
      <c r="B97" s="245" t="s">
        <v>5</v>
      </c>
      <c r="C97" s="245" t="s">
        <v>333</v>
      </c>
      <c r="D97" s="245" t="s">
        <v>638</v>
      </c>
      <c r="E97" s="245" t="s">
        <v>1198</v>
      </c>
      <c r="F97" s="246">
        <v>8487493</v>
      </c>
      <c r="G97" s="123" t="str">
        <f t="shared" si="1"/>
        <v>01048020060000240</v>
      </c>
    </row>
    <row r="98" spans="1:7">
      <c r="A98" s="244" t="s">
        <v>1224</v>
      </c>
      <c r="B98" s="245" t="s">
        <v>5</v>
      </c>
      <c r="C98" s="245" t="s">
        <v>333</v>
      </c>
      <c r="D98" s="245" t="s">
        <v>638</v>
      </c>
      <c r="E98" s="245" t="s">
        <v>329</v>
      </c>
      <c r="F98" s="246">
        <v>8487493</v>
      </c>
      <c r="G98" s="123" t="str">
        <f t="shared" si="1"/>
        <v>01048020060000244</v>
      </c>
    </row>
    <row r="99" spans="1:7">
      <c r="A99" s="244" t="s">
        <v>1318</v>
      </c>
      <c r="B99" s="245" t="s">
        <v>5</v>
      </c>
      <c r="C99" s="245" t="s">
        <v>333</v>
      </c>
      <c r="D99" s="245" t="s">
        <v>638</v>
      </c>
      <c r="E99" s="245" t="s">
        <v>1319</v>
      </c>
      <c r="F99" s="246">
        <v>484103</v>
      </c>
      <c r="G99" s="123" t="str">
        <f t="shared" si="1"/>
        <v>01048020060000800</v>
      </c>
    </row>
    <row r="100" spans="1:7">
      <c r="A100" s="244" t="s">
        <v>1202</v>
      </c>
      <c r="B100" s="245" t="s">
        <v>5</v>
      </c>
      <c r="C100" s="245" t="s">
        <v>333</v>
      </c>
      <c r="D100" s="245" t="s">
        <v>638</v>
      </c>
      <c r="E100" s="245" t="s">
        <v>1203</v>
      </c>
      <c r="F100" s="246">
        <v>484103</v>
      </c>
      <c r="G100" s="123" t="str">
        <f t="shared" si="1"/>
        <v>01048020060000850</v>
      </c>
    </row>
    <row r="101" spans="1:7">
      <c r="A101" s="244" t="s">
        <v>1057</v>
      </c>
      <c r="B101" s="245" t="s">
        <v>5</v>
      </c>
      <c r="C101" s="245" t="s">
        <v>333</v>
      </c>
      <c r="D101" s="245" t="s">
        <v>638</v>
      </c>
      <c r="E101" s="245" t="s">
        <v>1058</v>
      </c>
      <c r="F101" s="246">
        <v>484103</v>
      </c>
      <c r="G101" s="123" t="str">
        <f t="shared" si="1"/>
        <v>01048020060000853</v>
      </c>
    </row>
    <row r="102" spans="1:7" ht="76.5">
      <c r="A102" s="244" t="s">
        <v>560</v>
      </c>
      <c r="B102" s="245" t="s">
        <v>5</v>
      </c>
      <c r="C102" s="245" t="s">
        <v>333</v>
      </c>
      <c r="D102" s="245" t="s">
        <v>648</v>
      </c>
      <c r="E102" s="245" t="s">
        <v>1174</v>
      </c>
      <c r="F102" s="246">
        <v>1908000</v>
      </c>
      <c r="G102" s="123" t="str">
        <f t="shared" si="1"/>
        <v>01048020061000</v>
      </c>
    </row>
    <row r="103" spans="1:7" ht="51">
      <c r="A103" s="244" t="s">
        <v>1315</v>
      </c>
      <c r="B103" s="245" t="s">
        <v>5</v>
      </c>
      <c r="C103" s="245" t="s">
        <v>333</v>
      </c>
      <c r="D103" s="245" t="s">
        <v>648</v>
      </c>
      <c r="E103" s="245" t="s">
        <v>273</v>
      </c>
      <c r="F103" s="246">
        <v>1908000</v>
      </c>
      <c r="G103" s="123" t="str">
        <f t="shared" si="1"/>
        <v>01048020061000100</v>
      </c>
    </row>
    <row r="104" spans="1:7" ht="25.5">
      <c r="A104" s="244" t="s">
        <v>1204</v>
      </c>
      <c r="B104" s="245" t="s">
        <v>5</v>
      </c>
      <c r="C104" s="245" t="s">
        <v>333</v>
      </c>
      <c r="D104" s="245" t="s">
        <v>648</v>
      </c>
      <c r="E104" s="245" t="s">
        <v>28</v>
      </c>
      <c r="F104" s="246">
        <v>1908000</v>
      </c>
      <c r="G104" s="123" t="str">
        <f t="shared" si="1"/>
        <v>01048020061000120</v>
      </c>
    </row>
    <row r="105" spans="1:7" ht="25.5">
      <c r="A105" s="244" t="s">
        <v>953</v>
      </c>
      <c r="B105" s="245" t="s">
        <v>5</v>
      </c>
      <c r="C105" s="245" t="s">
        <v>333</v>
      </c>
      <c r="D105" s="245" t="s">
        <v>648</v>
      </c>
      <c r="E105" s="245" t="s">
        <v>324</v>
      </c>
      <c r="F105" s="246">
        <v>1465438</v>
      </c>
      <c r="G105" s="123" t="str">
        <f t="shared" si="1"/>
        <v>01048020061000121</v>
      </c>
    </row>
    <row r="106" spans="1:7" ht="38.25">
      <c r="A106" s="244" t="s">
        <v>1054</v>
      </c>
      <c r="B106" s="245" t="s">
        <v>5</v>
      </c>
      <c r="C106" s="245" t="s">
        <v>333</v>
      </c>
      <c r="D106" s="245" t="s">
        <v>648</v>
      </c>
      <c r="E106" s="245" t="s">
        <v>1055</v>
      </c>
      <c r="F106" s="246">
        <v>442562</v>
      </c>
      <c r="G106" s="123" t="str">
        <f t="shared" si="1"/>
        <v>01048020061000129</v>
      </c>
    </row>
    <row r="107" spans="1:7" ht="51">
      <c r="A107" s="244" t="s">
        <v>558</v>
      </c>
      <c r="B107" s="245" t="s">
        <v>5</v>
      </c>
      <c r="C107" s="245" t="s">
        <v>333</v>
      </c>
      <c r="D107" s="245" t="s">
        <v>639</v>
      </c>
      <c r="E107" s="245" t="s">
        <v>1174</v>
      </c>
      <c r="F107" s="246">
        <v>1000000</v>
      </c>
      <c r="G107" s="123" t="str">
        <f t="shared" si="1"/>
        <v>01048020067000</v>
      </c>
    </row>
    <row r="108" spans="1:7" ht="51">
      <c r="A108" s="244" t="s">
        <v>1315</v>
      </c>
      <c r="B108" s="245" t="s">
        <v>5</v>
      </c>
      <c r="C108" s="245" t="s">
        <v>333</v>
      </c>
      <c r="D108" s="245" t="s">
        <v>639</v>
      </c>
      <c r="E108" s="245" t="s">
        <v>273</v>
      </c>
      <c r="F108" s="246">
        <v>1000000</v>
      </c>
      <c r="G108" s="123" t="str">
        <f t="shared" si="1"/>
        <v>01048020067000100</v>
      </c>
    </row>
    <row r="109" spans="1:7" ht="25.5">
      <c r="A109" s="244" t="s">
        <v>1204</v>
      </c>
      <c r="B109" s="245" t="s">
        <v>5</v>
      </c>
      <c r="C109" s="245" t="s">
        <v>333</v>
      </c>
      <c r="D109" s="245" t="s">
        <v>639</v>
      </c>
      <c r="E109" s="245" t="s">
        <v>28</v>
      </c>
      <c r="F109" s="246">
        <v>1000000</v>
      </c>
      <c r="G109" s="123" t="str">
        <f t="shared" si="1"/>
        <v>01048020067000120</v>
      </c>
    </row>
    <row r="110" spans="1:7" ht="38.25">
      <c r="A110" s="244" t="s">
        <v>325</v>
      </c>
      <c r="B110" s="245" t="s">
        <v>5</v>
      </c>
      <c r="C110" s="245" t="s">
        <v>333</v>
      </c>
      <c r="D110" s="245" t="s">
        <v>639</v>
      </c>
      <c r="E110" s="245" t="s">
        <v>326</v>
      </c>
      <c r="F110" s="246">
        <v>1000000</v>
      </c>
      <c r="G110" s="123" t="str">
        <f t="shared" si="1"/>
        <v>01048020067000122</v>
      </c>
    </row>
    <row r="111" spans="1:7" ht="51">
      <c r="A111" s="244" t="s">
        <v>561</v>
      </c>
      <c r="B111" s="245" t="s">
        <v>5</v>
      </c>
      <c r="C111" s="245" t="s">
        <v>333</v>
      </c>
      <c r="D111" s="245" t="s">
        <v>649</v>
      </c>
      <c r="E111" s="245" t="s">
        <v>1174</v>
      </c>
      <c r="F111" s="246">
        <v>9766996</v>
      </c>
      <c r="G111" s="123" t="str">
        <f t="shared" si="1"/>
        <v>0104802006Б000</v>
      </c>
    </row>
    <row r="112" spans="1:7" ht="51">
      <c r="A112" s="244" t="s">
        <v>1315</v>
      </c>
      <c r="B112" s="245" t="s">
        <v>5</v>
      </c>
      <c r="C112" s="245" t="s">
        <v>333</v>
      </c>
      <c r="D112" s="245" t="s">
        <v>649</v>
      </c>
      <c r="E112" s="245" t="s">
        <v>273</v>
      </c>
      <c r="F112" s="246">
        <v>9766996</v>
      </c>
      <c r="G112" s="123" t="str">
        <f t="shared" si="1"/>
        <v>0104802006Б000100</v>
      </c>
    </row>
    <row r="113" spans="1:7" ht="25.5">
      <c r="A113" s="244" t="s">
        <v>1204</v>
      </c>
      <c r="B113" s="245" t="s">
        <v>5</v>
      </c>
      <c r="C113" s="245" t="s">
        <v>333</v>
      </c>
      <c r="D113" s="245" t="s">
        <v>649</v>
      </c>
      <c r="E113" s="245" t="s">
        <v>28</v>
      </c>
      <c r="F113" s="246">
        <v>9766996</v>
      </c>
      <c r="G113" s="123" t="str">
        <f t="shared" si="1"/>
        <v>0104802006Б000120</v>
      </c>
    </row>
    <row r="114" spans="1:7" ht="25.5">
      <c r="A114" s="244" t="s">
        <v>953</v>
      </c>
      <c r="B114" s="245" t="s">
        <v>5</v>
      </c>
      <c r="C114" s="245" t="s">
        <v>333</v>
      </c>
      <c r="D114" s="245" t="s">
        <v>649</v>
      </c>
      <c r="E114" s="245" t="s">
        <v>324</v>
      </c>
      <c r="F114" s="246">
        <v>7501533</v>
      </c>
      <c r="G114" s="123" t="str">
        <f t="shared" si="1"/>
        <v>0104802006Б000121</v>
      </c>
    </row>
    <row r="115" spans="1:7" ht="38.25">
      <c r="A115" s="244" t="s">
        <v>1054</v>
      </c>
      <c r="B115" s="245" t="s">
        <v>5</v>
      </c>
      <c r="C115" s="245" t="s">
        <v>333</v>
      </c>
      <c r="D115" s="245" t="s">
        <v>649</v>
      </c>
      <c r="E115" s="245" t="s">
        <v>1055</v>
      </c>
      <c r="F115" s="246">
        <v>2265463</v>
      </c>
      <c r="G115" s="123" t="str">
        <f t="shared" si="1"/>
        <v>0104802006Б000129</v>
      </c>
    </row>
    <row r="116" spans="1:7" ht="38.25">
      <c r="A116" s="244" t="s">
        <v>954</v>
      </c>
      <c r="B116" s="245" t="s">
        <v>5</v>
      </c>
      <c r="C116" s="245" t="s">
        <v>333</v>
      </c>
      <c r="D116" s="245" t="s">
        <v>955</v>
      </c>
      <c r="E116" s="245" t="s">
        <v>1174</v>
      </c>
      <c r="F116" s="246">
        <v>4233740</v>
      </c>
      <c r="G116" s="123" t="str">
        <f t="shared" si="1"/>
        <v>0104802006Г000</v>
      </c>
    </row>
    <row r="117" spans="1:7" ht="25.5">
      <c r="A117" s="244" t="s">
        <v>1316</v>
      </c>
      <c r="B117" s="245" t="s">
        <v>5</v>
      </c>
      <c r="C117" s="245" t="s">
        <v>333</v>
      </c>
      <c r="D117" s="245" t="s">
        <v>955</v>
      </c>
      <c r="E117" s="245" t="s">
        <v>1317</v>
      </c>
      <c r="F117" s="246">
        <v>4233740</v>
      </c>
      <c r="G117" s="123" t="str">
        <f t="shared" si="1"/>
        <v>0104802006Г000200</v>
      </c>
    </row>
    <row r="118" spans="1:7" ht="25.5">
      <c r="A118" s="244" t="s">
        <v>1197</v>
      </c>
      <c r="B118" s="245" t="s">
        <v>5</v>
      </c>
      <c r="C118" s="245" t="s">
        <v>333</v>
      </c>
      <c r="D118" s="245" t="s">
        <v>955</v>
      </c>
      <c r="E118" s="245" t="s">
        <v>1198</v>
      </c>
      <c r="F118" s="246">
        <v>4233740</v>
      </c>
      <c r="G118" s="123" t="str">
        <f t="shared" si="1"/>
        <v>0104802006Г000240</v>
      </c>
    </row>
    <row r="119" spans="1:7">
      <c r="A119" s="244" t="s">
        <v>1224</v>
      </c>
      <c r="B119" s="245" t="s">
        <v>5</v>
      </c>
      <c r="C119" s="245" t="s">
        <v>333</v>
      </c>
      <c r="D119" s="245" t="s">
        <v>955</v>
      </c>
      <c r="E119" s="245" t="s">
        <v>329</v>
      </c>
      <c r="F119" s="246">
        <v>162800</v>
      </c>
      <c r="G119" s="123" t="str">
        <f t="shared" si="1"/>
        <v>0104802006Г000244</v>
      </c>
    </row>
    <row r="120" spans="1:7">
      <c r="A120" s="244" t="s">
        <v>1688</v>
      </c>
      <c r="B120" s="245" t="s">
        <v>5</v>
      </c>
      <c r="C120" s="245" t="s">
        <v>333</v>
      </c>
      <c r="D120" s="245" t="s">
        <v>955</v>
      </c>
      <c r="E120" s="245" t="s">
        <v>1689</v>
      </c>
      <c r="F120" s="246">
        <v>4070940</v>
      </c>
      <c r="G120" s="123" t="str">
        <f t="shared" si="1"/>
        <v>0104802006Г000247</v>
      </c>
    </row>
    <row r="121" spans="1:7" ht="51">
      <c r="A121" s="244" t="s">
        <v>1496</v>
      </c>
      <c r="B121" s="245" t="s">
        <v>5</v>
      </c>
      <c r="C121" s="245" t="s">
        <v>333</v>
      </c>
      <c r="D121" s="245" t="s">
        <v>1497</v>
      </c>
      <c r="E121" s="245" t="s">
        <v>1174</v>
      </c>
      <c r="F121" s="246">
        <v>195735</v>
      </c>
      <c r="G121" s="123" t="str">
        <f t="shared" si="1"/>
        <v>0104802006М000</v>
      </c>
    </row>
    <row r="122" spans="1:7" ht="25.5">
      <c r="A122" s="244" t="s">
        <v>1316</v>
      </c>
      <c r="B122" s="245" t="s">
        <v>5</v>
      </c>
      <c r="C122" s="245" t="s">
        <v>333</v>
      </c>
      <c r="D122" s="245" t="s">
        <v>1497</v>
      </c>
      <c r="E122" s="245" t="s">
        <v>1317</v>
      </c>
      <c r="F122" s="246">
        <v>195735</v>
      </c>
      <c r="G122" s="123" t="str">
        <f t="shared" si="1"/>
        <v>0104802006М000200</v>
      </c>
    </row>
    <row r="123" spans="1:7" ht="25.5">
      <c r="A123" s="244" t="s">
        <v>1197</v>
      </c>
      <c r="B123" s="245" t="s">
        <v>5</v>
      </c>
      <c r="C123" s="245" t="s">
        <v>333</v>
      </c>
      <c r="D123" s="245" t="s">
        <v>1497</v>
      </c>
      <c r="E123" s="245" t="s">
        <v>1198</v>
      </c>
      <c r="F123" s="246">
        <v>195735</v>
      </c>
      <c r="G123" s="123" t="str">
        <f t="shared" si="1"/>
        <v>0104802006М000240</v>
      </c>
    </row>
    <row r="124" spans="1:7">
      <c r="A124" s="244" t="s">
        <v>1688</v>
      </c>
      <c r="B124" s="245" t="s">
        <v>5</v>
      </c>
      <c r="C124" s="245" t="s">
        <v>333</v>
      </c>
      <c r="D124" s="245" t="s">
        <v>1497</v>
      </c>
      <c r="E124" s="245" t="s">
        <v>1689</v>
      </c>
      <c r="F124" s="246">
        <v>195735</v>
      </c>
      <c r="G124" s="123" t="str">
        <f t="shared" si="1"/>
        <v>0104802006М000247</v>
      </c>
    </row>
    <row r="125" spans="1:7" ht="25.5">
      <c r="A125" s="244" t="s">
        <v>1073</v>
      </c>
      <c r="B125" s="245" t="s">
        <v>5</v>
      </c>
      <c r="C125" s="245" t="s">
        <v>333</v>
      </c>
      <c r="D125" s="245" t="s">
        <v>1074</v>
      </c>
      <c r="E125" s="245" t="s">
        <v>1174</v>
      </c>
      <c r="F125" s="246">
        <v>1020275</v>
      </c>
      <c r="G125" s="123" t="str">
        <f t="shared" si="1"/>
        <v>0104802006Э000</v>
      </c>
    </row>
    <row r="126" spans="1:7" ht="25.5">
      <c r="A126" s="244" t="s">
        <v>1316</v>
      </c>
      <c r="B126" s="245" t="s">
        <v>5</v>
      </c>
      <c r="C126" s="245" t="s">
        <v>333</v>
      </c>
      <c r="D126" s="245" t="s">
        <v>1074</v>
      </c>
      <c r="E126" s="245" t="s">
        <v>1317</v>
      </c>
      <c r="F126" s="246">
        <v>1020275</v>
      </c>
      <c r="G126" s="123" t="str">
        <f t="shared" si="1"/>
        <v>0104802006Э000200</v>
      </c>
    </row>
    <row r="127" spans="1:7" ht="25.5">
      <c r="A127" s="244" t="s">
        <v>1197</v>
      </c>
      <c r="B127" s="245" t="s">
        <v>5</v>
      </c>
      <c r="C127" s="245" t="s">
        <v>333</v>
      </c>
      <c r="D127" s="245" t="s">
        <v>1074</v>
      </c>
      <c r="E127" s="245" t="s">
        <v>1198</v>
      </c>
      <c r="F127" s="246">
        <v>1020275</v>
      </c>
      <c r="G127" s="123" t="str">
        <f t="shared" si="1"/>
        <v>0104802006Э000240</v>
      </c>
    </row>
    <row r="128" spans="1:7">
      <c r="A128" s="244" t="s">
        <v>1688</v>
      </c>
      <c r="B128" s="245" t="s">
        <v>5</v>
      </c>
      <c r="C128" s="245" t="s">
        <v>333</v>
      </c>
      <c r="D128" s="245" t="s">
        <v>1074</v>
      </c>
      <c r="E128" s="245" t="s">
        <v>1689</v>
      </c>
      <c r="F128" s="246">
        <v>1020275</v>
      </c>
      <c r="G128" s="123" t="str">
        <f t="shared" si="1"/>
        <v>0104802006Э000247</v>
      </c>
    </row>
    <row r="129" spans="1:7" ht="76.5">
      <c r="A129" s="244" t="s">
        <v>335</v>
      </c>
      <c r="B129" s="245" t="s">
        <v>5</v>
      </c>
      <c r="C129" s="245" t="s">
        <v>333</v>
      </c>
      <c r="D129" s="245" t="s">
        <v>646</v>
      </c>
      <c r="E129" s="245" t="s">
        <v>1174</v>
      </c>
      <c r="F129" s="246">
        <v>982200</v>
      </c>
      <c r="G129" s="123" t="str">
        <f t="shared" si="1"/>
        <v>01048020074670</v>
      </c>
    </row>
    <row r="130" spans="1:7" ht="51">
      <c r="A130" s="244" t="s">
        <v>1315</v>
      </c>
      <c r="B130" s="245" t="s">
        <v>5</v>
      </c>
      <c r="C130" s="245" t="s">
        <v>333</v>
      </c>
      <c r="D130" s="245" t="s">
        <v>646</v>
      </c>
      <c r="E130" s="245" t="s">
        <v>273</v>
      </c>
      <c r="F130" s="246">
        <v>952400</v>
      </c>
      <c r="G130" s="123" t="str">
        <f t="shared" si="1"/>
        <v>01048020074670100</v>
      </c>
    </row>
    <row r="131" spans="1:7" ht="25.5">
      <c r="A131" s="244" t="s">
        <v>1204</v>
      </c>
      <c r="B131" s="245" t="s">
        <v>5</v>
      </c>
      <c r="C131" s="245" t="s">
        <v>333</v>
      </c>
      <c r="D131" s="245" t="s">
        <v>646</v>
      </c>
      <c r="E131" s="245" t="s">
        <v>28</v>
      </c>
      <c r="F131" s="246">
        <v>952400</v>
      </c>
      <c r="G131" s="123" t="str">
        <f t="shared" ref="G131:G192" si="2">CONCATENATE(C131,D131,E131)</f>
        <v>01048020074670120</v>
      </c>
    </row>
    <row r="132" spans="1:7" ht="25.5">
      <c r="A132" s="244" t="s">
        <v>953</v>
      </c>
      <c r="B132" s="245" t="s">
        <v>5</v>
      </c>
      <c r="C132" s="245" t="s">
        <v>333</v>
      </c>
      <c r="D132" s="245" t="s">
        <v>646</v>
      </c>
      <c r="E132" s="245" t="s">
        <v>324</v>
      </c>
      <c r="F132" s="246">
        <v>713027</v>
      </c>
      <c r="G132" s="123" t="str">
        <f t="shared" si="2"/>
        <v>01048020074670121</v>
      </c>
    </row>
    <row r="133" spans="1:7" ht="38.25">
      <c r="A133" s="244" t="s">
        <v>325</v>
      </c>
      <c r="B133" s="245" t="s">
        <v>5</v>
      </c>
      <c r="C133" s="245" t="s">
        <v>333</v>
      </c>
      <c r="D133" s="245" t="s">
        <v>646</v>
      </c>
      <c r="E133" s="245" t="s">
        <v>326</v>
      </c>
      <c r="F133" s="246">
        <v>24000</v>
      </c>
      <c r="G133" s="123" t="str">
        <f t="shared" si="2"/>
        <v>01048020074670122</v>
      </c>
    </row>
    <row r="134" spans="1:7" ht="38.25">
      <c r="A134" s="244" t="s">
        <v>1054</v>
      </c>
      <c r="B134" s="245" t="s">
        <v>5</v>
      </c>
      <c r="C134" s="245" t="s">
        <v>333</v>
      </c>
      <c r="D134" s="245" t="s">
        <v>646</v>
      </c>
      <c r="E134" s="245" t="s">
        <v>1055</v>
      </c>
      <c r="F134" s="246">
        <v>215373</v>
      </c>
      <c r="G134" s="123" t="str">
        <f t="shared" si="2"/>
        <v>01048020074670129</v>
      </c>
    </row>
    <row r="135" spans="1:7" ht="25.5">
      <c r="A135" s="244" t="s">
        <v>1316</v>
      </c>
      <c r="B135" s="245" t="s">
        <v>5</v>
      </c>
      <c r="C135" s="245" t="s">
        <v>333</v>
      </c>
      <c r="D135" s="245" t="s">
        <v>646</v>
      </c>
      <c r="E135" s="245" t="s">
        <v>1317</v>
      </c>
      <c r="F135" s="246">
        <v>29800</v>
      </c>
      <c r="G135" s="123" t="str">
        <f t="shared" si="2"/>
        <v>01048020074670200</v>
      </c>
    </row>
    <row r="136" spans="1:7" ht="25.5">
      <c r="A136" s="244" t="s">
        <v>1197</v>
      </c>
      <c r="B136" s="245" t="s">
        <v>5</v>
      </c>
      <c r="C136" s="245" t="s">
        <v>333</v>
      </c>
      <c r="D136" s="245" t="s">
        <v>646</v>
      </c>
      <c r="E136" s="245" t="s">
        <v>1198</v>
      </c>
      <c r="F136" s="246">
        <v>29800</v>
      </c>
      <c r="G136" s="123" t="str">
        <f t="shared" si="2"/>
        <v>01048020074670240</v>
      </c>
    </row>
    <row r="137" spans="1:7">
      <c r="A137" s="244" t="s">
        <v>1224</v>
      </c>
      <c r="B137" s="245" t="s">
        <v>5</v>
      </c>
      <c r="C137" s="245" t="s">
        <v>333</v>
      </c>
      <c r="D137" s="245" t="s">
        <v>646</v>
      </c>
      <c r="E137" s="245" t="s">
        <v>329</v>
      </c>
      <c r="F137" s="246">
        <v>29800</v>
      </c>
      <c r="G137" s="123" t="str">
        <f t="shared" si="2"/>
        <v>01048020074670244</v>
      </c>
    </row>
    <row r="138" spans="1:7" ht="63.75">
      <c r="A138" s="244" t="s">
        <v>336</v>
      </c>
      <c r="B138" s="245" t="s">
        <v>5</v>
      </c>
      <c r="C138" s="245" t="s">
        <v>333</v>
      </c>
      <c r="D138" s="245" t="s">
        <v>647</v>
      </c>
      <c r="E138" s="245" t="s">
        <v>1174</v>
      </c>
      <c r="F138" s="246">
        <v>2867200</v>
      </c>
      <c r="G138" s="123" t="str">
        <f t="shared" si="2"/>
        <v>01048020076040</v>
      </c>
    </row>
    <row r="139" spans="1:7" ht="51">
      <c r="A139" s="244" t="s">
        <v>1315</v>
      </c>
      <c r="B139" s="245" t="s">
        <v>5</v>
      </c>
      <c r="C139" s="245" t="s">
        <v>333</v>
      </c>
      <c r="D139" s="245" t="s">
        <v>647</v>
      </c>
      <c r="E139" s="245" t="s">
        <v>273</v>
      </c>
      <c r="F139" s="246">
        <v>2823480</v>
      </c>
      <c r="G139" s="123" t="str">
        <f t="shared" si="2"/>
        <v>01048020076040100</v>
      </c>
    </row>
    <row r="140" spans="1:7" ht="25.5">
      <c r="A140" s="244" t="s">
        <v>1204</v>
      </c>
      <c r="B140" s="245" t="s">
        <v>5</v>
      </c>
      <c r="C140" s="245" t="s">
        <v>333</v>
      </c>
      <c r="D140" s="245" t="s">
        <v>647</v>
      </c>
      <c r="E140" s="245" t="s">
        <v>28</v>
      </c>
      <c r="F140" s="246">
        <v>2823480</v>
      </c>
      <c r="G140" s="123" t="str">
        <f t="shared" si="2"/>
        <v>01048020076040120</v>
      </c>
    </row>
    <row r="141" spans="1:7" ht="25.5">
      <c r="A141" s="244" t="s">
        <v>953</v>
      </c>
      <c r="B141" s="245" t="s">
        <v>5</v>
      </c>
      <c r="C141" s="245" t="s">
        <v>333</v>
      </c>
      <c r="D141" s="245" t="s">
        <v>647</v>
      </c>
      <c r="E141" s="245" t="s">
        <v>324</v>
      </c>
      <c r="F141" s="246">
        <v>2139080</v>
      </c>
      <c r="G141" s="123" t="str">
        <f t="shared" si="2"/>
        <v>01048020076040121</v>
      </c>
    </row>
    <row r="142" spans="1:7" ht="38.25">
      <c r="A142" s="244" t="s">
        <v>325</v>
      </c>
      <c r="B142" s="245" t="s">
        <v>5</v>
      </c>
      <c r="C142" s="245" t="s">
        <v>333</v>
      </c>
      <c r="D142" s="245" t="s">
        <v>647</v>
      </c>
      <c r="E142" s="245" t="s">
        <v>326</v>
      </c>
      <c r="F142" s="246">
        <v>38400</v>
      </c>
      <c r="G142" s="123" t="str">
        <f t="shared" si="2"/>
        <v>01048020076040122</v>
      </c>
    </row>
    <row r="143" spans="1:7" ht="38.25">
      <c r="A143" s="244" t="s">
        <v>1054</v>
      </c>
      <c r="B143" s="245" t="s">
        <v>5</v>
      </c>
      <c r="C143" s="245" t="s">
        <v>333</v>
      </c>
      <c r="D143" s="245" t="s">
        <v>647</v>
      </c>
      <c r="E143" s="245" t="s">
        <v>1055</v>
      </c>
      <c r="F143" s="246">
        <v>646000</v>
      </c>
      <c r="G143" s="123" t="str">
        <f t="shared" si="2"/>
        <v>01048020076040129</v>
      </c>
    </row>
    <row r="144" spans="1:7" ht="25.5">
      <c r="A144" s="244" t="s">
        <v>1316</v>
      </c>
      <c r="B144" s="245" t="s">
        <v>5</v>
      </c>
      <c r="C144" s="245" t="s">
        <v>333</v>
      </c>
      <c r="D144" s="245" t="s">
        <v>647</v>
      </c>
      <c r="E144" s="245" t="s">
        <v>1317</v>
      </c>
      <c r="F144" s="246">
        <v>43720</v>
      </c>
      <c r="G144" s="123" t="str">
        <f t="shared" si="2"/>
        <v>01048020076040200</v>
      </c>
    </row>
    <row r="145" spans="1:7" ht="25.5">
      <c r="A145" s="244" t="s">
        <v>1197</v>
      </c>
      <c r="B145" s="245" t="s">
        <v>5</v>
      </c>
      <c r="C145" s="245" t="s">
        <v>333</v>
      </c>
      <c r="D145" s="245" t="s">
        <v>647</v>
      </c>
      <c r="E145" s="245" t="s">
        <v>1198</v>
      </c>
      <c r="F145" s="246">
        <v>43720</v>
      </c>
      <c r="G145" s="123" t="str">
        <f t="shared" si="2"/>
        <v>01048020076040240</v>
      </c>
    </row>
    <row r="146" spans="1:7">
      <c r="A146" s="244" t="s">
        <v>1224</v>
      </c>
      <c r="B146" s="245" t="s">
        <v>5</v>
      </c>
      <c r="C146" s="245" t="s">
        <v>333</v>
      </c>
      <c r="D146" s="245" t="s">
        <v>647</v>
      </c>
      <c r="E146" s="245" t="s">
        <v>329</v>
      </c>
      <c r="F146" s="246">
        <v>43720</v>
      </c>
      <c r="G146" s="123" t="str">
        <f t="shared" si="2"/>
        <v>01048020076040244</v>
      </c>
    </row>
    <row r="147" spans="1:7" ht="178.5">
      <c r="A147" s="244" t="s">
        <v>498</v>
      </c>
      <c r="B147" s="245" t="s">
        <v>5</v>
      </c>
      <c r="C147" s="245" t="s">
        <v>333</v>
      </c>
      <c r="D147" s="245" t="s">
        <v>650</v>
      </c>
      <c r="E147" s="245" t="s">
        <v>1174</v>
      </c>
      <c r="F147" s="246">
        <v>928361</v>
      </c>
      <c r="G147" s="123" t="str">
        <f t="shared" si="2"/>
        <v>010480200Ч0010</v>
      </c>
    </row>
    <row r="148" spans="1:7" ht="51">
      <c r="A148" s="244" t="s">
        <v>1315</v>
      </c>
      <c r="B148" s="245" t="s">
        <v>5</v>
      </c>
      <c r="C148" s="245" t="s">
        <v>333</v>
      </c>
      <c r="D148" s="245" t="s">
        <v>650</v>
      </c>
      <c r="E148" s="245" t="s">
        <v>273</v>
      </c>
      <c r="F148" s="246">
        <v>928361</v>
      </c>
      <c r="G148" s="123" t="str">
        <f t="shared" si="2"/>
        <v>010480200Ч0010100</v>
      </c>
    </row>
    <row r="149" spans="1:7" ht="25.5">
      <c r="A149" s="244" t="s">
        <v>1204</v>
      </c>
      <c r="B149" s="245" t="s">
        <v>5</v>
      </c>
      <c r="C149" s="245" t="s">
        <v>333</v>
      </c>
      <c r="D149" s="245" t="s">
        <v>650</v>
      </c>
      <c r="E149" s="245" t="s">
        <v>28</v>
      </c>
      <c r="F149" s="246">
        <v>928361</v>
      </c>
      <c r="G149" s="123" t="str">
        <f t="shared" si="2"/>
        <v>010480200Ч0010120</v>
      </c>
    </row>
    <row r="150" spans="1:7" ht="25.5">
      <c r="A150" s="244" t="s">
        <v>953</v>
      </c>
      <c r="B150" s="245" t="s">
        <v>5</v>
      </c>
      <c r="C150" s="245" t="s">
        <v>333</v>
      </c>
      <c r="D150" s="245" t="s">
        <v>650</v>
      </c>
      <c r="E150" s="245" t="s">
        <v>324</v>
      </c>
      <c r="F150" s="246">
        <v>713027</v>
      </c>
      <c r="G150" s="123" t="str">
        <f t="shared" si="2"/>
        <v>010480200Ч0010121</v>
      </c>
    </row>
    <row r="151" spans="1:7" ht="38.25">
      <c r="A151" s="244" t="s">
        <v>1054</v>
      </c>
      <c r="B151" s="245" t="s">
        <v>5</v>
      </c>
      <c r="C151" s="245" t="s">
        <v>333</v>
      </c>
      <c r="D151" s="245" t="s">
        <v>650</v>
      </c>
      <c r="E151" s="245" t="s">
        <v>1055</v>
      </c>
      <c r="F151" s="246">
        <v>215334</v>
      </c>
      <c r="G151" s="123" t="str">
        <f t="shared" si="2"/>
        <v>010480200Ч0010129</v>
      </c>
    </row>
    <row r="152" spans="1:7">
      <c r="A152" s="244" t="s">
        <v>1192</v>
      </c>
      <c r="B152" s="245" t="s">
        <v>5</v>
      </c>
      <c r="C152" s="245" t="s">
        <v>1193</v>
      </c>
      <c r="D152" s="245" t="s">
        <v>1174</v>
      </c>
      <c r="E152" s="245" t="s">
        <v>1174</v>
      </c>
      <c r="F152" s="246">
        <v>6500</v>
      </c>
      <c r="G152" s="123" t="str">
        <f t="shared" si="2"/>
        <v>0105</v>
      </c>
    </row>
    <row r="153" spans="1:7" ht="25.5">
      <c r="A153" s="244" t="s">
        <v>601</v>
      </c>
      <c r="B153" s="245" t="s">
        <v>5</v>
      </c>
      <c r="C153" s="245" t="s">
        <v>1193</v>
      </c>
      <c r="D153" s="245" t="s">
        <v>1011</v>
      </c>
      <c r="E153" s="245" t="s">
        <v>1174</v>
      </c>
      <c r="F153" s="246">
        <v>6500</v>
      </c>
      <c r="G153" s="123" t="str">
        <f t="shared" si="2"/>
        <v>01059000000000</v>
      </c>
    </row>
    <row r="154" spans="1:7" ht="63.75">
      <c r="A154" s="244" t="s">
        <v>2000</v>
      </c>
      <c r="B154" s="245" t="s">
        <v>5</v>
      </c>
      <c r="C154" s="245" t="s">
        <v>1193</v>
      </c>
      <c r="D154" s="245" t="s">
        <v>1194</v>
      </c>
      <c r="E154" s="245" t="s">
        <v>1174</v>
      </c>
      <c r="F154" s="246">
        <v>6500</v>
      </c>
      <c r="G154" s="123" t="str">
        <f t="shared" si="2"/>
        <v>01059040000000</v>
      </c>
    </row>
    <row r="155" spans="1:7" ht="63.75">
      <c r="A155" s="244" t="s">
        <v>2000</v>
      </c>
      <c r="B155" s="245" t="s">
        <v>5</v>
      </c>
      <c r="C155" s="245" t="s">
        <v>1193</v>
      </c>
      <c r="D155" s="245" t="s">
        <v>651</v>
      </c>
      <c r="E155" s="245" t="s">
        <v>1174</v>
      </c>
      <c r="F155" s="246">
        <v>6500</v>
      </c>
      <c r="G155" s="123" t="str">
        <f t="shared" si="2"/>
        <v>01059040051200</v>
      </c>
    </row>
    <row r="156" spans="1:7" ht="25.5">
      <c r="A156" s="244" t="s">
        <v>1316</v>
      </c>
      <c r="B156" s="245" t="s">
        <v>5</v>
      </c>
      <c r="C156" s="245" t="s">
        <v>1193</v>
      </c>
      <c r="D156" s="245" t="s">
        <v>651</v>
      </c>
      <c r="E156" s="245" t="s">
        <v>1317</v>
      </c>
      <c r="F156" s="246">
        <v>6500</v>
      </c>
      <c r="G156" s="123" t="str">
        <f t="shared" si="2"/>
        <v>01059040051200200</v>
      </c>
    </row>
    <row r="157" spans="1:7" ht="25.5">
      <c r="A157" s="244" t="s">
        <v>1197</v>
      </c>
      <c r="B157" s="245" t="s">
        <v>5</v>
      </c>
      <c r="C157" s="245" t="s">
        <v>1193</v>
      </c>
      <c r="D157" s="245" t="s">
        <v>651</v>
      </c>
      <c r="E157" s="245" t="s">
        <v>1198</v>
      </c>
      <c r="F157" s="246">
        <v>6500</v>
      </c>
      <c r="G157" s="123" t="str">
        <f t="shared" si="2"/>
        <v>01059040051200240</v>
      </c>
    </row>
    <row r="158" spans="1:7">
      <c r="A158" s="244" t="s">
        <v>1224</v>
      </c>
      <c r="B158" s="245" t="s">
        <v>5</v>
      </c>
      <c r="C158" s="245" t="s">
        <v>1193</v>
      </c>
      <c r="D158" s="245" t="s">
        <v>651</v>
      </c>
      <c r="E158" s="245" t="s">
        <v>329</v>
      </c>
      <c r="F158" s="246">
        <v>6500</v>
      </c>
      <c r="G158" s="123" t="str">
        <f t="shared" si="2"/>
        <v>01059040051200244</v>
      </c>
    </row>
    <row r="159" spans="1:7">
      <c r="A159" s="244" t="s">
        <v>217</v>
      </c>
      <c r="B159" s="245" t="s">
        <v>5</v>
      </c>
      <c r="C159" s="245" t="s">
        <v>337</v>
      </c>
      <c r="D159" s="245" t="s">
        <v>1174</v>
      </c>
      <c r="E159" s="245" t="s">
        <v>1174</v>
      </c>
      <c r="F159" s="246">
        <v>630900</v>
      </c>
      <c r="G159" s="123" t="str">
        <f t="shared" si="2"/>
        <v>0113</v>
      </c>
    </row>
    <row r="160" spans="1:7" ht="51">
      <c r="A160" s="244" t="s">
        <v>1741</v>
      </c>
      <c r="B160" s="245" t="s">
        <v>5</v>
      </c>
      <c r="C160" s="245" t="s">
        <v>337</v>
      </c>
      <c r="D160" s="245" t="s">
        <v>978</v>
      </c>
      <c r="E160" s="245" t="s">
        <v>1174</v>
      </c>
      <c r="F160" s="246">
        <v>215000</v>
      </c>
      <c r="G160" s="123" t="str">
        <f t="shared" si="2"/>
        <v>01130400000000</v>
      </c>
    </row>
    <row r="161" spans="1:7" ht="25.5">
      <c r="A161" s="244" t="s">
        <v>1742</v>
      </c>
      <c r="B161" s="245" t="s">
        <v>5</v>
      </c>
      <c r="C161" s="245" t="s">
        <v>337</v>
      </c>
      <c r="D161" s="245" t="s">
        <v>1164</v>
      </c>
      <c r="E161" s="245" t="s">
        <v>1174</v>
      </c>
      <c r="F161" s="246">
        <v>215000</v>
      </c>
      <c r="G161" s="123" t="str">
        <f t="shared" si="2"/>
        <v>01130430000000</v>
      </c>
    </row>
    <row r="162" spans="1:7" ht="76.5">
      <c r="A162" s="244" t="s">
        <v>1799</v>
      </c>
      <c r="B162" s="245" t="s">
        <v>5</v>
      </c>
      <c r="C162" s="245" t="s">
        <v>337</v>
      </c>
      <c r="D162" s="245" t="s">
        <v>1800</v>
      </c>
      <c r="E162" s="245" t="s">
        <v>1174</v>
      </c>
      <c r="F162" s="246">
        <v>65000</v>
      </c>
      <c r="G162" s="123" t="str">
        <f t="shared" si="2"/>
        <v>01130430080000</v>
      </c>
    </row>
    <row r="163" spans="1:7" ht="14.25" customHeight="1">
      <c r="A163" s="244" t="s">
        <v>1316</v>
      </c>
      <c r="B163" s="245" t="s">
        <v>5</v>
      </c>
      <c r="C163" s="245" t="s">
        <v>337</v>
      </c>
      <c r="D163" s="245" t="s">
        <v>1800</v>
      </c>
      <c r="E163" s="245" t="s">
        <v>1317</v>
      </c>
      <c r="F163" s="246">
        <v>65000</v>
      </c>
      <c r="G163" s="123" t="str">
        <f t="shared" si="2"/>
        <v>01130430080000200</v>
      </c>
    </row>
    <row r="164" spans="1:7" ht="25.5">
      <c r="A164" s="244" t="s">
        <v>1197</v>
      </c>
      <c r="B164" s="245" t="s">
        <v>5</v>
      </c>
      <c r="C164" s="245" t="s">
        <v>337</v>
      </c>
      <c r="D164" s="245" t="s">
        <v>1800</v>
      </c>
      <c r="E164" s="245" t="s">
        <v>1198</v>
      </c>
      <c r="F164" s="246">
        <v>65000</v>
      </c>
      <c r="G164" s="123" t="str">
        <f t="shared" si="2"/>
        <v>01130430080000240</v>
      </c>
    </row>
    <row r="165" spans="1:7">
      <c r="A165" s="244" t="s">
        <v>1224</v>
      </c>
      <c r="B165" s="245" t="s">
        <v>5</v>
      </c>
      <c r="C165" s="245" t="s">
        <v>337</v>
      </c>
      <c r="D165" s="245" t="s">
        <v>1800</v>
      </c>
      <c r="E165" s="245" t="s">
        <v>329</v>
      </c>
      <c r="F165" s="246">
        <v>65000</v>
      </c>
      <c r="G165" s="123" t="str">
        <f t="shared" si="2"/>
        <v>01130430080000244</v>
      </c>
    </row>
    <row r="166" spans="1:7" ht="76.5">
      <c r="A166" s="244" t="s">
        <v>1743</v>
      </c>
      <c r="B166" s="245" t="s">
        <v>5</v>
      </c>
      <c r="C166" s="245" t="s">
        <v>337</v>
      </c>
      <c r="D166" s="245" t="s">
        <v>1690</v>
      </c>
      <c r="E166" s="245" t="s">
        <v>1174</v>
      </c>
      <c r="F166" s="246">
        <v>150000</v>
      </c>
      <c r="G166" s="123" t="str">
        <f t="shared" si="2"/>
        <v>0113043008Ф000</v>
      </c>
    </row>
    <row r="167" spans="1:7" ht="25.5">
      <c r="A167" s="244" t="s">
        <v>1316</v>
      </c>
      <c r="B167" s="245" t="s">
        <v>5</v>
      </c>
      <c r="C167" s="245" t="s">
        <v>337</v>
      </c>
      <c r="D167" s="245" t="s">
        <v>1690</v>
      </c>
      <c r="E167" s="245" t="s">
        <v>1317</v>
      </c>
      <c r="F167" s="246">
        <v>150000</v>
      </c>
      <c r="G167" s="123" t="str">
        <f t="shared" si="2"/>
        <v>0113043008Ф000200</v>
      </c>
    </row>
    <row r="168" spans="1:7" ht="76.5" customHeight="1">
      <c r="A168" s="244" t="s">
        <v>1197</v>
      </c>
      <c r="B168" s="245" t="s">
        <v>5</v>
      </c>
      <c r="C168" s="245" t="s">
        <v>337</v>
      </c>
      <c r="D168" s="245" t="s">
        <v>1690</v>
      </c>
      <c r="E168" s="245" t="s">
        <v>1198</v>
      </c>
      <c r="F168" s="246">
        <v>150000</v>
      </c>
      <c r="G168" s="123" t="str">
        <f t="shared" si="2"/>
        <v>0113043008Ф000240</v>
      </c>
    </row>
    <row r="169" spans="1:7">
      <c r="A169" s="244" t="s">
        <v>1224</v>
      </c>
      <c r="B169" s="245" t="s">
        <v>5</v>
      </c>
      <c r="C169" s="245" t="s">
        <v>337</v>
      </c>
      <c r="D169" s="245" t="s">
        <v>1690</v>
      </c>
      <c r="E169" s="245" t="s">
        <v>329</v>
      </c>
      <c r="F169" s="246">
        <v>150000</v>
      </c>
      <c r="G169" s="123" t="str">
        <f t="shared" si="2"/>
        <v>0113043008Ф000244</v>
      </c>
    </row>
    <row r="170" spans="1:7" ht="25.5">
      <c r="A170" s="244" t="s">
        <v>599</v>
      </c>
      <c r="B170" s="245" t="s">
        <v>5</v>
      </c>
      <c r="C170" s="245" t="s">
        <v>337</v>
      </c>
      <c r="D170" s="245" t="s">
        <v>1006</v>
      </c>
      <c r="E170" s="245" t="s">
        <v>1174</v>
      </c>
      <c r="F170" s="246">
        <v>355900</v>
      </c>
      <c r="G170" s="123" t="str">
        <f t="shared" si="2"/>
        <v>01138000000000</v>
      </c>
    </row>
    <row r="171" spans="1:7" ht="38.25">
      <c r="A171" s="244" t="s">
        <v>600</v>
      </c>
      <c r="B171" s="245" t="s">
        <v>5</v>
      </c>
      <c r="C171" s="245" t="s">
        <v>337</v>
      </c>
      <c r="D171" s="245" t="s">
        <v>1008</v>
      </c>
      <c r="E171" s="245" t="s">
        <v>1174</v>
      </c>
      <c r="F171" s="246">
        <v>355900</v>
      </c>
      <c r="G171" s="123" t="str">
        <f t="shared" si="2"/>
        <v>01138020000000</v>
      </c>
    </row>
    <row r="172" spans="1:7" ht="63.75">
      <c r="A172" s="244" t="s">
        <v>542</v>
      </c>
      <c r="B172" s="245" t="s">
        <v>5</v>
      </c>
      <c r="C172" s="245" t="s">
        <v>337</v>
      </c>
      <c r="D172" s="245" t="s">
        <v>653</v>
      </c>
      <c r="E172" s="245" t="s">
        <v>1174</v>
      </c>
      <c r="F172" s="246">
        <v>96300</v>
      </c>
      <c r="G172" s="123" t="str">
        <f t="shared" si="2"/>
        <v>01138020074290</v>
      </c>
    </row>
    <row r="173" spans="1:7" ht="51">
      <c r="A173" s="244" t="s">
        <v>1315</v>
      </c>
      <c r="B173" s="245" t="s">
        <v>5</v>
      </c>
      <c r="C173" s="245" t="s">
        <v>337</v>
      </c>
      <c r="D173" s="245" t="s">
        <v>653</v>
      </c>
      <c r="E173" s="245" t="s">
        <v>273</v>
      </c>
      <c r="F173" s="246">
        <v>92840</v>
      </c>
      <c r="G173" s="123" t="str">
        <f t="shared" si="2"/>
        <v>01138020074290100</v>
      </c>
    </row>
    <row r="174" spans="1:7" ht="25.5">
      <c r="A174" s="244" t="s">
        <v>1204</v>
      </c>
      <c r="B174" s="245" t="s">
        <v>5</v>
      </c>
      <c r="C174" s="245" t="s">
        <v>337</v>
      </c>
      <c r="D174" s="245" t="s">
        <v>653</v>
      </c>
      <c r="E174" s="245" t="s">
        <v>28</v>
      </c>
      <c r="F174" s="246">
        <v>92840</v>
      </c>
      <c r="G174" s="123" t="str">
        <f t="shared" si="2"/>
        <v>01138020074290120</v>
      </c>
    </row>
    <row r="175" spans="1:7" ht="25.5">
      <c r="A175" s="244" t="s">
        <v>953</v>
      </c>
      <c r="B175" s="245" t="s">
        <v>5</v>
      </c>
      <c r="C175" s="245" t="s">
        <v>337</v>
      </c>
      <c r="D175" s="245" t="s">
        <v>653</v>
      </c>
      <c r="E175" s="245" t="s">
        <v>324</v>
      </c>
      <c r="F175" s="246">
        <v>71303</v>
      </c>
      <c r="G175" s="123" t="str">
        <f t="shared" si="2"/>
        <v>01138020074290121</v>
      </c>
    </row>
    <row r="176" spans="1:7" ht="38.25">
      <c r="A176" s="244" t="s">
        <v>1054</v>
      </c>
      <c r="B176" s="245" t="s">
        <v>5</v>
      </c>
      <c r="C176" s="245" t="s">
        <v>337</v>
      </c>
      <c r="D176" s="245" t="s">
        <v>653</v>
      </c>
      <c r="E176" s="245" t="s">
        <v>1055</v>
      </c>
      <c r="F176" s="246">
        <v>21537</v>
      </c>
      <c r="G176" s="123" t="str">
        <f t="shared" si="2"/>
        <v>01138020074290129</v>
      </c>
    </row>
    <row r="177" spans="1:7" ht="25.5">
      <c r="A177" s="244" t="s">
        <v>1316</v>
      </c>
      <c r="B177" s="245" t="s">
        <v>5</v>
      </c>
      <c r="C177" s="245" t="s">
        <v>337</v>
      </c>
      <c r="D177" s="245" t="s">
        <v>653</v>
      </c>
      <c r="E177" s="245" t="s">
        <v>1317</v>
      </c>
      <c r="F177" s="246">
        <v>3460</v>
      </c>
      <c r="G177" s="123" t="str">
        <f t="shared" si="2"/>
        <v>01138020074290200</v>
      </c>
    </row>
    <row r="178" spans="1:7" ht="25.5">
      <c r="A178" s="244" t="s">
        <v>1197</v>
      </c>
      <c r="B178" s="245" t="s">
        <v>5</v>
      </c>
      <c r="C178" s="245" t="s">
        <v>337</v>
      </c>
      <c r="D178" s="245" t="s">
        <v>653</v>
      </c>
      <c r="E178" s="245" t="s">
        <v>1198</v>
      </c>
      <c r="F178" s="246">
        <v>3460</v>
      </c>
      <c r="G178" s="123" t="str">
        <f t="shared" si="2"/>
        <v>01138020074290240</v>
      </c>
    </row>
    <row r="179" spans="1:7">
      <c r="A179" s="244" t="s">
        <v>1224</v>
      </c>
      <c r="B179" s="245" t="s">
        <v>5</v>
      </c>
      <c r="C179" s="245" t="s">
        <v>337</v>
      </c>
      <c r="D179" s="245" t="s">
        <v>653</v>
      </c>
      <c r="E179" s="245" t="s">
        <v>329</v>
      </c>
      <c r="F179" s="246">
        <v>3460</v>
      </c>
      <c r="G179" s="123" t="str">
        <f t="shared" si="2"/>
        <v>01138020074290244</v>
      </c>
    </row>
    <row r="180" spans="1:7" ht="38.25">
      <c r="A180" s="244" t="s">
        <v>338</v>
      </c>
      <c r="B180" s="245" t="s">
        <v>5</v>
      </c>
      <c r="C180" s="245" t="s">
        <v>337</v>
      </c>
      <c r="D180" s="245" t="s">
        <v>654</v>
      </c>
      <c r="E180" s="245" t="s">
        <v>1174</v>
      </c>
      <c r="F180" s="246">
        <v>156800</v>
      </c>
      <c r="G180" s="123" t="str">
        <f t="shared" si="2"/>
        <v>01138020075190</v>
      </c>
    </row>
    <row r="181" spans="1:7" ht="51">
      <c r="A181" s="244" t="s">
        <v>1315</v>
      </c>
      <c r="B181" s="245" t="s">
        <v>5</v>
      </c>
      <c r="C181" s="245" t="s">
        <v>337</v>
      </c>
      <c r="D181" s="245" t="s">
        <v>654</v>
      </c>
      <c r="E181" s="245" t="s">
        <v>273</v>
      </c>
      <c r="F181" s="246">
        <v>132857</v>
      </c>
      <c r="G181" s="123" t="str">
        <f t="shared" si="2"/>
        <v>01138020075190100</v>
      </c>
    </row>
    <row r="182" spans="1:7" ht="25.5">
      <c r="A182" s="244" t="s">
        <v>1204</v>
      </c>
      <c r="B182" s="245" t="s">
        <v>5</v>
      </c>
      <c r="C182" s="245" t="s">
        <v>337</v>
      </c>
      <c r="D182" s="245" t="s">
        <v>654</v>
      </c>
      <c r="E182" s="245" t="s">
        <v>28</v>
      </c>
      <c r="F182" s="246">
        <v>132857</v>
      </c>
      <c r="G182" s="123" t="str">
        <f t="shared" si="2"/>
        <v>01138020075190120</v>
      </c>
    </row>
    <row r="183" spans="1:7" ht="25.5">
      <c r="A183" s="244" t="s">
        <v>953</v>
      </c>
      <c r="B183" s="245" t="s">
        <v>5</v>
      </c>
      <c r="C183" s="245" t="s">
        <v>337</v>
      </c>
      <c r="D183" s="245" t="s">
        <v>654</v>
      </c>
      <c r="E183" s="245" t="s">
        <v>324</v>
      </c>
      <c r="F183" s="246">
        <v>102041</v>
      </c>
      <c r="G183" s="123" t="str">
        <f t="shared" si="2"/>
        <v>01138020075190121</v>
      </c>
    </row>
    <row r="184" spans="1:7" ht="38.25">
      <c r="A184" s="244" t="s">
        <v>1054</v>
      </c>
      <c r="B184" s="245" t="s">
        <v>5</v>
      </c>
      <c r="C184" s="245" t="s">
        <v>337</v>
      </c>
      <c r="D184" s="245" t="s">
        <v>654</v>
      </c>
      <c r="E184" s="245" t="s">
        <v>1055</v>
      </c>
      <c r="F184" s="246">
        <v>30816</v>
      </c>
      <c r="G184" s="123" t="str">
        <f t="shared" si="2"/>
        <v>01138020075190129</v>
      </c>
    </row>
    <row r="185" spans="1:7" ht="25.5">
      <c r="A185" s="244" t="s">
        <v>1316</v>
      </c>
      <c r="B185" s="245" t="s">
        <v>5</v>
      </c>
      <c r="C185" s="245" t="s">
        <v>337</v>
      </c>
      <c r="D185" s="245" t="s">
        <v>654</v>
      </c>
      <c r="E185" s="245" t="s">
        <v>1317</v>
      </c>
      <c r="F185" s="246">
        <v>23943</v>
      </c>
      <c r="G185" s="123" t="str">
        <f t="shared" si="2"/>
        <v>01138020075190200</v>
      </c>
    </row>
    <row r="186" spans="1:7" ht="81" customHeight="1">
      <c r="A186" s="244" t="s">
        <v>1197</v>
      </c>
      <c r="B186" s="245" t="s">
        <v>5</v>
      </c>
      <c r="C186" s="245" t="s">
        <v>337</v>
      </c>
      <c r="D186" s="245" t="s">
        <v>654</v>
      </c>
      <c r="E186" s="245" t="s">
        <v>1198</v>
      </c>
      <c r="F186" s="246">
        <v>23943</v>
      </c>
      <c r="G186" s="123" t="str">
        <f t="shared" si="2"/>
        <v>01138020075190240</v>
      </c>
    </row>
    <row r="187" spans="1:7">
      <c r="A187" s="244" t="s">
        <v>1224</v>
      </c>
      <c r="B187" s="245" t="s">
        <v>5</v>
      </c>
      <c r="C187" s="245" t="s">
        <v>337</v>
      </c>
      <c r="D187" s="245" t="s">
        <v>654</v>
      </c>
      <c r="E187" s="245" t="s">
        <v>329</v>
      </c>
      <c r="F187" s="246">
        <v>23943</v>
      </c>
      <c r="G187" s="123" t="str">
        <f t="shared" si="2"/>
        <v>01138020075190244</v>
      </c>
    </row>
    <row r="188" spans="1:7" ht="114.75">
      <c r="A188" s="244" t="s">
        <v>1830</v>
      </c>
      <c r="B188" s="245" t="s">
        <v>5</v>
      </c>
      <c r="C188" s="245" t="s">
        <v>337</v>
      </c>
      <c r="D188" s="245" t="s">
        <v>1831</v>
      </c>
      <c r="E188" s="245" t="s">
        <v>1174</v>
      </c>
      <c r="F188" s="246">
        <v>102800</v>
      </c>
      <c r="G188" s="123" t="str">
        <f t="shared" si="2"/>
        <v>01138020078460</v>
      </c>
    </row>
    <row r="189" spans="1:7" ht="51">
      <c r="A189" s="244" t="s">
        <v>1315</v>
      </c>
      <c r="B189" s="245" t="s">
        <v>5</v>
      </c>
      <c r="C189" s="245" t="s">
        <v>337</v>
      </c>
      <c r="D189" s="245" t="s">
        <v>1831</v>
      </c>
      <c r="E189" s="245" t="s">
        <v>273</v>
      </c>
      <c r="F189" s="246">
        <v>100300</v>
      </c>
      <c r="G189" s="123" t="str">
        <f t="shared" si="2"/>
        <v>01138020078460100</v>
      </c>
    </row>
    <row r="190" spans="1:7" ht="25.5">
      <c r="A190" s="244" t="s">
        <v>1204</v>
      </c>
      <c r="B190" s="245" t="s">
        <v>5</v>
      </c>
      <c r="C190" s="245" t="s">
        <v>337</v>
      </c>
      <c r="D190" s="245" t="s">
        <v>1831</v>
      </c>
      <c r="E190" s="245" t="s">
        <v>28</v>
      </c>
      <c r="F190" s="246">
        <v>100300</v>
      </c>
      <c r="G190" s="123" t="str">
        <f t="shared" si="2"/>
        <v>01138020078460120</v>
      </c>
    </row>
    <row r="191" spans="1:7" ht="25.5">
      <c r="A191" s="244" t="s">
        <v>953</v>
      </c>
      <c r="B191" s="245" t="s">
        <v>5</v>
      </c>
      <c r="C191" s="245" t="s">
        <v>337</v>
      </c>
      <c r="D191" s="245" t="s">
        <v>1831</v>
      </c>
      <c r="E191" s="245" t="s">
        <v>324</v>
      </c>
      <c r="F191" s="246">
        <v>77008</v>
      </c>
      <c r="G191" s="123" t="str">
        <f t="shared" si="2"/>
        <v>01138020078460121</v>
      </c>
    </row>
    <row r="192" spans="1:7" ht="38.25">
      <c r="A192" s="244" t="s">
        <v>1054</v>
      </c>
      <c r="B192" s="245" t="s">
        <v>5</v>
      </c>
      <c r="C192" s="245" t="s">
        <v>337</v>
      </c>
      <c r="D192" s="245" t="s">
        <v>1831</v>
      </c>
      <c r="E192" s="245" t="s">
        <v>1055</v>
      </c>
      <c r="F192" s="246">
        <v>23292</v>
      </c>
      <c r="G192" s="123" t="str">
        <f t="shared" si="2"/>
        <v>01138020078460129</v>
      </c>
    </row>
    <row r="193" spans="1:7" ht="25.5">
      <c r="A193" s="244" t="s">
        <v>1316</v>
      </c>
      <c r="B193" s="245" t="s">
        <v>5</v>
      </c>
      <c r="C193" s="245" t="s">
        <v>337</v>
      </c>
      <c r="D193" s="245" t="s">
        <v>1831</v>
      </c>
      <c r="E193" s="245" t="s">
        <v>1317</v>
      </c>
      <c r="F193" s="246">
        <v>2500</v>
      </c>
      <c r="G193" s="123" t="str">
        <f t="shared" ref="G193:G247" si="3">CONCATENATE(C193,D193,E193)</f>
        <v>01138020078460200</v>
      </c>
    </row>
    <row r="194" spans="1:7" ht="25.5">
      <c r="A194" s="244" t="s">
        <v>1197</v>
      </c>
      <c r="B194" s="245" t="s">
        <v>5</v>
      </c>
      <c r="C194" s="245" t="s">
        <v>337</v>
      </c>
      <c r="D194" s="245" t="s">
        <v>1831</v>
      </c>
      <c r="E194" s="245" t="s">
        <v>1198</v>
      </c>
      <c r="F194" s="246">
        <v>2500</v>
      </c>
      <c r="G194" s="123" t="str">
        <f t="shared" si="3"/>
        <v>01138020078460240</v>
      </c>
    </row>
    <row r="195" spans="1:7">
      <c r="A195" s="244" t="s">
        <v>1224</v>
      </c>
      <c r="B195" s="245" t="s">
        <v>5</v>
      </c>
      <c r="C195" s="245" t="s">
        <v>337</v>
      </c>
      <c r="D195" s="245" t="s">
        <v>1831</v>
      </c>
      <c r="E195" s="245" t="s">
        <v>329</v>
      </c>
      <c r="F195" s="246">
        <v>2500</v>
      </c>
      <c r="G195" s="123" t="str">
        <f t="shared" si="3"/>
        <v>01138020078460244</v>
      </c>
    </row>
    <row r="196" spans="1:7" ht="25.5">
      <c r="A196" s="244" t="s">
        <v>601</v>
      </c>
      <c r="B196" s="245" t="s">
        <v>5</v>
      </c>
      <c r="C196" s="245" t="s">
        <v>337</v>
      </c>
      <c r="D196" s="245" t="s">
        <v>1011</v>
      </c>
      <c r="E196" s="245" t="s">
        <v>1174</v>
      </c>
      <c r="F196" s="246">
        <v>60000</v>
      </c>
      <c r="G196" s="123" t="str">
        <f t="shared" si="3"/>
        <v>01139000000000</v>
      </c>
    </row>
    <row r="197" spans="1:7" ht="51">
      <c r="A197" s="244" t="s">
        <v>2001</v>
      </c>
      <c r="B197" s="245" t="s">
        <v>5</v>
      </c>
      <c r="C197" s="245" t="s">
        <v>337</v>
      </c>
      <c r="D197" s="245" t="s">
        <v>1014</v>
      </c>
      <c r="E197" s="245" t="s">
        <v>1174</v>
      </c>
      <c r="F197" s="246">
        <v>60000</v>
      </c>
      <c r="G197" s="123" t="str">
        <f t="shared" si="3"/>
        <v>01139060000000</v>
      </c>
    </row>
    <row r="198" spans="1:7" ht="51">
      <c r="A198" s="244" t="s">
        <v>2001</v>
      </c>
      <c r="B198" s="245" t="s">
        <v>5</v>
      </c>
      <c r="C198" s="245" t="s">
        <v>337</v>
      </c>
      <c r="D198" s="245" t="s">
        <v>655</v>
      </c>
      <c r="E198" s="245" t="s">
        <v>1174</v>
      </c>
      <c r="F198" s="246">
        <v>60000</v>
      </c>
      <c r="G198" s="123" t="str">
        <f t="shared" si="3"/>
        <v>01139060080000</v>
      </c>
    </row>
    <row r="199" spans="1:7">
      <c r="A199" s="244" t="s">
        <v>1320</v>
      </c>
      <c r="B199" s="245" t="s">
        <v>5</v>
      </c>
      <c r="C199" s="245" t="s">
        <v>337</v>
      </c>
      <c r="D199" s="245" t="s">
        <v>655</v>
      </c>
      <c r="E199" s="245" t="s">
        <v>1321</v>
      </c>
      <c r="F199" s="246">
        <v>60000</v>
      </c>
      <c r="G199" s="123" t="str">
        <f t="shared" si="3"/>
        <v>01139060080000300</v>
      </c>
    </row>
    <row r="200" spans="1:7" ht="25.5">
      <c r="A200" s="244" t="s">
        <v>339</v>
      </c>
      <c r="B200" s="245" t="s">
        <v>5</v>
      </c>
      <c r="C200" s="245" t="s">
        <v>337</v>
      </c>
      <c r="D200" s="245" t="s">
        <v>655</v>
      </c>
      <c r="E200" s="245" t="s">
        <v>340</v>
      </c>
      <c r="F200" s="246">
        <v>60000</v>
      </c>
      <c r="G200" s="123" t="str">
        <f t="shared" si="3"/>
        <v>01139060080000330</v>
      </c>
    </row>
    <row r="201" spans="1:7" ht="25.5">
      <c r="A201" s="244" t="s">
        <v>238</v>
      </c>
      <c r="B201" s="245" t="s">
        <v>5</v>
      </c>
      <c r="C201" s="245" t="s">
        <v>1137</v>
      </c>
      <c r="D201" s="245" t="s">
        <v>1174</v>
      </c>
      <c r="E201" s="245" t="s">
        <v>1174</v>
      </c>
      <c r="F201" s="246">
        <v>6757265</v>
      </c>
      <c r="G201" s="123" t="str">
        <f t="shared" si="3"/>
        <v>0300</v>
      </c>
    </row>
    <row r="202" spans="1:7" ht="38.25">
      <c r="A202" s="244" t="s">
        <v>1692</v>
      </c>
      <c r="B202" s="245" t="s">
        <v>5</v>
      </c>
      <c r="C202" s="245" t="s">
        <v>345</v>
      </c>
      <c r="D202" s="245" t="s">
        <v>1174</v>
      </c>
      <c r="E202" s="245" t="s">
        <v>1174</v>
      </c>
      <c r="F202" s="246">
        <v>6757265</v>
      </c>
      <c r="G202" s="123" t="str">
        <f t="shared" si="3"/>
        <v>0310</v>
      </c>
    </row>
    <row r="203" spans="1:7" ht="51">
      <c r="A203" s="244" t="s">
        <v>1741</v>
      </c>
      <c r="B203" s="245" t="s">
        <v>5</v>
      </c>
      <c r="C203" s="245" t="s">
        <v>345</v>
      </c>
      <c r="D203" s="245" t="s">
        <v>978</v>
      </c>
      <c r="E203" s="245" t="s">
        <v>1174</v>
      </c>
      <c r="F203" s="246">
        <v>6757265</v>
      </c>
      <c r="G203" s="123" t="str">
        <f t="shared" si="3"/>
        <v>03100400000000</v>
      </c>
    </row>
    <row r="204" spans="1:7" ht="51">
      <c r="A204" s="244" t="s">
        <v>457</v>
      </c>
      <c r="B204" s="245" t="s">
        <v>5</v>
      </c>
      <c r="C204" s="245" t="s">
        <v>345</v>
      </c>
      <c r="D204" s="245" t="s">
        <v>979</v>
      </c>
      <c r="E204" s="245" t="s">
        <v>1174</v>
      </c>
      <c r="F204" s="246">
        <v>6542570</v>
      </c>
      <c r="G204" s="123" t="str">
        <f t="shared" si="3"/>
        <v>03100410000000</v>
      </c>
    </row>
    <row r="205" spans="1:7" ht="114.75">
      <c r="A205" s="244" t="s">
        <v>341</v>
      </c>
      <c r="B205" s="245" t="s">
        <v>5</v>
      </c>
      <c r="C205" s="245" t="s">
        <v>345</v>
      </c>
      <c r="D205" s="245" t="s">
        <v>656</v>
      </c>
      <c r="E205" s="245" t="s">
        <v>1174</v>
      </c>
      <c r="F205" s="246">
        <v>6380570</v>
      </c>
      <c r="G205" s="123" t="str">
        <f t="shared" si="3"/>
        <v>03100410040010</v>
      </c>
    </row>
    <row r="206" spans="1:7" ht="51">
      <c r="A206" s="244" t="s">
        <v>1315</v>
      </c>
      <c r="B206" s="245" t="s">
        <v>5</v>
      </c>
      <c r="C206" s="245" t="s">
        <v>345</v>
      </c>
      <c r="D206" s="245" t="s">
        <v>656</v>
      </c>
      <c r="E206" s="245" t="s">
        <v>273</v>
      </c>
      <c r="F206" s="246">
        <v>6370570</v>
      </c>
      <c r="G206" s="123" t="str">
        <f t="shared" si="3"/>
        <v>03100410040010100</v>
      </c>
    </row>
    <row r="207" spans="1:7">
      <c r="A207" s="244" t="s">
        <v>1191</v>
      </c>
      <c r="B207" s="245" t="s">
        <v>5</v>
      </c>
      <c r="C207" s="245" t="s">
        <v>345</v>
      </c>
      <c r="D207" s="245" t="s">
        <v>656</v>
      </c>
      <c r="E207" s="245" t="s">
        <v>133</v>
      </c>
      <c r="F207" s="246">
        <v>6370570</v>
      </c>
      <c r="G207" s="123" t="str">
        <f t="shared" si="3"/>
        <v>03100410040010110</v>
      </c>
    </row>
    <row r="208" spans="1:7">
      <c r="A208" s="244" t="s">
        <v>1138</v>
      </c>
      <c r="B208" s="245" t="s">
        <v>5</v>
      </c>
      <c r="C208" s="245" t="s">
        <v>345</v>
      </c>
      <c r="D208" s="245" t="s">
        <v>656</v>
      </c>
      <c r="E208" s="245" t="s">
        <v>342</v>
      </c>
      <c r="F208" s="246">
        <v>4892911</v>
      </c>
      <c r="G208" s="123" t="str">
        <f t="shared" si="3"/>
        <v>03100410040010111</v>
      </c>
    </row>
    <row r="209" spans="1:7" ht="38.25">
      <c r="A209" s="244" t="s">
        <v>1139</v>
      </c>
      <c r="B209" s="245" t="s">
        <v>5</v>
      </c>
      <c r="C209" s="245" t="s">
        <v>345</v>
      </c>
      <c r="D209" s="245" t="s">
        <v>656</v>
      </c>
      <c r="E209" s="245" t="s">
        <v>1056</v>
      </c>
      <c r="F209" s="246">
        <v>1477659</v>
      </c>
      <c r="G209" s="123" t="str">
        <f t="shared" si="3"/>
        <v>03100410040010119</v>
      </c>
    </row>
    <row r="210" spans="1:7" ht="25.5">
      <c r="A210" s="244" t="s">
        <v>1316</v>
      </c>
      <c r="B210" s="245" t="s">
        <v>5</v>
      </c>
      <c r="C210" s="245" t="s">
        <v>345</v>
      </c>
      <c r="D210" s="245" t="s">
        <v>656</v>
      </c>
      <c r="E210" s="245" t="s">
        <v>1317</v>
      </c>
      <c r="F210" s="246">
        <v>10000</v>
      </c>
      <c r="G210" s="123" t="str">
        <f t="shared" si="3"/>
        <v>03100410040010200</v>
      </c>
    </row>
    <row r="211" spans="1:7" ht="25.5">
      <c r="A211" s="244" t="s">
        <v>1197</v>
      </c>
      <c r="B211" s="245" t="s">
        <v>5</v>
      </c>
      <c r="C211" s="245" t="s">
        <v>345</v>
      </c>
      <c r="D211" s="245" t="s">
        <v>656</v>
      </c>
      <c r="E211" s="245" t="s">
        <v>1198</v>
      </c>
      <c r="F211" s="246">
        <v>10000</v>
      </c>
      <c r="G211" s="123" t="str">
        <f t="shared" si="3"/>
        <v>03100410040010240</v>
      </c>
    </row>
    <row r="212" spans="1:7">
      <c r="A212" s="244" t="s">
        <v>1224</v>
      </c>
      <c r="B212" s="245" t="s">
        <v>5</v>
      </c>
      <c r="C212" s="245" t="s">
        <v>345</v>
      </c>
      <c r="D212" s="245" t="s">
        <v>656</v>
      </c>
      <c r="E212" s="245" t="s">
        <v>329</v>
      </c>
      <c r="F212" s="246">
        <v>10000</v>
      </c>
      <c r="G212" s="123" t="str">
        <f t="shared" si="3"/>
        <v>03100410040010244</v>
      </c>
    </row>
    <row r="213" spans="1:7" ht="102">
      <c r="A213" s="244" t="s">
        <v>351</v>
      </c>
      <c r="B213" s="245" t="s">
        <v>5</v>
      </c>
      <c r="C213" s="245" t="s">
        <v>345</v>
      </c>
      <c r="D213" s="245" t="s">
        <v>1691</v>
      </c>
      <c r="E213" s="245" t="s">
        <v>1174</v>
      </c>
      <c r="F213" s="246">
        <v>22000</v>
      </c>
      <c r="G213" s="123" t="str">
        <f t="shared" si="3"/>
        <v>03100410080000</v>
      </c>
    </row>
    <row r="214" spans="1:7" ht="25.5">
      <c r="A214" s="244" t="s">
        <v>1316</v>
      </c>
      <c r="B214" s="245" t="s">
        <v>5</v>
      </c>
      <c r="C214" s="245" t="s">
        <v>345</v>
      </c>
      <c r="D214" s="245" t="s">
        <v>1691</v>
      </c>
      <c r="E214" s="245" t="s">
        <v>1317</v>
      </c>
      <c r="F214" s="246">
        <v>22000</v>
      </c>
      <c r="G214" s="123" t="str">
        <f t="shared" si="3"/>
        <v>03100410080000200</v>
      </c>
    </row>
    <row r="215" spans="1:7" ht="25.5">
      <c r="A215" s="244" t="s">
        <v>1197</v>
      </c>
      <c r="B215" s="245" t="s">
        <v>5</v>
      </c>
      <c r="C215" s="245" t="s">
        <v>345</v>
      </c>
      <c r="D215" s="245" t="s">
        <v>1691</v>
      </c>
      <c r="E215" s="245" t="s">
        <v>1198</v>
      </c>
      <c r="F215" s="246">
        <v>22000</v>
      </c>
      <c r="G215" s="123" t="str">
        <f t="shared" si="3"/>
        <v>03100410080000240</v>
      </c>
    </row>
    <row r="216" spans="1:7">
      <c r="A216" s="244" t="s">
        <v>1224</v>
      </c>
      <c r="B216" s="245" t="s">
        <v>5</v>
      </c>
      <c r="C216" s="245" t="s">
        <v>345</v>
      </c>
      <c r="D216" s="245" t="s">
        <v>1691</v>
      </c>
      <c r="E216" s="245" t="s">
        <v>329</v>
      </c>
      <c r="F216" s="246">
        <v>22000</v>
      </c>
      <c r="G216" s="123" t="str">
        <f t="shared" si="3"/>
        <v>03100410080000244</v>
      </c>
    </row>
    <row r="217" spans="1:7" ht="127.5">
      <c r="A217" s="244" t="s">
        <v>1930</v>
      </c>
      <c r="B217" s="245" t="s">
        <v>5</v>
      </c>
      <c r="C217" s="245" t="s">
        <v>345</v>
      </c>
      <c r="D217" s="245" t="s">
        <v>1931</v>
      </c>
      <c r="E217" s="245" t="s">
        <v>1174</v>
      </c>
      <c r="F217" s="246">
        <v>140000</v>
      </c>
      <c r="G217" s="123" t="str">
        <f t="shared" si="3"/>
        <v>0310041008Ф090</v>
      </c>
    </row>
    <row r="218" spans="1:7" ht="25.5">
      <c r="A218" s="244" t="s">
        <v>1316</v>
      </c>
      <c r="B218" s="245" t="s">
        <v>5</v>
      </c>
      <c r="C218" s="245" t="s">
        <v>345</v>
      </c>
      <c r="D218" s="245" t="s">
        <v>1931</v>
      </c>
      <c r="E218" s="245" t="s">
        <v>1317</v>
      </c>
      <c r="F218" s="246">
        <v>140000</v>
      </c>
      <c r="G218" s="123" t="str">
        <f t="shared" si="3"/>
        <v>0310041008Ф090200</v>
      </c>
    </row>
    <row r="219" spans="1:7" ht="25.5">
      <c r="A219" s="244" t="s">
        <v>1197</v>
      </c>
      <c r="B219" s="245" t="s">
        <v>5</v>
      </c>
      <c r="C219" s="245" t="s">
        <v>345</v>
      </c>
      <c r="D219" s="245" t="s">
        <v>1931</v>
      </c>
      <c r="E219" s="245" t="s">
        <v>1198</v>
      </c>
      <c r="F219" s="246">
        <v>140000</v>
      </c>
      <c r="G219" s="123" t="str">
        <f t="shared" si="3"/>
        <v>0310041008Ф090240</v>
      </c>
    </row>
    <row r="220" spans="1:7">
      <c r="A220" s="244" t="s">
        <v>1224</v>
      </c>
      <c r="B220" s="245" t="s">
        <v>5</v>
      </c>
      <c r="C220" s="245" t="s">
        <v>345</v>
      </c>
      <c r="D220" s="245" t="s">
        <v>1931</v>
      </c>
      <c r="E220" s="245" t="s">
        <v>329</v>
      </c>
      <c r="F220" s="246">
        <v>140000</v>
      </c>
      <c r="G220" s="123" t="str">
        <f t="shared" si="3"/>
        <v>0310041008Ф090244</v>
      </c>
    </row>
    <row r="221" spans="1:7" ht="25.5">
      <c r="A221" s="244" t="s">
        <v>459</v>
      </c>
      <c r="B221" s="245" t="s">
        <v>5</v>
      </c>
      <c r="C221" s="245" t="s">
        <v>345</v>
      </c>
      <c r="D221" s="245" t="s">
        <v>980</v>
      </c>
      <c r="E221" s="245" t="s">
        <v>1174</v>
      </c>
      <c r="F221" s="246">
        <v>214695</v>
      </c>
      <c r="G221" s="123" t="str">
        <f t="shared" si="3"/>
        <v>03100420000000</v>
      </c>
    </row>
    <row r="222" spans="1:7" ht="89.25">
      <c r="A222" s="244" t="s">
        <v>349</v>
      </c>
      <c r="B222" s="245" t="s">
        <v>5</v>
      </c>
      <c r="C222" s="245" t="s">
        <v>345</v>
      </c>
      <c r="D222" s="245" t="s">
        <v>661</v>
      </c>
      <c r="E222" s="245" t="s">
        <v>1174</v>
      </c>
      <c r="F222" s="246">
        <v>158100</v>
      </c>
      <c r="G222" s="123" t="str">
        <f t="shared" si="3"/>
        <v>03100420080020</v>
      </c>
    </row>
    <row r="223" spans="1:7" ht="25.5">
      <c r="A223" s="244" t="s">
        <v>1316</v>
      </c>
      <c r="B223" s="245" t="s">
        <v>5</v>
      </c>
      <c r="C223" s="245" t="s">
        <v>345</v>
      </c>
      <c r="D223" s="245" t="s">
        <v>661</v>
      </c>
      <c r="E223" s="245" t="s">
        <v>1317</v>
      </c>
      <c r="F223" s="246">
        <v>158100</v>
      </c>
      <c r="G223" s="123" t="str">
        <f t="shared" si="3"/>
        <v>03100420080020200</v>
      </c>
    </row>
    <row r="224" spans="1:7" ht="25.5">
      <c r="A224" s="244" t="s">
        <v>1197</v>
      </c>
      <c r="B224" s="245" t="s">
        <v>5</v>
      </c>
      <c r="C224" s="245" t="s">
        <v>345</v>
      </c>
      <c r="D224" s="245" t="s">
        <v>661</v>
      </c>
      <c r="E224" s="245" t="s">
        <v>1198</v>
      </c>
      <c r="F224" s="246">
        <v>158100</v>
      </c>
      <c r="G224" s="123" t="str">
        <f t="shared" si="3"/>
        <v>03100420080020240</v>
      </c>
    </row>
    <row r="225" spans="1:7">
      <c r="A225" s="244" t="s">
        <v>1224</v>
      </c>
      <c r="B225" s="245" t="s">
        <v>5</v>
      </c>
      <c r="C225" s="245" t="s">
        <v>345</v>
      </c>
      <c r="D225" s="245" t="s">
        <v>661</v>
      </c>
      <c r="E225" s="245" t="s">
        <v>329</v>
      </c>
      <c r="F225" s="246">
        <v>158100</v>
      </c>
      <c r="G225" s="123" t="str">
        <f t="shared" si="3"/>
        <v>03100420080020244</v>
      </c>
    </row>
    <row r="226" spans="1:7" ht="89.25">
      <c r="A226" s="244" t="s">
        <v>350</v>
      </c>
      <c r="B226" s="245" t="s">
        <v>5</v>
      </c>
      <c r="C226" s="245" t="s">
        <v>345</v>
      </c>
      <c r="D226" s="245" t="s">
        <v>662</v>
      </c>
      <c r="E226" s="245" t="s">
        <v>1174</v>
      </c>
      <c r="F226" s="246">
        <v>56147</v>
      </c>
      <c r="G226" s="123" t="str">
        <f t="shared" si="3"/>
        <v>03100420080030</v>
      </c>
    </row>
    <row r="227" spans="1:7" ht="25.5">
      <c r="A227" s="244" t="s">
        <v>1316</v>
      </c>
      <c r="B227" s="245" t="s">
        <v>5</v>
      </c>
      <c r="C227" s="245" t="s">
        <v>345</v>
      </c>
      <c r="D227" s="245" t="s">
        <v>662</v>
      </c>
      <c r="E227" s="245" t="s">
        <v>1317</v>
      </c>
      <c r="F227" s="246">
        <v>56147</v>
      </c>
      <c r="G227" s="123" t="str">
        <f t="shared" si="3"/>
        <v>03100420080030200</v>
      </c>
    </row>
    <row r="228" spans="1:7" ht="25.5">
      <c r="A228" s="244" t="s">
        <v>1197</v>
      </c>
      <c r="B228" s="245" t="s">
        <v>5</v>
      </c>
      <c r="C228" s="245" t="s">
        <v>345</v>
      </c>
      <c r="D228" s="245" t="s">
        <v>662</v>
      </c>
      <c r="E228" s="245" t="s">
        <v>1198</v>
      </c>
      <c r="F228" s="246">
        <v>56147</v>
      </c>
      <c r="G228" s="123" t="str">
        <f t="shared" si="3"/>
        <v>03100420080030240</v>
      </c>
    </row>
    <row r="229" spans="1:7">
      <c r="A229" s="244" t="s">
        <v>1224</v>
      </c>
      <c r="B229" s="245" t="s">
        <v>5</v>
      </c>
      <c r="C229" s="245" t="s">
        <v>345</v>
      </c>
      <c r="D229" s="245" t="s">
        <v>662</v>
      </c>
      <c r="E229" s="245" t="s">
        <v>329</v>
      </c>
      <c r="F229" s="246">
        <v>56147</v>
      </c>
      <c r="G229" s="123" t="str">
        <f t="shared" si="3"/>
        <v>03100420080030244</v>
      </c>
    </row>
    <row r="230" spans="1:7" ht="102">
      <c r="A230" s="244" t="s">
        <v>2010</v>
      </c>
      <c r="B230" s="245" t="s">
        <v>5</v>
      </c>
      <c r="C230" s="245" t="s">
        <v>345</v>
      </c>
      <c r="D230" s="245" t="s">
        <v>1225</v>
      </c>
      <c r="E230" s="245" t="s">
        <v>1174</v>
      </c>
      <c r="F230" s="246">
        <v>448</v>
      </c>
      <c r="G230" s="123" t="str">
        <f t="shared" si="3"/>
        <v>031004200S4120</v>
      </c>
    </row>
    <row r="231" spans="1:7" ht="25.5">
      <c r="A231" s="244" t="s">
        <v>1316</v>
      </c>
      <c r="B231" s="245" t="s">
        <v>5</v>
      </c>
      <c r="C231" s="245" t="s">
        <v>345</v>
      </c>
      <c r="D231" s="245" t="s">
        <v>1225</v>
      </c>
      <c r="E231" s="245" t="s">
        <v>1317</v>
      </c>
      <c r="F231" s="246">
        <v>448</v>
      </c>
      <c r="G231" s="123" t="str">
        <f t="shared" si="3"/>
        <v>031004200S4120200</v>
      </c>
    </row>
    <row r="232" spans="1:7" ht="25.5">
      <c r="A232" s="244" t="s">
        <v>1197</v>
      </c>
      <c r="B232" s="245" t="s">
        <v>5</v>
      </c>
      <c r="C232" s="245" t="s">
        <v>345</v>
      </c>
      <c r="D232" s="245" t="s">
        <v>1225</v>
      </c>
      <c r="E232" s="245" t="s">
        <v>1198</v>
      </c>
      <c r="F232" s="246">
        <v>448</v>
      </c>
      <c r="G232" s="123" t="str">
        <f t="shared" si="3"/>
        <v>031004200S4120240</v>
      </c>
    </row>
    <row r="233" spans="1:7">
      <c r="A233" s="244" t="s">
        <v>1224</v>
      </c>
      <c r="B233" s="245" t="s">
        <v>5</v>
      </c>
      <c r="C233" s="245" t="s">
        <v>345</v>
      </c>
      <c r="D233" s="245" t="s">
        <v>1225</v>
      </c>
      <c r="E233" s="245" t="s">
        <v>329</v>
      </c>
      <c r="F233" s="246">
        <v>448</v>
      </c>
      <c r="G233" s="123" t="str">
        <f t="shared" si="3"/>
        <v>031004200S4120244</v>
      </c>
    </row>
    <row r="234" spans="1:7">
      <c r="A234" s="244" t="s">
        <v>183</v>
      </c>
      <c r="B234" s="245" t="s">
        <v>5</v>
      </c>
      <c r="C234" s="245" t="s">
        <v>1140</v>
      </c>
      <c r="D234" s="245" t="s">
        <v>1174</v>
      </c>
      <c r="E234" s="245" t="s">
        <v>1174</v>
      </c>
      <c r="F234" s="246">
        <v>91441700</v>
      </c>
      <c r="G234" s="123" t="str">
        <f t="shared" si="3"/>
        <v>0400</v>
      </c>
    </row>
    <row r="235" spans="1:7">
      <c r="A235" s="244" t="s">
        <v>184</v>
      </c>
      <c r="B235" s="245" t="s">
        <v>5</v>
      </c>
      <c r="C235" s="245" t="s">
        <v>352</v>
      </c>
      <c r="D235" s="245" t="s">
        <v>1174</v>
      </c>
      <c r="E235" s="245" t="s">
        <v>1174</v>
      </c>
      <c r="F235" s="246">
        <v>2064600</v>
      </c>
      <c r="G235" s="123" t="str">
        <f t="shared" si="3"/>
        <v>0405</v>
      </c>
    </row>
    <row r="236" spans="1:7" ht="25.5">
      <c r="A236" s="244" t="s">
        <v>493</v>
      </c>
      <c r="B236" s="245" t="s">
        <v>5</v>
      </c>
      <c r="C236" s="245" t="s">
        <v>352</v>
      </c>
      <c r="D236" s="245" t="s">
        <v>1002</v>
      </c>
      <c r="E236" s="245" t="s">
        <v>1174</v>
      </c>
      <c r="F236" s="246">
        <v>2064600</v>
      </c>
      <c r="G236" s="123" t="str">
        <f t="shared" si="3"/>
        <v>04051200000000</v>
      </c>
    </row>
    <row r="237" spans="1:7">
      <c r="A237" s="244" t="s">
        <v>494</v>
      </c>
      <c r="B237" s="245" t="s">
        <v>5</v>
      </c>
      <c r="C237" s="245" t="s">
        <v>352</v>
      </c>
      <c r="D237" s="245" t="s">
        <v>1003</v>
      </c>
      <c r="E237" s="245" t="s">
        <v>1174</v>
      </c>
      <c r="F237" s="246">
        <v>10000</v>
      </c>
      <c r="G237" s="123" t="str">
        <f t="shared" si="3"/>
        <v>04051210000000</v>
      </c>
    </row>
    <row r="238" spans="1:7" ht="51">
      <c r="A238" s="244" t="s">
        <v>1693</v>
      </c>
      <c r="B238" s="245" t="s">
        <v>5</v>
      </c>
      <c r="C238" s="245" t="s">
        <v>352</v>
      </c>
      <c r="D238" s="245" t="s">
        <v>1694</v>
      </c>
      <c r="E238" s="245" t="s">
        <v>1174</v>
      </c>
      <c r="F238" s="246">
        <v>10000</v>
      </c>
      <c r="G238" s="123" t="str">
        <f t="shared" si="3"/>
        <v>04051210080000</v>
      </c>
    </row>
    <row r="239" spans="1:7" ht="25.5">
      <c r="A239" s="244" t="s">
        <v>1316</v>
      </c>
      <c r="B239" s="245" t="s">
        <v>5</v>
      </c>
      <c r="C239" s="245" t="s">
        <v>352</v>
      </c>
      <c r="D239" s="245" t="s">
        <v>1694</v>
      </c>
      <c r="E239" s="245" t="s">
        <v>1317</v>
      </c>
      <c r="F239" s="246">
        <v>10000</v>
      </c>
      <c r="G239" s="123" t="str">
        <f t="shared" si="3"/>
        <v>04051210080000200</v>
      </c>
    </row>
    <row r="240" spans="1:7" ht="25.5">
      <c r="A240" s="244" t="s">
        <v>1197</v>
      </c>
      <c r="B240" s="245" t="s">
        <v>5</v>
      </c>
      <c r="C240" s="245" t="s">
        <v>352</v>
      </c>
      <c r="D240" s="245" t="s">
        <v>1694</v>
      </c>
      <c r="E240" s="245" t="s">
        <v>1198</v>
      </c>
      <c r="F240" s="246">
        <v>10000</v>
      </c>
      <c r="G240" s="123" t="str">
        <f t="shared" si="3"/>
        <v>04051210080000240</v>
      </c>
    </row>
    <row r="241" spans="1:7">
      <c r="A241" s="244" t="s">
        <v>1224</v>
      </c>
      <c r="B241" s="245" t="s">
        <v>5</v>
      </c>
      <c r="C241" s="245" t="s">
        <v>352</v>
      </c>
      <c r="D241" s="245" t="s">
        <v>1694</v>
      </c>
      <c r="E241" s="245" t="s">
        <v>329</v>
      </c>
      <c r="F241" s="246">
        <v>10000</v>
      </c>
      <c r="G241" s="123" t="str">
        <f t="shared" si="3"/>
        <v>04051210080000244</v>
      </c>
    </row>
    <row r="242" spans="1:7" ht="25.5">
      <c r="A242" s="244" t="s">
        <v>447</v>
      </c>
      <c r="B242" s="245" t="s">
        <v>5</v>
      </c>
      <c r="C242" s="245" t="s">
        <v>352</v>
      </c>
      <c r="D242" s="245" t="s">
        <v>1005</v>
      </c>
      <c r="E242" s="245" t="s">
        <v>1174</v>
      </c>
      <c r="F242" s="246">
        <v>2054600</v>
      </c>
      <c r="G242" s="123" t="str">
        <f t="shared" si="3"/>
        <v>04051230000000</v>
      </c>
    </row>
    <row r="243" spans="1:7" ht="76.5">
      <c r="A243" s="244" t="s">
        <v>355</v>
      </c>
      <c r="B243" s="245" t="s">
        <v>5</v>
      </c>
      <c r="C243" s="245" t="s">
        <v>352</v>
      </c>
      <c r="D243" s="245" t="s">
        <v>669</v>
      </c>
      <c r="E243" s="245" t="s">
        <v>1174</v>
      </c>
      <c r="F243" s="246">
        <v>2054600</v>
      </c>
      <c r="G243" s="123" t="str">
        <f t="shared" si="3"/>
        <v>04051230075170</v>
      </c>
    </row>
    <row r="244" spans="1:7" ht="51">
      <c r="A244" s="244" t="s">
        <v>1315</v>
      </c>
      <c r="B244" s="245" t="s">
        <v>5</v>
      </c>
      <c r="C244" s="245" t="s">
        <v>352</v>
      </c>
      <c r="D244" s="245" t="s">
        <v>669</v>
      </c>
      <c r="E244" s="245" t="s">
        <v>273</v>
      </c>
      <c r="F244" s="246">
        <v>1992700</v>
      </c>
      <c r="G244" s="123" t="str">
        <f t="shared" si="3"/>
        <v>04051230075170100</v>
      </c>
    </row>
    <row r="245" spans="1:7" ht="25.5">
      <c r="A245" s="244" t="s">
        <v>1204</v>
      </c>
      <c r="B245" s="245" t="s">
        <v>5</v>
      </c>
      <c r="C245" s="245" t="s">
        <v>352</v>
      </c>
      <c r="D245" s="245" t="s">
        <v>669</v>
      </c>
      <c r="E245" s="245" t="s">
        <v>28</v>
      </c>
      <c r="F245" s="246">
        <v>1992700</v>
      </c>
      <c r="G245" s="123" t="str">
        <f t="shared" si="3"/>
        <v>04051230075170120</v>
      </c>
    </row>
    <row r="246" spans="1:7" ht="25.5">
      <c r="A246" s="244" t="s">
        <v>953</v>
      </c>
      <c r="B246" s="245" t="s">
        <v>5</v>
      </c>
      <c r="C246" s="245" t="s">
        <v>352</v>
      </c>
      <c r="D246" s="245" t="s">
        <v>669</v>
      </c>
      <c r="E246" s="245" t="s">
        <v>324</v>
      </c>
      <c r="F246" s="246">
        <v>1426054</v>
      </c>
      <c r="G246" s="123" t="str">
        <f t="shared" si="3"/>
        <v>04051230075170121</v>
      </c>
    </row>
    <row r="247" spans="1:7" ht="38.25">
      <c r="A247" s="244" t="s">
        <v>325</v>
      </c>
      <c r="B247" s="245" t="s">
        <v>5</v>
      </c>
      <c r="C247" s="245" t="s">
        <v>352</v>
      </c>
      <c r="D247" s="245" t="s">
        <v>669</v>
      </c>
      <c r="E247" s="245" t="s">
        <v>326</v>
      </c>
      <c r="F247" s="246">
        <v>136000</v>
      </c>
      <c r="G247" s="123" t="str">
        <f t="shared" si="3"/>
        <v>04051230075170122</v>
      </c>
    </row>
    <row r="248" spans="1:7" ht="38.25">
      <c r="A248" s="244" t="s">
        <v>1054</v>
      </c>
      <c r="B248" s="245" t="s">
        <v>5</v>
      </c>
      <c r="C248" s="245" t="s">
        <v>352</v>
      </c>
      <c r="D248" s="245" t="s">
        <v>669</v>
      </c>
      <c r="E248" s="245" t="s">
        <v>1055</v>
      </c>
      <c r="F248" s="246">
        <v>430646</v>
      </c>
      <c r="G248" s="123" t="str">
        <f t="shared" ref="G248:G311" si="4">CONCATENATE(C248,D248,E248)</f>
        <v>04051230075170129</v>
      </c>
    </row>
    <row r="249" spans="1:7" ht="25.5">
      <c r="A249" s="244" t="s">
        <v>1316</v>
      </c>
      <c r="B249" s="245" t="s">
        <v>5</v>
      </c>
      <c r="C249" s="245" t="s">
        <v>352</v>
      </c>
      <c r="D249" s="245" t="s">
        <v>669</v>
      </c>
      <c r="E249" s="245" t="s">
        <v>1317</v>
      </c>
      <c r="F249" s="246">
        <v>61900</v>
      </c>
      <c r="G249" s="123" t="str">
        <f t="shared" si="4"/>
        <v>04051230075170200</v>
      </c>
    </row>
    <row r="250" spans="1:7" ht="25.5">
      <c r="A250" s="244" t="s">
        <v>1197</v>
      </c>
      <c r="B250" s="245" t="s">
        <v>5</v>
      </c>
      <c r="C250" s="245" t="s">
        <v>352</v>
      </c>
      <c r="D250" s="245" t="s">
        <v>669</v>
      </c>
      <c r="E250" s="245" t="s">
        <v>1198</v>
      </c>
      <c r="F250" s="246">
        <v>61900</v>
      </c>
      <c r="G250" s="123" t="str">
        <f t="shared" si="4"/>
        <v>04051230075170240</v>
      </c>
    </row>
    <row r="251" spans="1:7">
      <c r="A251" s="244" t="s">
        <v>1224</v>
      </c>
      <c r="B251" s="245" t="s">
        <v>5</v>
      </c>
      <c r="C251" s="245" t="s">
        <v>352</v>
      </c>
      <c r="D251" s="245" t="s">
        <v>669</v>
      </c>
      <c r="E251" s="245" t="s">
        <v>329</v>
      </c>
      <c r="F251" s="246">
        <v>61900</v>
      </c>
      <c r="G251" s="123" t="str">
        <f t="shared" si="4"/>
        <v>04051230075170244</v>
      </c>
    </row>
    <row r="252" spans="1:7">
      <c r="A252" s="244" t="s">
        <v>1650</v>
      </c>
      <c r="B252" s="245" t="s">
        <v>5</v>
      </c>
      <c r="C252" s="245" t="s">
        <v>1651</v>
      </c>
      <c r="D252" s="245" t="s">
        <v>1174</v>
      </c>
      <c r="E252" s="245" t="s">
        <v>1174</v>
      </c>
      <c r="F252" s="246">
        <v>2328100</v>
      </c>
      <c r="G252" s="123" t="str">
        <f t="shared" si="4"/>
        <v>0407</v>
      </c>
    </row>
    <row r="253" spans="1:7" ht="25.5">
      <c r="A253" s="244" t="s">
        <v>599</v>
      </c>
      <c r="B253" s="245" t="s">
        <v>5</v>
      </c>
      <c r="C253" s="245" t="s">
        <v>1651</v>
      </c>
      <c r="D253" s="245" t="s">
        <v>1006</v>
      </c>
      <c r="E253" s="245" t="s">
        <v>1174</v>
      </c>
      <c r="F253" s="246">
        <v>2328100</v>
      </c>
      <c r="G253" s="123" t="str">
        <f t="shared" si="4"/>
        <v>04078000000000</v>
      </c>
    </row>
    <row r="254" spans="1:7" ht="38.25">
      <c r="A254" s="244" t="s">
        <v>600</v>
      </c>
      <c r="B254" s="245" t="s">
        <v>5</v>
      </c>
      <c r="C254" s="245" t="s">
        <v>1651</v>
      </c>
      <c r="D254" s="245" t="s">
        <v>1008</v>
      </c>
      <c r="E254" s="245" t="s">
        <v>1174</v>
      </c>
      <c r="F254" s="246">
        <v>2328100</v>
      </c>
      <c r="G254" s="123" t="str">
        <f t="shared" si="4"/>
        <v>04078020000000</v>
      </c>
    </row>
    <row r="255" spans="1:7" ht="51">
      <c r="A255" s="244" t="s">
        <v>1652</v>
      </c>
      <c r="B255" s="245" t="s">
        <v>5</v>
      </c>
      <c r="C255" s="245" t="s">
        <v>1651</v>
      </c>
      <c r="D255" s="245" t="s">
        <v>1653</v>
      </c>
      <c r="E255" s="245" t="s">
        <v>1174</v>
      </c>
      <c r="F255" s="246">
        <v>2328100</v>
      </c>
      <c r="G255" s="123" t="str">
        <f t="shared" si="4"/>
        <v>04078020074460</v>
      </c>
    </row>
    <row r="256" spans="1:7" ht="51">
      <c r="A256" s="244" t="s">
        <v>1315</v>
      </c>
      <c r="B256" s="245" t="s">
        <v>5</v>
      </c>
      <c r="C256" s="245" t="s">
        <v>1651</v>
      </c>
      <c r="D256" s="245" t="s">
        <v>1653</v>
      </c>
      <c r="E256" s="245" t="s">
        <v>273</v>
      </c>
      <c r="F256" s="246">
        <v>2184400</v>
      </c>
      <c r="G256" s="123" t="str">
        <f t="shared" si="4"/>
        <v>04078020074460100</v>
      </c>
    </row>
    <row r="257" spans="1:7" ht="25.5">
      <c r="A257" s="244" t="s">
        <v>1204</v>
      </c>
      <c r="B257" s="245" t="s">
        <v>5</v>
      </c>
      <c r="C257" s="245" t="s">
        <v>1651</v>
      </c>
      <c r="D257" s="245" t="s">
        <v>1653</v>
      </c>
      <c r="E257" s="245" t="s">
        <v>28</v>
      </c>
      <c r="F257" s="246">
        <v>2184400</v>
      </c>
      <c r="G257" s="123" t="str">
        <f t="shared" si="4"/>
        <v>04078020074460120</v>
      </c>
    </row>
    <row r="258" spans="1:7" ht="25.5">
      <c r="A258" s="244" t="s">
        <v>953</v>
      </c>
      <c r="B258" s="245" t="s">
        <v>5</v>
      </c>
      <c r="C258" s="245" t="s">
        <v>1651</v>
      </c>
      <c r="D258" s="245" t="s">
        <v>1653</v>
      </c>
      <c r="E258" s="245" t="s">
        <v>324</v>
      </c>
      <c r="F258" s="246">
        <v>1536873</v>
      </c>
      <c r="G258" s="123" t="str">
        <f t="shared" si="4"/>
        <v>04078020074460121</v>
      </c>
    </row>
    <row r="259" spans="1:7" ht="38.25">
      <c r="A259" s="244" t="s">
        <v>325</v>
      </c>
      <c r="B259" s="245" t="s">
        <v>5</v>
      </c>
      <c r="C259" s="245" t="s">
        <v>1651</v>
      </c>
      <c r="D259" s="245" t="s">
        <v>1653</v>
      </c>
      <c r="E259" s="245" t="s">
        <v>326</v>
      </c>
      <c r="F259" s="246">
        <v>183400</v>
      </c>
      <c r="G259" s="123" t="str">
        <f t="shared" si="4"/>
        <v>04078020074460122</v>
      </c>
    </row>
    <row r="260" spans="1:7" ht="38.25">
      <c r="A260" s="244" t="s">
        <v>1054</v>
      </c>
      <c r="B260" s="245" t="s">
        <v>5</v>
      </c>
      <c r="C260" s="245" t="s">
        <v>1651</v>
      </c>
      <c r="D260" s="245" t="s">
        <v>1653</v>
      </c>
      <c r="E260" s="245" t="s">
        <v>1055</v>
      </c>
      <c r="F260" s="246">
        <v>464127</v>
      </c>
      <c r="G260" s="123" t="str">
        <f t="shared" si="4"/>
        <v>04078020074460129</v>
      </c>
    </row>
    <row r="261" spans="1:7" ht="25.5">
      <c r="A261" s="244" t="s">
        <v>1316</v>
      </c>
      <c r="B261" s="245" t="s">
        <v>5</v>
      </c>
      <c r="C261" s="245" t="s">
        <v>1651</v>
      </c>
      <c r="D261" s="245" t="s">
        <v>1653</v>
      </c>
      <c r="E261" s="245" t="s">
        <v>1317</v>
      </c>
      <c r="F261" s="246">
        <v>143700</v>
      </c>
      <c r="G261" s="123" t="str">
        <f t="shared" si="4"/>
        <v>04078020074460200</v>
      </c>
    </row>
    <row r="262" spans="1:7" ht="25.5">
      <c r="A262" s="244" t="s">
        <v>1197</v>
      </c>
      <c r="B262" s="245" t="s">
        <v>5</v>
      </c>
      <c r="C262" s="245" t="s">
        <v>1651</v>
      </c>
      <c r="D262" s="245" t="s">
        <v>1653</v>
      </c>
      <c r="E262" s="245" t="s">
        <v>1198</v>
      </c>
      <c r="F262" s="246">
        <v>143700</v>
      </c>
      <c r="G262" s="123" t="str">
        <f t="shared" si="4"/>
        <v>04078020074460240</v>
      </c>
    </row>
    <row r="263" spans="1:7">
      <c r="A263" s="244" t="s">
        <v>1224</v>
      </c>
      <c r="B263" s="245" t="s">
        <v>5</v>
      </c>
      <c r="C263" s="245" t="s">
        <v>1651</v>
      </c>
      <c r="D263" s="245" t="s">
        <v>1653</v>
      </c>
      <c r="E263" s="245" t="s">
        <v>329</v>
      </c>
      <c r="F263" s="246">
        <v>143700</v>
      </c>
      <c r="G263" s="123" t="str">
        <f t="shared" si="4"/>
        <v>04078020074460244</v>
      </c>
    </row>
    <row r="264" spans="1:7">
      <c r="A264" s="244" t="s">
        <v>185</v>
      </c>
      <c r="B264" s="245" t="s">
        <v>5</v>
      </c>
      <c r="C264" s="245" t="s">
        <v>356</v>
      </c>
      <c r="D264" s="245" t="s">
        <v>1174</v>
      </c>
      <c r="E264" s="245" t="s">
        <v>1174</v>
      </c>
      <c r="F264" s="246">
        <v>83804600</v>
      </c>
      <c r="G264" s="123" t="str">
        <f t="shared" si="4"/>
        <v>0408</v>
      </c>
    </row>
    <row r="265" spans="1:7" ht="25.5">
      <c r="A265" s="244" t="s">
        <v>483</v>
      </c>
      <c r="B265" s="245" t="s">
        <v>5</v>
      </c>
      <c r="C265" s="245" t="s">
        <v>356</v>
      </c>
      <c r="D265" s="245" t="s">
        <v>993</v>
      </c>
      <c r="E265" s="245" t="s">
        <v>1174</v>
      </c>
      <c r="F265" s="246">
        <v>83804600</v>
      </c>
      <c r="G265" s="123" t="str">
        <f t="shared" si="4"/>
        <v>04080900000000</v>
      </c>
    </row>
    <row r="266" spans="1:7" ht="25.5">
      <c r="A266" s="244" t="s">
        <v>486</v>
      </c>
      <c r="B266" s="245" t="s">
        <v>5</v>
      </c>
      <c r="C266" s="245" t="s">
        <v>356</v>
      </c>
      <c r="D266" s="245" t="s">
        <v>995</v>
      </c>
      <c r="E266" s="245" t="s">
        <v>1174</v>
      </c>
      <c r="F266" s="246">
        <v>83804600</v>
      </c>
      <c r="G266" s="123" t="str">
        <f t="shared" si="4"/>
        <v>04080920000000</v>
      </c>
    </row>
    <row r="267" spans="1:7" ht="51">
      <c r="A267" s="244" t="s">
        <v>1832</v>
      </c>
      <c r="B267" s="245" t="s">
        <v>5</v>
      </c>
      <c r="C267" s="245" t="s">
        <v>356</v>
      </c>
      <c r="D267" s="245" t="s">
        <v>1833</v>
      </c>
      <c r="E267" s="245" t="s">
        <v>1174</v>
      </c>
      <c r="F267" s="246">
        <v>5191150</v>
      </c>
      <c r="G267" s="123" t="str">
        <f t="shared" si="4"/>
        <v>040809200В0000</v>
      </c>
    </row>
    <row r="268" spans="1:7">
      <c r="A268" s="244" t="s">
        <v>1318</v>
      </c>
      <c r="B268" s="245" t="s">
        <v>5</v>
      </c>
      <c r="C268" s="245" t="s">
        <v>356</v>
      </c>
      <c r="D268" s="245" t="s">
        <v>1833</v>
      </c>
      <c r="E268" s="245" t="s">
        <v>1319</v>
      </c>
      <c r="F268" s="246">
        <v>5191150</v>
      </c>
      <c r="G268" s="123" t="str">
        <f t="shared" si="4"/>
        <v>040809200В0000800</v>
      </c>
    </row>
    <row r="269" spans="1:7" ht="38.25">
      <c r="A269" s="244" t="s">
        <v>1207</v>
      </c>
      <c r="B269" s="245" t="s">
        <v>5</v>
      </c>
      <c r="C269" s="245" t="s">
        <v>356</v>
      </c>
      <c r="D269" s="245" t="s">
        <v>1833</v>
      </c>
      <c r="E269" s="245" t="s">
        <v>354</v>
      </c>
      <c r="F269" s="246">
        <v>5191150</v>
      </c>
      <c r="G269" s="123" t="str">
        <f t="shared" si="4"/>
        <v>040809200В0000810</v>
      </c>
    </row>
    <row r="270" spans="1:7" ht="51">
      <c r="A270" s="244" t="s">
        <v>1226</v>
      </c>
      <c r="B270" s="245" t="s">
        <v>5</v>
      </c>
      <c r="C270" s="245" t="s">
        <v>356</v>
      </c>
      <c r="D270" s="245" t="s">
        <v>1833</v>
      </c>
      <c r="E270" s="245" t="s">
        <v>1227</v>
      </c>
      <c r="F270" s="246">
        <v>5191150</v>
      </c>
      <c r="G270" s="123" t="str">
        <f t="shared" si="4"/>
        <v>040809200В0000811</v>
      </c>
    </row>
    <row r="271" spans="1:7" ht="51">
      <c r="A271" s="244" t="s">
        <v>825</v>
      </c>
      <c r="B271" s="245" t="s">
        <v>5</v>
      </c>
      <c r="C271" s="245" t="s">
        <v>356</v>
      </c>
      <c r="D271" s="245" t="s">
        <v>951</v>
      </c>
      <c r="E271" s="245" t="s">
        <v>1174</v>
      </c>
      <c r="F271" s="246">
        <v>452600</v>
      </c>
      <c r="G271" s="123" t="str">
        <f t="shared" si="4"/>
        <v>040809200Л0000</v>
      </c>
    </row>
    <row r="272" spans="1:7">
      <c r="A272" s="244" t="s">
        <v>1318</v>
      </c>
      <c r="B272" s="245" t="s">
        <v>5</v>
      </c>
      <c r="C272" s="245" t="s">
        <v>356</v>
      </c>
      <c r="D272" s="245" t="s">
        <v>951</v>
      </c>
      <c r="E272" s="245" t="s">
        <v>1319</v>
      </c>
      <c r="F272" s="246">
        <v>452600</v>
      </c>
      <c r="G272" s="123" t="str">
        <f t="shared" si="4"/>
        <v>040809200Л0000800</v>
      </c>
    </row>
    <row r="273" spans="1:7" ht="38.25">
      <c r="A273" s="244" t="s">
        <v>1207</v>
      </c>
      <c r="B273" s="245" t="s">
        <v>5</v>
      </c>
      <c r="C273" s="245" t="s">
        <v>356</v>
      </c>
      <c r="D273" s="245" t="s">
        <v>951</v>
      </c>
      <c r="E273" s="245" t="s">
        <v>354</v>
      </c>
      <c r="F273" s="246">
        <v>452600</v>
      </c>
      <c r="G273" s="123" t="str">
        <f t="shared" si="4"/>
        <v>040809200Л0000810</v>
      </c>
    </row>
    <row r="274" spans="1:7" ht="51">
      <c r="A274" s="244" t="s">
        <v>1226</v>
      </c>
      <c r="B274" s="245" t="s">
        <v>5</v>
      </c>
      <c r="C274" s="245" t="s">
        <v>356</v>
      </c>
      <c r="D274" s="245" t="s">
        <v>951</v>
      </c>
      <c r="E274" s="245" t="s">
        <v>1227</v>
      </c>
      <c r="F274" s="246">
        <v>452600</v>
      </c>
      <c r="G274" s="123" t="str">
        <f t="shared" si="4"/>
        <v>040809200Л0000811</v>
      </c>
    </row>
    <row r="275" spans="1:7" ht="63.75">
      <c r="A275" s="244" t="s">
        <v>357</v>
      </c>
      <c r="B275" s="245" t="s">
        <v>5</v>
      </c>
      <c r="C275" s="245" t="s">
        <v>356</v>
      </c>
      <c r="D275" s="245" t="s">
        <v>670</v>
      </c>
      <c r="E275" s="245" t="s">
        <v>1174</v>
      </c>
      <c r="F275" s="246">
        <v>78160850</v>
      </c>
      <c r="G275" s="123" t="str">
        <f t="shared" si="4"/>
        <v>040809200П0000</v>
      </c>
    </row>
    <row r="276" spans="1:7">
      <c r="A276" s="244" t="s">
        <v>1318</v>
      </c>
      <c r="B276" s="245" t="s">
        <v>5</v>
      </c>
      <c r="C276" s="245" t="s">
        <v>356</v>
      </c>
      <c r="D276" s="245" t="s">
        <v>670</v>
      </c>
      <c r="E276" s="245" t="s">
        <v>1319</v>
      </c>
      <c r="F276" s="246">
        <v>78160850</v>
      </c>
      <c r="G276" s="123" t="str">
        <f t="shared" si="4"/>
        <v>040809200П0000800</v>
      </c>
    </row>
    <row r="277" spans="1:7" ht="38.25">
      <c r="A277" s="244" t="s">
        <v>1207</v>
      </c>
      <c r="B277" s="245" t="s">
        <v>5</v>
      </c>
      <c r="C277" s="245" t="s">
        <v>356</v>
      </c>
      <c r="D277" s="245" t="s">
        <v>670</v>
      </c>
      <c r="E277" s="245" t="s">
        <v>354</v>
      </c>
      <c r="F277" s="246">
        <v>78160850</v>
      </c>
      <c r="G277" s="123" t="str">
        <f t="shared" si="4"/>
        <v>040809200П0000810</v>
      </c>
    </row>
    <row r="278" spans="1:7" ht="51">
      <c r="A278" s="244" t="s">
        <v>1226</v>
      </c>
      <c r="B278" s="245" t="s">
        <v>5</v>
      </c>
      <c r="C278" s="245" t="s">
        <v>356</v>
      </c>
      <c r="D278" s="245" t="s">
        <v>670</v>
      </c>
      <c r="E278" s="245" t="s">
        <v>1227</v>
      </c>
      <c r="F278" s="246">
        <v>78160850</v>
      </c>
      <c r="G278" s="123" t="str">
        <f t="shared" si="4"/>
        <v>040809200П0000811</v>
      </c>
    </row>
    <row r="279" spans="1:7">
      <c r="A279" s="244" t="s">
        <v>252</v>
      </c>
      <c r="B279" s="245" t="s">
        <v>5</v>
      </c>
      <c r="C279" s="245" t="s">
        <v>358</v>
      </c>
      <c r="D279" s="245" t="s">
        <v>1174</v>
      </c>
      <c r="E279" s="245" t="s">
        <v>1174</v>
      </c>
      <c r="F279" s="246">
        <v>302900</v>
      </c>
      <c r="G279" s="123" t="str">
        <f t="shared" si="4"/>
        <v>0409</v>
      </c>
    </row>
    <row r="280" spans="1:7" ht="25.5">
      <c r="A280" s="244" t="s">
        <v>483</v>
      </c>
      <c r="B280" s="245" t="s">
        <v>5</v>
      </c>
      <c r="C280" s="245" t="s">
        <v>358</v>
      </c>
      <c r="D280" s="245" t="s">
        <v>993</v>
      </c>
      <c r="E280" s="245" t="s">
        <v>1174</v>
      </c>
      <c r="F280" s="246">
        <v>302900</v>
      </c>
      <c r="G280" s="123" t="str">
        <f t="shared" si="4"/>
        <v>04090900000000</v>
      </c>
    </row>
    <row r="281" spans="1:7">
      <c r="A281" s="244" t="s">
        <v>484</v>
      </c>
      <c r="B281" s="245" t="s">
        <v>5</v>
      </c>
      <c r="C281" s="245" t="s">
        <v>358</v>
      </c>
      <c r="D281" s="245" t="s">
        <v>994</v>
      </c>
      <c r="E281" s="245" t="s">
        <v>1174</v>
      </c>
      <c r="F281" s="246">
        <v>302900</v>
      </c>
      <c r="G281" s="123" t="str">
        <f t="shared" si="4"/>
        <v>04090910000000</v>
      </c>
    </row>
    <row r="282" spans="1:7" ht="38.25">
      <c r="A282" s="244" t="s">
        <v>359</v>
      </c>
      <c r="B282" s="245" t="s">
        <v>5</v>
      </c>
      <c r="C282" s="245" t="s">
        <v>358</v>
      </c>
      <c r="D282" s="245" t="s">
        <v>671</v>
      </c>
      <c r="E282" s="245" t="s">
        <v>1174</v>
      </c>
      <c r="F282" s="246">
        <v>302900</v>
      </c>
      <c r="G282" s="123" t="str">
        <f t="shared" si="4"/>
        <v>04090910080000</v>
      </c>
    </row>
    <row r="283" spans="1:7" ht="25.5">
      <c r="A283" s="244" t="s">
        <v>1316</v>
      </c>
      <c r="B283" s="245" t="s">
        <v>5</v>
      </c>
      <c r="C283" s="245" t="s">
        <v>358</v>
      </c>
      <c r="D283" s="245" t="s">
        <v>671</v>
      </c>
      <c r="E283" s="245" t="s">
        <v>1317</v>
      </c>
      <c r="F283" s="246">
        <v>302900</v>
      </c>
      <c r="G283" s="123" t="str">
        <f t="shared" si="4"/>
        <v>04090910080000200</v>
      </c>
    </row>
    <row r="284" spans="1:7" ht="25.5">
      <c r="A284" s="244" t="s">
        <v>1197</v>
      </c>
      <c r="B284" s="245" t="s">
        <v>5</v>
      </c>
      <c r="C284" s="245" t="s">
        <v>358</v>
      </c>
      <c r="D284" s="245" t="s">
        <v>671</v>
      </c>
      <c r="E284" s="245" t="s">
        <v>1198</v>
      </c>
      <c r="F284" s="246">
        <v>302900</v>
      </c>
      <c r="G284" s="123" t="str">
        <f t="shared" si="4"/>
        <v>04090910080000240</v>
      </c>
    </row>
    <row r="285" spans="1:7">
      <c r="A285" s="244" t="s">
        <v>1224</v>
      </c>
      <c r="B285" s="245" t="s">
        <v>5</v>
      </c>
      <c r="C285" s="245" t="s">
        <v>358</v>
      </c>
      <c r="D285" s="245" t="s">
        <v>671</v>
      </c>
      <c r="E285" s="245" t="s">
        <v>329</v>
      </c>
      <c r="F285" s="246">
        <v>302900</v>
      </c>
      <c r="G285" s="123" t="str">
        <f t="shared" si="4"/>
        <v>04090910080000244</v>
      </c>
    </row>
    <row r="286" spans="1:7">
      <c r="A286" s="244" t="s">
        <v>145</v>
      </c>
      <c r="B286" s="245" t="s">
        <v>5</v>
      </c>
      <c r="C286" s="245" t="s">
        <v>360</v>
      </c>
      <c r="D286" s="245" t="s">
        <v>1174</v>
      </c>
      <c r="E286" s="245" t="s">
        <v>1174</v>
      </c>
      <c r="F286" s="246">
        <v>2941500</v>
      </c>
      <c r="G286" s="123" t="str">
        <f t="shared" si="4"/>
        <v>0412</v>
      </c>
    </row>
    <row r="287" spans="1:7" ht="38.25">
      <c r="A287" s="244" t="s">
        <v>1240</v>
      </c>
      <c r="B287" s="245" t="s">
        <v>5</v>
      </c>
      <c r="C287" s="245" t="s">
        <v>360</v>
      </c>
      <c r="D287" s="245" t="s">
        <v>991</v>
      </c>
      <c r="E287" s="245" t="s">
        <v>1174</v>
      </c>
      <c r="F287" s="246">
        <v>2348500</v>
      </c>
      <c r="G287" s="123" t="str">
        <f t="shared" si="4"/>
        <v>04120800000000</v>
      </c>
    </row>
    <row r="288" spans="1:7" ht="25.5">
      <c r="A288" s="244" t="s">
        <v>480</v>
      </c>
      <c r="B288" s="245" t="s">
        <v>5</v>
      </c>
      <c r="C288" s="245" t="s">
        <v>360</v>
      </c>
      <c r="D288" s="245" t="s">
        <v>992</v>
      </c>
      <c r="E288" s="245" t="s">
        <v>1174</v>
      </c>
      <c r="F288" s="246">
        <v>2345500</v>
      </c>
      <c r="G288" s="123" t="str">
        <f t="shared" si="4"/>
        <v>04120810000000</v>
      </c>
    </row>
    <row r="289" spans="1:7" ht="89.25">
      <c r="A289" s="244" t="s">
        <v>1310</v>
      </c>
      <c r="B289" s="245" t="s">
        <v>5</v>
      </c>
      <c r="C289" s="245" t="s">
        <v>360</v>
      </c>
      <c r="D289" s="245" t="s">
        <v>672</v>
      </c>
      <c r="E289" s="245" t="s">
        <v>1174</v>
      </c>
      <c r="F289" s="246">
        <v>15000</v>
      </c>
      <c r="G289" s="123" t="str">
        <f t="shared" si="4"/>
        <v>04120810080020</v>
      </c>
    </row>
    <row r="290" spans="1:7" ht="25.5">
      <c r="A290" s="244" t="s">
        <v>1316</v>
      </c>
      <c r="B290" s="245" t="s">
        <v>5</v>
      </c>
      <c r="C290" s="245" t="s">
        <v>360</v>
      </c>
      <c r="D290" s="245" t="s">
        <v>672</v>
      </c>
      <c r="E290" s="245" t="s">
        <v>1317</v>
      </c>
      <c r="F290" s="246">
        <v>15000</v>
      </c>
      <c r="G290" s="123" t="str">
        <f t="shared" si="4"/>
        <v>04120810080020200</v>
      </c>
    </row>
    <row r="291" spans="1:7" ht="25.5">
      <c r="A291" s="244" t="s">
        <v>1197</v>
      </c>
      <c r="B291" s="245" t="s">
        <v>5</v>
      </c>
      <c r="C291" s="245" t="s">
        <v>360</v>
      </c>
      <c r="D291" s="245" t="s">
        <v>672</v>
      </c>
      <c r="E291" s="245" t="s">
        <v>1198</v>
      </c>
      <c r="F291" s="246">
        <v>15000</v>
      </c>
      <c r="G291" s="123" t="str">
        <f t="shared" si="4"/>
        <v>04120810080020240</v>
      </c>
    </row>
    <row r="292" spans="1:7">
      <c r="A292" s="244" t="s">
        <v>1224</v>
      </c>
      <c r="B292" s="245" t="s">
        <v>5</v>
      </c>
      <c r="C292" s="245" t="s">
        <v>360</v>
      </c>
      <c r="D292" s="245" t="s">
        <v>672</v>
      </c>
      <c r="E292" s="245" t="s">
        <v>329</v>
      </c>
      <c r="F292" s="246">
        <v>15000</v>
      </c>
      <c r="G292" s="123" t="str">
        <f t="shared" si="4"/>
        <v>04120810080020244</v>
      </c>
    </row>
    <row r="293" spans="1:7" ht="102">
      <c r="A293" s="244" t="s">
        <v>1502</v>
      </c>
      <c r="B293" s="245" t="s">
        <v>5</v>
      </c>
      <c r="C293" s="245" t="s">
        <v>360</v>
      </c>
      <c r="D293" s="245" t="s">
        <v>1339</v>
      </c>
      <c r="E293" s="245" t="s">
        <v>1174</v>
      </c>
      <c r="F293" s="246">
        <v>1676658</v>
      </c>
      <c r="G293" s="123" t="str">
        <f t="shared" si="4"/>
        <v>041208100S6070</v>
      </c>
    </row>
    <row r="294" spans="1:7">
      <c r="A294" s="244" t="s">
        <v>1318</v>
      </c>
      <c r="B294" s="245" t="s">
        <v>5</v>
      </c>
      <c r="C294" s="245" t="s">
        <v>360</v>
      </c>
      <c r="D294" s="245" t="s">
        <v>1339</v>
      </c>
      <c r="E294" s="245" t="s">
        <v>1319</v>
      </c>
      <c r="F294" s="246">
        <v>1676658</v>
      </c>
      <c r="G294" s="123" t="str">
        <f t="shared" si="4"/>
        <v>041208100S6070800</v>
      </c>
    </row>
    <row r="295" spans="1:7" ht="38.25">
      <c r="A295" s="244" t="s">
        <v>1207</v>
      </c>
      <c r="B295" s="245" t="s">
        <v>5</v>
      </c>
      <c r="C295" s="245" t="s">
        <v>360</v>
      </c>
      <c r="D295" s="245" t="s">
        <v>1339</v>
      </c>
      <c r="E295" s="245" t="s">
        <v>354</v>
      </c>
      <c r="F295" s="246">
        <v>1676658</v>
      </c>
      <c r="G295" s="123" t="str">
        <f t="shared" si="4"/>
        <v>041208100S6070810</v>
      </c>
    </row>
    <row r="296" spans="1:7" ht="51">
      <c r="A296" s="244" t="s">
        <v>1226</v>
      </c>
      <c r="B296" s="245" t="s">
        <v>5</v>
      </c>
      <c r="C296" s="245" t="s">
        <v>360</v>
      </c>
      <c r="D296" s="245" t="s">
        <v>1339</v>
      </c>
      <c r="E296" s="245" t="s">
        <v>1227</v>
      </c>
      <c r="F296" s="246">
        <v>1676658</v>
      </c>
      <c r="G296" s="123" t="str">
        <f t="shared" si="4"/>
        <v>041208100S6070811</v>
      </c>
    </row>
    <row r="297" spans="1:7" ht="89.25">
      <c r="A297" s="244" t="s">
        <v>2033</v>
      </c>
      <c r="B297" s="245" t="s">
        <v>5</v>
      </c>
      <c r="C297" s="245" t="s">
        <v>360</v>
      </c>
      <c r="D297" s="245" t="s">
        <v>2034</v>
      </c>
      <c r="E297" s="245" t="s">
        <v>1174</v>
      </c>
      <c r="F297" s="246">
        <v>653842</v>
      </c>
      <c r="G297" s="123" t="str">
        <f t="shared" si="4"/>
        <v>041208100S6610</v>
      </c>
    </row>
    <row r="298" spans="1:7">
      <c r="A298" s="244" t="s">
        <v>1318</v>
      </c>
      <c r="B298" s="245" t="s">
        <v>5</v>
      </c>
      <c r="C298" s="245" t="s">
        <v>360</v>
      </c>
      <c r="D298" s="245" t="s">
        <v>2034</v>
      </c>
      <c r="E298" s="245" t="s">
        <v>1319</v>
      </c>
      <c r="F298" s="246">
        <v>653842</v>
      </c>
      <c r="G298" s="123" t="str">
        <f t="shared" si="4"/>
        <v>041208100S6610800</v>
      </c>
    </row>
    <row r="299" spans="1:7" ht="38.25">
      <c r="A299" s="244" t="s">
        <v>1207</v>
      </c>
      <c r="B299" s="245" t="s">
        <v>5</v>
      </c>
      <c r="C299" s="245" t="s">
        <v>360</v>
      </c>
      <c r="D299" s="245" t="s">
        <v>2034</v>
      </c>
      <c r="E299" s="245" t="s">
        <v>354</v>
      </c>
      <c r="F299" s="246">
        <v>653842</v>
      </c>
      <c r="G299" s="123" t="str">
        <f t="shared" si="4"/>
        <v>041208100S6610810</v>
      </c>
    </row>
    <row r="300" spans="1:7" ht="51">
      <c r="A300" s="244" t="s">
        <v>1226</v>
      </c>
      <c r="B300" s="245" t="s">
        <v>5</v>
      </c>
      <c r="C300" s="245" t="s">
        <v>360</v>
      </c>
      <c r="D300" s="245" t="s">
        <v>2034</v>
      </c>
      <c r="E300" s="245" t="s">
        <v>1227</v>
      </c>
      <c r="F300" s="246">
        <v>653842</v>
      </c>
      <c r="G300" s="123" t="str">
        <f t="shared" si="4"/>
        <v>041208100S6610811</v>
      </c>
    </row>
    <row r="301" spans="1:7" ht="25.5">
      <c r="A301" s="244" t="s">
        <v>447</v>
      </c>
      <c r="B301" s="245" t="s">
        <v>5</v>
      </c>
      <c r="C301" s="245" t="s">
        <v>360</v>
      </c>
      <c r="D301" s="245" t="s">
        <v>1311</v>
      </c>
      <c r="E301" s="245" t="s">
        <v>1174</v>
      </c>
      <c r="F301" s="246">
        <v>3000</v>
      </c>
      <c r="G301" s="123" t="str">
        <f t="shared" si="4"/>
        <v>04120820000000</v>
      </c>
    </row>
    <row r="302" spans="1:7" ht="89.25">
      <c r="A302" s="244" t="s">
        <v>1312</v>
      </c>
      <c r="B302" s="245" t="s">
        <v>5</v>
      </c>
      <c r="C302" s="245" t="s">
        <v>360</v>
      </c>
      <c r="D302" s="245" t="s">
        <v>1313</v>
      </c>
      <c r="E302" s="245" t="s">
        <v>1174</v>
      </c>
      <c r="F302" s="246">
        <v>3000</v>
      </c>
      <c r="G302" s="123" t="str">
        <f t="shared" si="4"/>
        <v>04120820080030</v>
      </c>
    </row>
    <row r="303" spans="1:7" ht="25.5">
      <c r="A303" s="244" t="s">
        <v>1316</v>
      </c>
      <c r="B303" s="245" t="s">
        <v>5</v>
      </c>
      <c r="C303" s="245" t="s">
        <v>360</v>
      </c>
      <c r="D303" s="245" t="s">
        <v>1313</v>
      </c>
      <c r="E303" s="245" t="s">
        <v>1317</v>
      </c>
      <c r="F303" s="246">
        <v>3000</v>
      </c>
      <c r="G303" s="123" t="str">
        <f t="shared" si="4"/>
        <v>04120820080030200</v>
      </c>
    </row>
    <row r="304" spans="1:7" ht="25.5">
      <c r="A304" s="244" t="s">
        <v>1197</v>
      </c>
      <c r="B304" s="245" t="s">
        <v>5</v>
      </c>
      <c r="C304" s="245" t="s">
        <v>360</v>
      </c>
      <c r="D304" s="245" t="s">
        <v>1313</v>
      </c>
      <c r="E304" s="245" t="s">
        <v>1198</v>
      </c>
      <c r="F304" s="246">
        <v>3000</v>
      </c>
      <c r="G304" s="123" t="str">
        <f t="shared" si="4"/>
        <v>04120820080030240</v>
      </c>
    </row>
    <row r="305" spans="1:7">
      <c r="A305" s="244" t="s">
        <v>1224</v>
      </c>
      <c r="B305" s="245" t="s">
        <v>5</v>
      </c>
      <c r="C305" s="245" t="s">
        <v>360</v>
      </c>
      <c r="D305" s="245" t="s">
        <v>1313</v>
      </c>
      <c r="E305" s="245" t="s">
        <v>329</v>
      </c>
      <c r="F305" s="246">
        <v>3000</v>
      </c>
      <c r="G305" s="123" t="str">
        <f t="shared" si="4"/>
        <v>04120820080030244</v>
      </c>
    </row>
    <row r="306" spans="1:7" ht="25.5">
      <c r="A306" s="244" t="s">
        <v>596</v>
      </c>
      <c r="B306" s="245" t="s">
        <v>5</v>
      </c>
      <c r="C306" s="245" t="s">
        <v>360</v>
      </c>
      <c r="D306" s="245" t="s">
        <v>997</v>
      </c>
      <c r="E306" s="245" t="s">
        <v>1174</v>
      </c>
      <c r="F306" s="246">
        <v>500000</v>
      </c>
      <c r="G306" s="123" t="str">
        <f t="shared" si="4"/>
        <v>04121000000000</v>
      </c>
    </row>
    <row r="307" spans="1:7" ht="25.5">
      <c r="A307" s="244" t="s">
        <v>2096</v>
      </c>
      <c r="B307" s="245" t="s">
        <v>5</v>
      </c>
      <c r="C307" s="245" t="s">
        <v>360</v>
      </c>
      <c r="D307" s="245" t="s">
        <v>2097</v>
      </c>
      <c r="E307" s="245" t="s">
        <v>1174</v>
      </c>
      <c r="F307" s="246">
        <v>500000</v>
      </c>
      <c r="G307" s="123" t="str">
        <f t="shared" si="4"/>
        <v>04121040000000</v>
      </c>
    </row>
    <row r="308" spans="1:7" ht="63.75">
      <c r="A308" s="244" t="s">
        <v>2098</v>
      </c>
      <c r="B308" s="245" t="s">
        <v>5</v>
      </c>
      <c r="C308" s="245" t="s">
        <v>360</v>
      </c>
      <c r="D308" s="245" t="s">
        <v>2099</v>
      </c>
      <c r="E308" s="245" t="s">
        <v>1174</v>
      </c>
      <c r="F308" s="246">
        <v>500000</v>
      </c>
      <c r="G308" s="123" t="str">
        <f t="shared" si="4"/>
        <v>04121040080000</v>
      </c>
    </row>
    <row r="309" spans="1:7" ht="25.5">
      <c r="A309" s="244" t="s">
        <v>1316</v>
      </c>
      <c r="B309" s="245" t="s">
        <v>5</v>
      </c>
      <c r="C309" s="245" t="s">
        <v>360</v>
      </c>
      <c r="D309" s="245" t="s">
        <v>2099</v>
      </c>
      <c r="E309" s="245" t="s">
        <v>1317</v>
      </c>
      <c r="F309" s="246">
        <v>500000</v>
      </c>
      <c r="G309" s="123" t="str">
        <f t="shared" si="4"/>
        <v>04121040080000200</v>
      </c>
    </row>
    <row r="310" spans="1:7" ht="25.5">
      <c r="A310" s="244" t="s">
        <v>1197</v>
      </c>
      <c r="B310" s="245" t="s">
        <v>5</v>
      </c>
      <c r="C310" s="245" t="s">
        <v>360</v>
      </c>
      <c r="D310" s="245" t="s">
        <v>2099</v>
      </c>
      <c r="E310" s="245" t="s">
        <v>1198</v>
      </c>
      <c r="F310" s="246">
        <v>500000</v>
      </c>
      <c r="G310" s="123" t="str">
        <f t="shared" si="4"/>
        <v>04121040080000240</v>
      </c>
    </row>
    <row r="311" spans="1:7">
      <c r="A311" s="244" t="s">
        <v>1224</v>
      </c>
      <c r="B311" s="245" t="s">
        <v>5</v>
      </c>
      <c r="C311" s="245" t="s">
        <v>360</v>
      </c>
      <c r="D311" s="245" t="s">
        <v>2099</v>
      </c>
      <c r="E311" s="245" t="s">
        <v>329</v>
      </c>
      <c r="F311" s="246">
        <v>500000</v>
      </c>
      <c r="G311" s="123" t="str">
        <f t="shared" si="4"/>
        <v>04121040080000244</v>
      </c>
    </row>
    <row r="312" spans="1:7" ht="25.5">
      <c r="A312" s="244" t="s">
        <v>493</v>
      </c>
      <c r="B312" s="245" t="s">
        <v>5</v>
      </c>
      <c r="C312" s="245" t="s">
        <v>360</v>
      </c>
      <c r="D312" s="245" t="s">
        <v>1002</v>
      </c>
      <c r="E312" s="245" t="s">
        <v>1174</v>
      </c>
      <c r="F312" s="246">
        <v>93000</v>
      </c>
      <c r="G312" s="123" t="str">
        <f t="shared" ref="G312:G370" si="5">CONCATENATE(C312,D312,E312)</f>
        <v>04121200000000</v>
      </c>
    </row>
    <row r="313" spans="1:7">
      <c r="A313" s="244" t="s">
        <v>495</v>
      </c>
      <c r="B313" s="245" t="s">
        <v>5</v>
      </c>
      <c r="C313" s="245" t="s">
        <v>360</v>
      </c>
      <c r="D313" s="245" t="s">
        <v>1004</v>
      </c>
      <c r="E313" s="245" t="s">
        <v>1174</v>
      </c>
      <c r="F313" s="246">
        <v>93000</v>
      </c>
      <c r="G313" s="123" t="str">
        <f t="shared" si="5"/>
        <v>04121220000000</v>
      </c>
    </row>
    <row r="314" spans="1:7" ht="63.75">
      <c r="A314" s="244" t="s">
        <v>1175</v>
      </c>
      <c r="B314" s="245" t="s">
        <v>5</v>
      </c>
      <c r="C314" s="245" t="s">
        <v>360</v>
      </c>
      <c r="D314" s="245" t="s">
        <v>1176</v>
      </c>
      <c r="E314" s="245" t="s">
        <v>1174</v>
      </c>
      <c r="F314" s="246">
        <v>93000</v>
      </c>
      <c r="G314" s="123" t="str">
        <f t="shared" si="5"/>
        <v>04121220080010</v>
      </c>
    </row>
    <row r="315" spans="1:7" ht="25.5">
      <c r="A315" s="244" t="s">
        <v>1316</v>
      </c>
      <c r="B315" s="245" t="s">
        <v>5</v>
      </c>
      <c r="C315" s="245" t="s">
        <v>360</v>
      </c>
      <c r="D315" s="245" t="s">
        <v>1176</v>
      </c>
      <c r="E315" s="245" t="s">
        <v>1317</v>
      </c>
      <c r="F315" s="246">
        <v>93000</v>
      </c>
      <c r="G315" s="123" t="str">
        <f t="shared" si="5"/>
        <v>04121220080010200</v>
      </c>
    </row>
    <row r="316" spans="1:7" ht="25.5">
      <c r="A316" s="244" t="s">
        <v>1197</v>
      </c>
      <c r="B316" s="245" t="s">
        <v>5</v>
      </c>
      <c r="C316" s="245" t="s">
        <v>360</v>
      </c>
      <c r="D316" s="245" t="s">
        <v>1176</v>
      </c>
      <c r="E316" s="245" t="s">
        <v>1198</v>
      </c>
      <c r="F316" s="246">
        <v>93000</v>
      </c>
      <c r="G316" s="123" t="str">
        <f t="shared" si="5"/>
        <v>04121220080010240</v>
      </c>
    </row>
    <row r="317" spans="1:7">
      <c r="A317" s="244" t="s">
        <v>1224</v>
      </c>
      <c r="B317" s="245" t="s">
        <v>5</v>
      </c>
      <c r="C317" s="245" t="s">
        <v>360</v>
      </c>
      <c r="D317" s="245" t="s">
        <v>1176</v>
      </c>
      <c r="E317" s="245" t="s">
        <v>329</v>
      </c>
      <c r="F317" s="246">
        <v>93000</v>
      </c>
      <c r="G317" s="123" t="str">
        <f t="shared" si="5"/>
        <v>04121220080010244</v>
      </c>
    </row>
    <row r="318" spans="1:7">
      <c r="A318" s="244" t="s">
        <v>239</v>
      </c>
      <c r="B318" s="245" t="s">
        <v>5</v>
      </c>
      <c r="C318" s="245" t="s">
        <v>1141</v>
      </c>
      <c r="D318" s="245" t="s">
        <v>1174</v>
      </c>
      <c r="E318" s="245" t="s">
        <v>1174</v>
      </c>
      <c r="F318" s="246">
        <v>246075277</v>
      </c>
      <c r="G318" s="123" t="str">
        <f t="shared" si="5"/>
        <v>0500</v>
      </c>
    </row>
    <row r="319" spans="1:7">
      <c r="A319" s="244" t="s">
        <v>146</v>
      </c>
      <c r="B319" s="245" t="s">
        <v>5</v>
      </c>
      <c r="C319" s="245" t="s">
        <v>364</v>
      </c>
      <c r="D319" s="245" t="s">
        <v>1174</v>
      </c>
      <c r="E319" s="245" t="s">
        <v>1174</v>
      </c>
      <c r="F319" s="246">
        <v>242775777</v>
      </c>
      <c r="G319" s="123" t="str">
        <f t="shared" si="5"/>
        <v>0502</v>
      </c>
    </row>
    <row r="320" spans="1:7" ht="38.25">
      <c r="A320" s="244" t="s">
        <v>452</v>
      </c>
      <c r="B320" s="245" t="s">
        <v>5</v>
      </c>
      <c r="C320" s="245" t="s">
        <v>364</v>
      </c>
      <c r="D320" s="245" t="s">
        <v>974</v>
      </c>
      <c r="E320" s="245" t="s">
        <v>1174</v>
      </c>
      <c r="F320" s="246">
        <v>242717090</v>
      </c>
      <c r="G320" s="123" t="str">
        <f t="shared" si="5"/>
        <v>05020300000000</v>
      </c>
    </row>
    <row r="321" spans="1:7" ht="38.25">
      <c r="A321" s="244" t="s">
        <v>591</v>
      </c>
      <c r="B321" s="245" t="s">
        <v>5</v>
      </c>
      <c r="C321" s="245" t="s">
        <v>364</v>
      </c>
      <c r="D321" s="245" t="s">
        <v>975</v>
      </c>
      <c r="E321" s="245" t="s">
        <v>1174</v>
      </c>
      <c r="F321" s="246">
        <v>242717090</v>
      </c>
      <c r="G321" s="123" t="str">
        <f t="shared" si="5"/>
        <v>05020320000000</v>
      </c>
    </row>
    <row r="322" spans="1:7" ht="102">
      <c r="A322" s="244" t="s">
        <v>1162</v>
      </c>
      <c r="B322" s="245" t="s">
        <v>5</v>
      </c>
      <c r="C322" s="245" t="s">
        <v>364</v>
      </c>
      <c r="D322" s="245" t="s">
        <v>679</v>
      </c>
      <c r="E322" s="245" t="s">
        <v>1174</v>
      </c>
      <c r="F322" s="246">
        <v>218139700</v>
      </c>
      <c r="G322" s="123" t="str">
        <f t="shared" si="5"/>
        <v>05020320075700</v>
      </c>
    </row>
    <row r="323" spans="1:7">
      <c r="A323" s="244" t="s">
        <v>1318</v>
      </c>
      <c r="B323" s="245" t="s">
        <v>5</v>
      </c>
      <c r="C323" s="245" t="s">
        <v>364</v>
      </c>
      <c r="D323" s="245" t="s">
        <v>679</v>
      </c>
      <c r="E323" s="245" t="s">
        <v>1319</v>
      </c>
      <c r="F323" s="246">
        <v>218139700</v>
      </c>
      <c r="G323" s="123" t="str">
        <f t="shared" si="5"/>
        <v>05020320075700800</v>
      </c>
    </row>
    <row r="324" spans="1:7" ht="38.25">
      <c r="A324" s="244" t="s">
        <v>1207</v>
      </c>
      <c r="B324" s="245" t="s">
        <v>5</v>
      </c>
      <c r="C324" s="245" t="s">
        <v>364</v>
      </c>
      <c r="D324" s="245" t="s">
        <v>679</v>
      </c>
      <c r="E324" s="245" t="s">
        <v>354</v>
      </c>
      <c r="F324" s="246">
        <v>218139700</v>
      </c>
      <c r="G324" s="123" t="str">
        <f t="shared" si="5"/>
        <v>05020320075700810</v>
      </c>
    </row>
    <row r="325" spans="1:7" ht="51">
      <c r="A325" s="244" t="s">
        <v>1226</v>
      </c>
      <c r="B325" s="245" t="s">
        <v>5</v>
      </c>
      <c r="C325" s="245" t="s">
        <v>364</v>
      </c>
      <c r="D325" s="245" t="s">
        <v>679</v>
      </c>
      <c r="E325" s="245" t="s">
        <v>1227</v>
      </c>
      <c r="F325" s="246">
        <v>218139700</v>
      </c>
      <c r="G325" s="123" t="str">
        <f t="shared" si="5"/>
        <v>05020320075700811</v>
      </c>
    </row>
    <row r="326" spans="1:7" ht="127.5">
      <c r="A326" s="244" t="s">
        <v>1340</v>
      </c>
      <c r="B326" s="245" t="s">
        <v>5</v>
      </c>
      <c r="C326" s="245" t="s">
        <v>364</v>
      </c>
      <c r="D326" s="245" t="s">
        <v>678</v>
      </c>
      <c r="E326" s="245" t="s">
        <v>1174</v>
      </c>
      <c r="F326" s="246">
        <v>17100500</v>
      </c>
      <c r="G326" s="123" t="str">
        <f t="shared" si="5"/>
        <v>05020320075770</v>
      </c>
    </row>
    <row r="327" spans="1:7">
      <c r="A327" s="244" t="s">
        <v>1318</v>
      </c>
      <c r="B327" s="245" t="s">
        <v>5</v>
      </c>
      <c r="C327" s="245" t="s">
        <v>364</v>
      </c>
      <c r="D327" s="245" t="s">
        <v>678</v>
      </c>
      <c r="E327" s="245" t="s">
        <v>1319</v>
      </c>
      <c r="F327" s="246">
        <v>17100500</v>
      </c>
      <c r="G327" s="123" t="str">
        <f t="shared" si="5"/>
        <v>05020320075770800</v>
      </c>
    </row>
    <row r="328" spans="1:7" ht="38.25">
      <c r="A328" s="244" t="s">
        <v>1207</v>
      </c>
      <c r="B328" s="245" t="s">
        <v>5</v>
      </c>
      <c r="C328" s="245" t="s">
        <v>364</v>
      </c>
      <c r="D328" s="245" t="s">
        <v>678</v>
      </c>
      <c r="E328" s="245" t="s">
        <v>354</v>
      </c>
      <c r="F328" s="246">
        <v>17100500</v>
      </c>
      <c r="G328" s="123" t="str">
        <f t="shared" si="5"/>
        <v>05020320075770810</v>
      </c>
    </row>
    <row r="329" spans="1:7" ht="51">
      <c r="A329" s="244" t="s">
        <v>1226</v>
      </c>
      <c r="B329" s="245" t="s">
        <v>5</v>
      </c>
      <c r="C329" s="245" t="s">
        <v>364</v>
      </c>
      <c r="D329" s="245" t="s">
        <v>678</v>
      </c>
      <c r="E329" s="245" t="s">
        <v>1227</v>
      </c>
      <c r="F329" s="246">
        <v>17100500</v>
      </c>
      <c r="G329" s="123" t="str">
        <f t="shared" si="5"/>
        <v>05020320075770811</v>
      </c>
    </row>
    <row r="330" spans="1:7" ht="114.75">
      <c r="A330" s="244" t="s">
        <v>2068</v>
      </c>
      <c r="B330" s="245" t="s">
        <v>5</v>
      </c>
      <c r="C330" s="245" t="s">
        <v>364</v>
      </c>
      <c r="D330" s="245" t="s">
        <v>2069</v>
      </c>
      <c r="E330" s="245" t="s">
        <v>1174</v>
      </c>
      <c r="F330" s="246">
        <v>4000000</v>
      </c>
      <c r="G330" s="123" t="str">
        <f t="shared" si="5"/>
        <v>05020320080010</v>
      </c>
    </row>
    <row r="331" spans="1:7">
      <c r="A331" s="244" t="s">
        <v>1318</v>
      </c>
      <c r="B331" s="245" t="s">
        <v>5</v>
      </c>
      <c r="C331" s="245" t="s">
        <v>364</v>
      </c>
      <c r="D331" s="245" t="s">
        <v>2069</v>
      </c>
      <c r="E331" s="245" t="s">
        <v>1319</v>
      </c>
      <c r="F331" s="246">
        <v>4000000</v>
      </c>
      <c r="G331" s="123" t="str">
        <f t="shared" si="5"/>
        <v>05020320080010800</v>
      </c>
    </row>
    <row r="332" spans="1:7" ht="38.25">
      <c r="A332" s="244" t="s">
        <v>1207</v>
      </c>
      <c r="B332" s="245" t="s">
        <v>5</v>
      </c>
      <c r="C332" s="245" t="s">
        <v>364</v>
      </c>
      <c r="D332" s="245" t="s">
        <v>2069</v>
      </c>
      <c r="E332" s="245" t="s">
        <v>354</v>
      </c>
      <c r="F332" s="246">
        <v>4000000</v>
      </c>
      <c r="G332" s="123" t="str">
        <f t="shared" si="5"/>
        <v>05020320080010810</v>
      </c>
    </row>
    <row r="333" spans="1:7" ht="51">
      <c r="A333" s="244" t="s">
        <v>1226</v>
      </c>
      <c r="B333" s="245" t="s">
        <v>5</v>
      </c>
      <c r="C333" s="245" t="s">
        <v>364</v>
      </c>
      <c r="D333" s="245" t="s">
        <v>2069</v>
      </c>
      <c r="E333" s="245" t="s">
        <v>1227</v>
      </c>
      <c r="F333" s="246">
        <v>4000000</v>
      </c>
      <c r="G333" s="123" t="str">
        <f t="shared" si="5"/>
        <v>05020320080010811</v>
      </c>
    </row>
    <row r="334" spans="1:7" ht="140.25">
      <c r="A334" s="244" t="s">
        <v>2081</v>
      </c>
      <c r="B334" s="245" t="s">
        <v>5</v>
      </c>
      <c r="C334" s="245" t="s">
        <v>364</v>
      </c>
      <c r="D334" s="245" t="s">
        <v>2082</v>
      </c>
      <c r="E334" s="245" t="s">
        <v>1174</v>
      </c>
      <c r="F334" s="246">
        <v>3476890</v>
      </c>
      <c r="G334" s="123" t="str">
        <f t="shared" si="5"/>
        <v>05020320080020</v>
      </c>
    </row>
    <row r="335" spans="1:7">
      <c r="A335" s="244" t="s">
        <v>1318</v>
      </c>
      <c r="B335" s="245" t="s">
        <v>5</v>
      </c>
      <c r="C335" s="245" t="s">
        <v>364</v>
      </c>
      <c r="D335" s="245" t="s">
        <v>2082</v>
      </c>
      <c r="E335" s="245" t="s">
        <v>1319</v>
      </c>
      <c r="F335" s="246">
        <v>3476890</v>
      </c>
      <c r="G335" s="123" t="str">
        <f t="shared" si="5"/>
        <v>05020320080020800</v>
      </c>
    </row>
    <row r="336" spans="1:7" ht="38.25">
      <c r="A336" s="244" t="s">
        <v>1207</v>
      </c>
      <c r="B336" s="245" t="s">
        <v>5</v>
      </c>
      <c r="C336" s="245" t="s">
        <v>364</v>
      </c>
      <c r="D336" s="245" t="s">
        <v>2082</v>
      </c>
      <c r="E336" s="245" t="s">
        <v>354</v>
      </c>
      <c r="F336" s="246">
        <v>3476890</v>
      </c>
      <c r="G336" s="123" t="str">
        <f t="shared" si="5"/>
        <v>05020320080020810</v>
      </c>
    </row>
    <row r="337" spans="1:7" ht="51">
      <c r="A337" s="244" t="s">
        <v>1226</v>
      </c>
      <c r="B337" s="245" t="s">
        <v>5</v>
      </c>
      <c r="C337" s="245" t="s">
        <v>364</v>
      </c>
      <c r="D337" s="245" t="s">
        <v>2082</v>
      </c>
      <c r="E337" s="245" t="s">
        <v>1227</v>
      </c>
      <c r="F337" s="246">
        <v>3476890</v>
      </c>
      <c r="G337" s="123" t="str">
        <f t="shared" si="5"/>
        <v>05020320080020811</v>
      </c>
    </row>
    <row r="338" spans="1:7" ht="25.5">
      <c r="A338" s="244" t="s">
        <v>601</v>
      </c>
      <c r="B338" s="245" t="s">
        <v>5</v>
      </c>
      <c r="C338" s="245" t="s">
        <v>364</v>
      </c>
      <c r="D338" s="245" t="s">
        <v>1011</v>
      </c>
      <c r="E338" s="245" t="s">
        <v>1174</v>
      </c>
      <c r="F338" s="246">
        <v>58687</v>
      </c>
      <c r="G338" s="123" t="str">
        <f t="shared" si="5"/>
        <v>05029000000000</v>
      </c>
    </row>
    <row r="339" spans="1:7" ht="25.5">
      <c r="A339" s="244" t="s">
        <v>431</v>
      </c>
      <c r="B339" s="245" t="s">
        <v>5</v>
      </c>
      <c r="C339" s="245" t="s">
        <v>364</v>
      </c>
      <c r="D339" s="245" t="s">
        <v>1015</v>
      </c>
      <c r="E339" s="245" t="s">
        <v>1174</v>
      </c>
      <c r="F339" s="246">
        <v>58687</v>
      </c>
      <c r="G339" s="123" t="str">
        <f t="shared" si="5"/>
        <v>05029090000000</v>
      </c>
    </row>
    <row r="340" spans="1:7" ht="51">
      <c r="A340" s="244" t="s">
        <v>680</v>
      </c>
      <c r="B340" s="245" t="s">
        <v>5</v>
      </c>
      <c r="C340" s="245" t="s">
        <v>364</v>
      </c>
      <c r="D340" s="245" t="s">
        <v>681</v>
      </c>
      <c r="E340" s="245" t="s">
        <v>1174</v>
      </c>
      <c r="F340" s="246">
        <v>58687</v>
      </c>
      <c r="G340" s="123" t="str">
        <f t="shared" si="5"/>
        <v>050290900Ш0000</v>
      </c>
    </row>
    <row r="341" spans="1:7" ht="25.5">
      <c r="A341" s="244" t="s">
        <v>1316</v>
      </c>
      <c r="B341" s="245" t="s">
        <v>5</v>
      </c>
      <c r="C341" s="245" t="s">
        <v>364</v>
      </c>
      <c r="D341" s="245" t="s">
        <v>681</v>
      </c>
      <c r="E341" s="245" t="s">
        <v>1317</v>
      </c>
      <c r="F341" s="246">
        <v>58687</v>
      </c>
      <c r="G341" s="123" t="str">
        <f t="shared" si="5"/>
        <v>050290900Ш0000200</v>
      </c>
    </row>
    <row r="342" spans="1:7" ht="25.5">
      <c r="A342" s="244" t="s">
        <v>1197</v>
      </c>
      <c r="B342" s="245" t="s">
        <v>5</v>
      </c>
      <c r="C342" s="245" t="s">
        <v>364</v>
      </c>
      <c r="D342" s="245" t="s">
        <v>681</v>
      </c>
      <c r="E342" s="245" t="s">
        <v>1198</v>
      </c>
      <c r="F342" s="246">
        <v>58687</v>
      </c>
      <c r="G342" s="123" t="str">
        <f t="shared" si="5"/>
        <v>050290900Ш0000240</v>
      </c>
    </row>
    <row r="343" spans="1:7">
      <c r="A343" s="244" t="s">
        <v>1224</v>
      </c>
      <c r="B343" s="245" t="s">
        <v>5</v>
      </c>
      <c r="C343" s="245" t="s">
        <v>364</v>
      </c>
      <c r="D343" s="245" t="s">
        <v>681</v>
      </c>
      <c r="E343" s="245" t="s">
        <v>329</v>
      </c>
      <c r="F343" s="246">
        <v>58687</v>
      </c>
      <c r="G343" s="123" t="str">
        <f t="shared" si="5"/>
        <v>050290900Ш0000244</v>
      </c>
    </row>
    <row r="344" spans="1:7">
      <c r="A344" s="244" t="s">
        <v>37</v>
      </c>
      <c r="B344" s="245" t="s">
        <v>5</v>
      </c>
      <c r="C344" s="245" t="s">
        <v>388</v>
      </c>
      <c r="D344" s="245" t="s">
        <v>1174</v>
      </c>
      <c r="E344" s="245" t="s">
        <v>1174</v>
      </c>
      <c r="F344" s="246">
        <v>3299500</v>
      </c>
      <c r="G344" s="123" t="str">
        <f t="shared" si="5"/>
        <v>0503</v>
      </c>
    </row>
    <row r="345" spans="1:7" ht="25.5">
      <c r="A345" s="244" t="s">
        <v>1695</v>
      </c>
      <c r="B345" s="245" t="s">
        <v>5</v>
      </c>
      <c r="C345" s="245" t="s">
        <v>388</v>
      </c>
      <c r="D345" s="245" t="s">
        <v>1696</v>
      </c>
      <c r="E345" s="245" t="s">
        <v>1174</v>
      </c>
      <c r="F345" s="246">
        <v>3299500</v>
      </c>
      <c r="G345" s="123" t="str">
        <f t="shared" si="5"/>
        <v>05030200000000</v>
      </c>
    </row>
    <row r="346" spans="1:7" ht="25.5">
      <c r="A346" s="244" t="s">
        <v>822</v>
      </c>
      <c r="B346" s="245" t="s">
        <v>5</v>
      </c>
      <c r="C346" s="245" t="s">
        <v>388</v>
      </c>
      <c r="D346" s="245" t="s">
        <v>1697</v>
      </c>
      <c r="E346" s="245" t="s">
        <v>1174</v>
      </c>
      <c r="F346" s="246">
        <v>3299500</v>
      </c>
      <c r="G346" s="123" t="str">
        <f t="shared" si="5"/>
        <v>05030210000000</v>
      </c>
    </row>
    <row r="347" spans="1:7" ht="63.75">
      <c r="A347" s="244" t="s">
        <v>1698</v>
      </c>
      <c r="B347" s="245" t="s">
        <v>5</v>
      </c>
      <c r="C347" s="245" t="s">
        <v>388</v>
      </c>
      <c r="D347" s="245" t="s">
        <v>1699</v>
      </c>
      <c r="E347" s="245" t="s">
        <v>1174</v>
      </c>
      <c r="F347" s="246">
        <v>3299500</v>
      </c>
      <c r="G347" s="123" t="str">
        <f t="shared" si="5"/>
        <v>05030210080020</v>
      </c>
    </row>
    <row r="348" spans="1:7" ht="25.5">
      <c r="A348" s="244" t="s">
        <v>1316</v>
      </c>
      <c r="B348" s="245" t="s">
        <v>5</v>
      </c>
      <c r="C348" s="245" t="s">
        <v>388</v>
      </c>
      <c r="D348" s="245" t="s">
        <v>1699</v>
      </c>
      <c r="E348" s="245" t="s">
        <v>1317</v>
      </c>
      <c r="F348" s="246">
        <v>3299500</v>
      </c>
      <c r="G348" s="123" t="str">
        <f t="shared" si="5"/>
        <v>05030210080020200</v>
      </c>
    </row>
    <row r="349" spans="1:7" ht="25.5">
      <c r="A349" s="244" t="s">
        <v>1197</v>
      </c>
      <c r="B349" s="245" t="s">
        <v>5</v>
      </c>
      <c r="C349" s="245" t="s">
        <v>388</v>
      </c>
      <c r="D349" s="245" t="s">
        <v>1699</v>
      </c>
      <c r="E349" s="245" t="s">
        <v>1198</v>
      </c>
      <c r="F349" s="246">
        <v>3299500</v>
      </c>
      <c r="G349" s="123" t="str">
        <f t="shared" si="5"/>
        <v>05030210080020240</v>
      </c>
    </row>
    <row r="350" spans="1:7">
      <c r="A350" s="244" t="s">
        <v>1224</v>
      </c>
      <c r="B350" s="245" t="s">
        <v>5</v>
      </c>
      <c r="C350" s="245" t="s">
        <v>388</v>
      </c>
      <c r="D350" s="245" t="s">
        <v>1699</v>
      </c>
      <c r="E350" s="245" t="s">
        <v>329</v>
      </c>
      <c r="F350" s="246">
        <v>3299500</v>
      </c>
      <c r="G350" s="123" t="str">
        <f t="shared" si="5"/>
        <v>05030210080020244</v>
      </c>
    </row>
    <row r="351" spans="1:7">
      <c r="A351" s="244" t="s">
        <v>1635</v>
      </c>
      <c r="B351" s="245" t="s">
        <v>5</v>
      </c>
      <c r="C351" s="245" t="s">
        <v>1636</v>
      </c>
      <c r="D351" s="245" t="s">
        <v>1174</v>
      </c>
      <c r="E351" s="245" t="s">
        <v>1174</v>
      </c>
      <c r="F351" s="246">
        <v>2174973</v>
      </c>
      <c r="G351" s="123" t="str">
        <f t="shared" si="5"/>
        <v>0600</v>
      </c>
    </row>
    <row r="352" spans="1:7" ht="25.5">
      <c r="A352" s="244" t="s">
        <v>1700</v>
      </c>
      <c r="B352" s="245" t="s">
        <v>5</v>
      </c>
      <c r="C352" s="245" t="s">
        <v>1701</v>
      </c>
      <c r="D352" s="245" t="s">
        <v>1174</v>
      </c>
      <c r="E352" s="245" t="s">
        <v>1174</v>
      </c>
      <c r="F352" s="246">
        <v>1550300</v>
      </c>
      <c r="G352" s="123" t="str">
        <f t="shared" si="5"/>
        <v>0603</v>
      </c>
    </row>
    <row r="353" spans="1:7" ht="25.5">
      <c r="A353" s="244" t="s">
        <v>1695</v>
      </c>
      <c r="B353" s="245" t="s">
        <v>5</v>
      </c>
      <c r="C353" s="245" t="s">
        <v>1701</v>
      </c>
      <c r="D353" s="245" t="s">
        <v>1696</v>
      </c>
      <c r="E353" s="245" t="s">
        <v>1174</v>
      </c>
      <c r="F353" s="246">
        <v>1550300</v>
      </c>
      <c r="G353" s="123" t="str">
        <f t="shared" si="5"/>
        <v>06030200000000</v>
      </c>
    </row>
    <row r="354" spans="1:7">
      <c r="A354" s="244" t="s">
        <v>1702</v>
      </c>
      <c r="B354" s="245" t="s">
        <v>5</v>
      </c>
      <c r="C354" s="245" t="s">
        <v>1701</v>
      </c>
      <c r="D354" s="245" t="s">
        <v>1703</v>
      </c>
      <c r="E354" s="245" t="s">
        <v>1174</v>
      </c>
      <c r="F354" s="246">
        <v>1550300</v>
      </c>
      <c r="G354" s="123" t="str">
        <f t="shared" si="5"/>
        <v>06030220000000</v>
      </c>
    </row>
    <row r="355" spans="1:7" ht="76.5">
      <c r="A355" s="244" t="s">
        <v>1704</v>
      </c>
      <c r="B355" s="245" t="s">
        <v>5</v>
      </c>
      <c r="C355" s="245" t="s">
        <v>1701</v>
      </c>
      <c r="D355" s="245" t="s">
        <v>1705</v>
      </c>
      <c r="E355" s="245" t="s">
        <v>1174</v>
      </c>
      <c r="F355" s="246">
        <v>1550300</v>
      </c>
      <c r="G355" s="123" t="str">
        <f t="shared" si="5"/>
        <v>06030220075180</v>
      </c>
    </row>
    <row r="356" spans="1:7" ht="51">
      <c r="A356" s="244" t="s">
        <v>1315</v>
      </c>
      <c r="B356" s="245" t="s">
        <v>5</v>
      </c>
      <c r="C356" s="245" t="s">
        <v>1701</v>
      </c>
      <c r="D356" s="245" t="s">
        <v>1705</v>
      </c>
      <c r="E356" s="245" t="s">
        <v>273</v>
      </c>
      <c r="F356" s="246">
        <v>92835</v>
      </c>
      <c r="G356" s="123" t="str">
        <f t="shared" si="5"/>
        <v>06030220075180100</v>
      </c>
    </row>
    <row r="357" spans="1:7" ht="25.5">
      <c r="A357" s="244" t="s">
        <v>1204</v>
      </c>
      <c r="B357" s="245" t="s">
        <v>5</v>
      </c>
      <c r="C357" s="245" t="s">
        <v>1701</v>
      </c>
      <c r="D357" s="245" t="s">
        <v>1705</v>
      </c>
      <c r="E357" s="245" t="s">
        <v>28</v>
      </c>
      <c r="F357" s="246">
        <v>92835</v>
      </c>
      <c r="G357" s="123" t="str">
        <f t="shared" si="5"/>
        <v>06030220075180120</v>
      </c>
    </row>
    <row r="358" spans="1:7" ht="25.5">
      <c r="A358" s="244" t="s">
        <v>953</v>
      </c>
      <c r="B358" s="245" t="s">
        <v>5</v>
      </c>
      <c r="C358" s="245" t="s">
        <v>1701</v>
      </c>
      <c r="D358" s="245" t="s">
        <v>1705</v>
      </c>
      <c r="E358" s="245" t="s">
        <v>324</v>
      </c>
      <c r="F358" s="246">
        <v>71302</v>
      </c>
      <c r="G358" s="123" t="str">
        <f t="shared" si="5"/>
        <v>06030220075180121</v>
      </c>
    </row>
    <row r="359" spans="1:7" ht="38.25">
      <c r="A359" s="244" t="s">
        <v>1054</v>
      </c>
      <c r="B359" s="245" t="s">
        <v>5</v>
      </c>
      <c r="C359" s="245" t="s">
        <v>1701</v>
      </c>
      <c r="D359" s="245" t="s">
        <v>1705</v>
      </c>
      <c r="E359" s="245" t="s">
        <v>1055</v>
      </c>
      <c r="F359" s="246">
        <v>21533</v>
      </c>
      <c r="G359" s="123" t="str">
        <f t="shared" si="5"/>
        <v>06030220075180129</v>
      </c>
    </row>
    <row r="360" spans="1:7" ht="25.5">
      <c r="A360" s="244" t="s">
        <v>1316</v>
      </c>
      <c r="B360" s="245" t="s">
        <v>5</v>
      </c>
      <c r="C360" s="245" t="s">
        <v>1701</v>
      </c>
      <c r="D360" s="245" t="s">
        <v>1705</v>
      </c>
      <c r="E360" s="245" t="s">
        <v>1317</v>
      </c>
      <c r="F360" s="246">
        <v>1457465</v>
      </c>
      <c r="G360" s="123" t="str">
        <f t="shared" si="5"/>
        <v>06030220075180200</v>
      </c>
    </row>
    <row r="361" spans="1:7" ht="25.5">
      <c r="A361" s="244" t="s">
        <v>1197</v>
      </c>
      <c r="B361" s="245" t="s">
        <v>5</v>
      </c>
      <c r="C361" s="245" t="s">
        <v>1701</v>
      </c>
      <c r="D361" s="245" t="s">
        <v>1705</v>
      </c>
      <c r="E361" s="245" t="s">
        <v>1198</v>
      </c>
      <c r="F361" s="246">
        <v>1457465</v>
      </c>
      <c r="G361" s="123" t="str">
        <f t="shared" si="5"/>
        <v>06030220075180240</v>
      </c>
    </row>
    <row r="362" spans="1:7">
      <c r="A362" s="244" t="s">
        <v>1224</v>
      </c>
      <c r="B362" s="245" t="s">
        <v>5</v>
      </c>
      <c r="C362" s="245" t="s">
        <v>1701</v>
      </c>
      <c r="D362" s="245" t="s">
        <v>1705</v>
      </c>
      <c r="E362" s="245" t="s">
        <v>329</v>
      </c>
      <c r="F362" s="246">
        <v>1457465</v>
      </c>
      <c r="G362" s="123" t="str">
        <f t="shared" si="5"/>
        <v>06030220075180244</v>
      </c>
    </row>
    <row r="363" spans="1:7">
      <c r="A363" s="244" t="s">
        <v>1637</v>
      </c>
      <c r="B363" s="245" t="s">
        <v>5</v>
      </c>
      <c r="C363" s="245" t="s">
        <v>1638</v>
      </c>
      <c r="D363" s="245" t="s">
        <v>1174</v>
      </c>
      <c r="E363" s="245" t="s">
        <v>1174</v>
      </c>
      <c r="F363" s="246">
        <v>624673</v>
      </c>
      <c r="G363" s="123" t="str">
        <f t="shared" si="5"/>
        <v>0605</v>
      </c>
    </row>
    <row r="364" spans="1:7" ht="25.5">
      <c r="A364" s="244" t="s">
        <v>1695</v>
      </c>
      <c r="B364" s="245" t="s">
        <v>5</v>
      </c>
      <c r="C364" s="245" t="s">
        <v>1638</v>
      </c>
      <c r="D364" s="245" t="s">
        <v>1696</v>
      </c>
      <c r="E364" s="245" t="s">
        <v>1174</v>
      </c>
      <c r="F364" s="246">
        <v>624673</v>
      </c>
      <c r="G364" s="123" t="str">
        <f t="shared" si="5"/>
        <v>06050200000000</v>
      </c>
    </row>
    <row r="365" spans="1:7" ht="25.5">
      <c r="A365" s="244" t="s">
        <v>822</v>
      </c>
      <c r="B365" s="245" t="s">
        <v>5</v>
      </c>
      <c r="C365" s="245" t="s">
        <v>1638</v>
      </c>
      <c r="D365" s="245" t="s">
        <v>1697</v>
      </c>
      <c r="E365" s="245" t="s">
        <v>1174</v>
      </c>
      <c r="F365" s="246">
        <v>624673</v>
      </c>
      <c r="G365" s="123" t="str">
        <f t="shared" si="5"/>
        <v>06050210000000</v>
      </c>
    </row>
    <row r="366" spans="1:7" ht="89.25">
      <c r="A366" s="244" t="s">
        <v>1835</v>
      </c>
      <c r="B366" s="245" t="s">
        <v>5</v>
      </c>
      <c r="C366" s="245" t="s">
        <v>1638</v>
      </c>
      <c r="D366" s="245" t="s">
        <v>1836</v>
      </c>
      <c r="E366" s="245" t="s">
        <v>1174</v>
      </c>
      <c r="F366" s="246">
        <v>64770</v>
      </c>
      <c r="G366" s="123" t="str">
        <f t="shared" si="5"/>
        <v>06050210080040</v>
      </c>
    </row>
    <row r="367" spans="1:7" ht="25.5">
      <c r="A367" s="244" t="s">
        <v>1316</v>
      </c>
      <c r="B367" s="245" t="s">
        <v>5</v>
      </c>
      <c r="C367" s="245" t="s">
        <v>1638</v>
      </c>
      <c r="D367" s="245" t="s">
        <v>1836</v>
      </c>
      <c r="E367" s="245" t="s">
        <v>1317</v>
      </c>
      <c r="F367" s="246">
        <v>64770</v>
      </c>
      <c r="G367" s="123" t="str">
        <f t="shared" si="5"/>
        <v>06050210080040200</v>
      </c>
    </row>
    <row r="368" spans="1:7" ht="25.5">
      <c r="A368" s="244" t="s">
        <v>1197</v>
      </c>
      <c r="B368" s="245" t="s">
        <v>5</v>
      </c>
      <c r="C368" s="245" t="s">
        <v>1638</v>
      </c>
      <c r="D368" s="245" t="s">
        <v>1836</v>
      </c>
      <c r="E368" s="245" t="s">
        <v>1198</v>
      </c>
      <c r="F368" s="246">
        <v>64770</v>
      </c>
      <c r="G368" s="123" t="str">
        <f t="shared" si="5"/>
        <v>06050210080040240</v>
      </c>
    </row>
    <row r="369" spans="1:7">
      <c r="A369" s="244" t="s">
        <v>1224</v>
      </c>
      <c r="B369" s="245" t="s">
        <v>5</v>
      </c>
      <c r="C369" s="245" t="s">
        <v>1638</v>
      </c>
      <c r="D369" s="245" t="s">
        <v>1836</v>
      </c>
      <c r="E369" s="245" t="s">
        <v>329</v>
      </c>
      <c r="F369" s="246">
        <v>64770</v>
      </c>
      <c r="G369" s="123" t="str">
        <f t="shared" si="5"/>
        <v>06050210080040244</v>
      </c>
    </row>
    <row r="370" spans="1:7" ht="63.75">
      <c r="A370" s="244" t="s">
        <v>2035</v>
      </c>
      <c r="B370" s="245" t="s">
        <v>5</v>
      </c>
      <c r="C370" s="245" t="s">
        <v>1638</v>
      </c>
      <c r="D370" s="245" t="s">
        <v>2036</v>
      </c>
      <c r="E370" s="245" t="s">
        <v>1174</v>
      </c>
      <c r="F370" s="246">
        <v>559903</v>
      </c>
      <c r="G370" s="123" t="str">
        <f t="shared" si="5"/>
        <v>06050210080050</v>
      </c>
    </row>
    <row r="371" spans="1:7" ht="25.5">
      <c r="A371" s="244" t="s">
        <v>1316</v>
      </c>
      <c r="B371" s="245" t="s">
        <v>5</v>
      </c>
      <c r="C371" s="245" t="s">
        <v>1638</v>
      </c>
      <c r="D371" s="245" t="s">
        <v>2036</v>
      </c>
      <c r="E371" s="245" t="s">
        <v>1317</v>
      </c>
      <c r="F371" s="246">
        <v>559903</v>
      </c>
      <c r="G371" s="123" t="str">
        <f t="shared" ref="G371:G431" si="6">CONCATENATE(C371,D371,E371)</f>
        <v>06050210080050200</v>
      </c>
    </row>
    <row r="372" spans="1:7" ht="25.5">
      <c r="A372" s="244" t="s">
        <v>1197</v>
      </c>
      <c r="B372" s="245" t="s">
        <v>5</v>
      </c>
      <c r="C372" s="245" t="s">
        <v>1638</v>
      </c>
      <c r="D372" s="245" t="s">
        <v>2036</v>
      </c>
      <c r="E372" s="245" t="s">
        <v>1198</v>
      </c>
      <c r="F372" s="246">
        <v>559903</v>
      </c>
      <c r="G372" s="123" t="str">
        <f t="shared" si="6"/>
        <v>06050210080050240</v>
      </c>
    </row>
    <row r="373" spans="1:7">
      <c r="A373" s="244" t="s">
        <v>1224</v>
      </c>
      <c r="B373" s="245" t="s">
        <v>5</v>
      </c>
      <c r="C373" s="245" t="s">
        <v>1638</v>
      </c>
      <c r="D373" s="245" t="s">
        <v>2036</v>
      </c>
      <c r="E373" s="245" t="s">
        <v>329</v>
      </c>
      <c r="F373" s="246">
        <v>559903</v>
      </c>
      <c r="G373" s="123" t="str">
        <f t="shared" si="6"/>
        <v>06050210080050244</v>
      </c>
    </row>
    <row r="374" spans="1:7">
      <c r="A374" s="244" t="s">
        <v>249</v>
      </c>
      <c r="B374" s="245" t="s">
        <v>5</v>
      </c>
      <c r="C374" s="245" t="s">
        <v>1148</v>
      </c>
      <c r="D374" s="245" t="s">
        <v>1174</v>
      </c>
      <c r="E374" s="245" t="s">
        <v>1174</v>
      </c>
      <c r="F374" s="246">
        <v>150000</v>
      </c>
      <c r="G374" s="123" t="str">
        <f t="shared" si="6"/>
        <v>0800</v>
      </c>
    </row>
    <row r="375" spans="1:7">
      <c r="A375" s="244" t="s">
        <v>209</v>
      </c>
      <c r="B375" s="245" t="s">
        <v>5</v>
      </c>
      <c r="C375" s="245" t="s">
        <v>392</v>
      </c>
      <c r="D375" s="245" t="s">
        <v>1174</v>
      </c>
      <c r="E375" s="245" t="s">
        <v>1174</v>
      </c>
      <c r="F375" s="246">
        <v>150000</v>
      </c>
      <c r="G375" s="123" t="str">
        <f t="shared" si="6"/>
        <v>0801</v>
      </c>
    </row>
    <row r="376" spans="1:7" ht="38.25">
      <c r="A376" s="244" t="s">
        <v>1706</v>
      </c>
      <c r="B376" s="245" t="s">
        <v>5</v>
      </c>
      <c r="C376" s="245" t="s">
        <v>392</v>
      </c>
      <c r="D376" s="245" t="s">
        <v>1707</v>
      </c>
      <c r="E376" s="245" t="s">
        <v>1174</v>
      </c>
      <c r="F376" s="246">
        <v>150000</v>
      </c>
      <c r="G376" s="123" t="str">
        <f t="shared" si="6"/>
        <v>08011300000000</v>
      </c>
    </row>
    <row r="377" spans="1:7" ht="25.5">
      <c r="A377" s="244" t="s">
        <v>1708</v>
      </c>
      <c r="B377" s="245" t="s">
        <v>5</v>
      </c>
      <c r="C377" s="245" t="s">
        <v>392</v>
      </c>
      <c r="D377" s="245" t="s">
        <v>1709</v>
      </c>
      <c r="E377" s="245" t="s">
        <v>1174</v>
      </c>
      <c r="F377" s="246">
        <v>150000</v>
      </c>
      <c r="G377" s="123" t="str">
        <f t="shared" si="6"/>
        <v>08011310000000</v>
      </c>
    </row>
    <row r="378" spans="1:7" ht="76.5">
      <c r="A378" s="244" t="s">
        <v>1710</v>
      </c>
      <c r="B378" s="245" t="s">
        <v>5</v>
      </c>
      <c r="C378" s="245" t="s">
        <v>392</v>
      </c>
      <c r="D378" s="245" t="s">
        <v>1711</v>
      </c>
      <c r="E378" s="245" t="s">
        <v>1174</v>
      </c>
      <c r="F378" s="246">
        <v>150000</v>
      </c>
      <c r="G378" s="123" t="str">
        <f t="shared" si="6"/>
        <v>08011310080010</v>
      </c>
    </row>
    <row r="379" spans="1:7" ht="25.5">
      <c r="A379" s="244" t="s">
        <v>1324</v>
      </c>
      <c r="B379" s="245" t="s">
        <v>5</v>
      </c>
      <c r="C379" s="245" t="s">
        <v>392</v>
      </c>
      <c r="D379" s="245" t="s">
        <v>1711</v>
      </c>
      <c r="E379" s="245" t="s">
        <v>1325</v>
      </c>
      <c r="F379" s="246">
        <v>150000</v>
      </c>
      <c r="G379" s="123" t="str">
        <f t="shared" si="6"/>
        <v>08011310080010600</v>
      </c>
    </row>
    <row r="380" spans="1:7" ht="51">
      <c r="A380" s="244" t="s">
        <v>1932</v>
      </c>
      <c r="B380" s="245" t="s">
        <v>5</v>
      </c>
      <c r="C380" s="245" t="s">
        <v>392</v>
      </c>
      <c r="D380" s="245" t="s">
        <v>1711</v>
      </c>
      <c r="E380" s="245" t="s">
        <v>1712</v>
      </c>
      <c r="F380" s="246">
        <v>150000</v>
      </c>
      <c r="G380" s="123" t="str">
        <f t="shared" si="6"/>
        <v>08011310080010630</v>
      </c>
    </row>
    <row r="381" spans="1:7" ht="25.5">
      <c r="A381" s="244" t="s">
        <v>1713</v>
      </c>
      <c r="B381" s="245" t="s">
        <v>5</v>
      </c>
      <c r="C381" s="245" t="s">
        <v>392</v>
      </c>
      <c r="D381" s="245" t="s">
        <v>1711</v>
      </c>
      <c r="E381" s="245" t="s">
        <v>1714</v>
      </c>
      <c r="F381" s="246">
        <v>150000</v>
      </c>
      <c r="G381" s="123" t="str">
        <f t="shared" si="6"/>
        <v>08011310080010633</v>
      </c>
    </row>
    <row r="382" spans="1:7">
      <c r="A382" s="244" t="s">
        <v>141</v>
      </c>
      <c r="B382" s="245" t="s">
        <v>5</v>
      </c>
      <c r="C382" s="245" t="s">
        <v>1143</v>
      </c>
      <c r="D382" s="245" t="s">
        <v>1174</v>
      </c>
      <c r="E382" s="245" t="s">
        <v>1174</v>
      </c>
      <c r="F382" s="246">
        <v>25227498</v>
      </c>
      <c r="G382" s="123" t="str">
        <f t="shared" si="6"/>
        <v>1000</v>
      </c>
    </row>
    <row r="383" spans="1:7">
      <c r="A383" s="244" t="s">
        <v>97</v>
      </c>
      <c r="B383" s="245" t="s">
        <v>5</v>
      </c>
      <c r="C383" s="245" t="s">
        <v>375</v>
      </c>
      <c r="D383" s="245" t="s">
        <v>1174</v>
      </c>
      <c r="E383" s="245" t="s">
        <v>1174</v>
      </c>
      <c r="F383" s="246">
        <v>8176998</v>
      </c>
      <c r="G383" s="123" t="str">
        <f t="shared" si="6"/>
        <v>1001</v>
      </c>
    </row>
    <row r="384" spans="1:7" ht="25.5">
      <c r="A384" s="244" t="s">
        <v>601</v>
      </c>
      <c r="B384" s="245" t="s">
        <v>5</v>
      </c>
      <c r="C384" s="245" t="s">
        <v>375</v>
      </c>
      <c r="D384" s="245" t="s">
        <v>1011</v>
      </c>
      <c r="E384" s="245" t="s">
        <v>1174</v>
      </c>
      <c r="F384" s="246">
        <v>8176998</v>
      </c>
      <c r="G384" s="123" t="str">
        <f t="shared" si="6"/>
        <v>10019000000000</v>
      </c>
    </row>
    <row r="385" spans="1:7" ht="25.5">
      <c r="A385" s="244" t="s">
        <v>431</v>
      </c>
      <c r="B385" s="245" t="s">
        <v>5</v>
      </c>
      <c r="C385" s="245" t="s">
        <v>375</v>
      </c>
      <c r="D385" s="245" t="s">
        <v>1015</v>
      </c>
      <c r="E385" s="245" t="s">
        <v>1174</v>
      </c>
      <c r="F385" s="246">
        <v>8176998</v>
      </c>
      <c r="G385" s="123" t="str">
        <f t="shared" si="6"/>
        <v>10019090000000</v>
      </c>
    </row>
    <row r="386" spans="1:7" ht="25.5">
      <c r="A386" s="244" t="s">
        <v>431</v>
      </c>
      <c r="B386" s="245" t="s">
        <v>5</v>
      </c>
      <c r="C386" s="245" t="s">
        <v>375</v>
      </c>
      <c r="D386" s="245" t="s">
        <v>795</v>
      </c>
      <c r="E386" s="245" t="s">
        <v>1174</v>
      </c>
      <c r="F386" s="246">
        <v>8176998</v>
      </c>
      <c r="G386" s="123" t="str">
        <f t="shared" si="6"/>
        <v>10019090080000</v>
      </c>
    </row>
    <row r="387" spans="1:7">
      <c r="A387" s="244" t="s">
        <v>1320</v>
      </c>
      <c r="B387" s="245" t="s">
        <v>5</v>
      </c>
      <c r="C387" s="245" t="s">
        <v>375</v>
      </c>
      <c r="D387" s="245" t="s">
        <v>795</v>
      </c>
      <c r="E387" s="245" t="s">
        <v>1321</v>
      </c>
      <c r="F387" s="246">
        <v>8176998</v>
      </c>
      <c r="G387" s="123" t="str">
        <f t="shared" si="6"/>
        <v>10019090080000300</v>
      </c>
    </row>
    <row r="388" spans="1:7">
      <c r="A388" s="244" t="s">
        <v>1205</v>
      </c>
      <c r="B388" s="245" t="s">
        <v>5</v>
      </c>
      <c r="C388" s="245" t="s">
        <v>375</v>
      </c>
      <c r="D388" s="245" t="s">
        <v>795</v>
      </c>
      <c r="E388" s="245" t="s">
        <v>1206</v>
      </c>
      <c r="F388" s="246">
        <v>8176998</v>
      </c>
      <c r="G388" s="123" t="str">
        <f t="shared" si="6"/>
        <v>10019090080000310</v>
      </c>
    </row>
    <row r="389" spans="1:7">
      <c r="A389" s="244" t="s">
        <v>376</v>
      </c>
      <c r="B389" s="245" t="s">
        <v>5</v>
      </c>
      <c r="C389" s="245" t="s">
        <v>375</v>
      </c>
      <c r="D389" s="245" t="s">
        <v>795</v>
      </c>
      <c r="E389" s="245" t="s">
        <v>377</v>
      </c>
      <c r="F389" s="246">
        <v>8176998</v>
      </c>
      <c r="G389" s="123" t="str">
        <f t="shared" si="6"/>
        <v>10019090080000312</v>
      </c>
    </row>
    <row r="390" spans="1:7">
      <c r="A390" s="244" t="s">
        <v>98</v>
      </c>
      <c r="B390" s="245" t="s">
        <v>5</v>
      </c>
      <c r="C390" s="245" t="s">
        <v>378</v>
      </c>
      <c r="D390" s="245" t="s">
        <v>1174</v>
      </c>
      <c r="E390" s="245" t="s">
        <v>1174</v>
      </c>
      <c r="F390" s="246">
        <v>15671900</v>
      </c>
      <c r="G390" s="123" t="str">
        <f t="shared" si="6"/>
        <v>1003</v>
      </c>
    </row>
    <row r="391" spans="1:7" ht="25.5">
      <c r="A391" s="244" t="s">
        <v>596</v>
      </c>
      <c r="B391" s="245" t="s">
        <v>5</v>
      </c>
      <c r="C391" s="245" t="s">
        <v>378</v>
      </c>
      <c r="D391" s="245" t="s">
        <v>997</v>
      </c>
      <c r="E391" s="245" t="s">
        <v>1174</v>
      </c>
      <c r="F391" s="246">
        <v>15671900</v>
      </c>
      <c r="G391" s="123" t="str">
        <f t="shared" si="6"/>
        <v>10031000000000</v>
      </c>
    </row>
    <row r="392" spans="1:7" ht="25.5">
      <c r="A392" s="244" t="s">
        <v>2100</v>
      </c>
      <c r="B392" s="245" t="s">
        <v>5</v>
      </c>
      <c r="C392" s="245" t="s">
        <v>378</v>
      </c>
      <c r="D392" s="245" t="s">
        <v>998</v>
      </c>
      <c r="E392" s="245" t="s">
        <v>1174</v>
      </c>
      <c r="F392" s="246">
        <v>15671900</v>
      </c>
      <c r="G392" s="123" t="str">
        <f t="shared" si="6"/>
        <v>10031050000000</v>
      </c>
    </row>
    <row r="393" spans="1:7" ht="153">
      <c r="A393" s="244" t="s">
        <v>2101</v>
      </c>
      <c r="B393" s="245" t="s">
        <v>5</v>
      </c>
      <c r="C393" s="245" t="s">
        <v>378</v>
      </c>
      <c r="D393" s="245" t="s">
        <v>2102</v>
      </c>
      <c r="E393" s="245" t="s">
        <v>1174</v>
      </c>
      <c r="F393" s="246">
        <v>15671900</v>
      </c>
      <c r="G393" s="123" t="str">
        <f t="shared" si="6"/>
        <v>10031050075870</v>
      </c>
    </row>
    <row r="394" spans="1:7" ht="25.5">
      <c r="A394" s="244" t="s">
        <v>1322</v>
      </c>
      <c r="B394" s="245" t="s">
        <v>5</v>
      </c>
      <c r="C394" s="245" t="s">
        <v>378</v>
      </c>
      <c r="D394" s="245" t="s">
        <v>2102</v>
      </c>
      <c r="E394" s="245" t="s">
        <v>1323</v>
      </c>
      <c r="F394" s="246">
        <v>15671900</v>
      </c>
      <c r="G394" s="123" t="str">
        <f t="shared" si="6"/>
        <v>10031050075870400</v>
      </c>
    </row>
    <row r="395" spans="1:7">
      <c r="A395" s="244" t="s">
        <v>1208</v>
      </c>
      <c r="B395" s="245" t="s">
        <v>5</v>
      </c>
      <c r="C395" s="245" t="s">
        <v>378</v>
      </c>
      <c r="D395" s="245" t="s">
        <v>2102</v>
      </c>
      <c r="E395" s="245" t="s">
        <v>75</v>
      </c>
      <c r="F395" s="246">
        <v>15671900</v>
      </c>
      <c r="G395" s="123" t="str">
        <f t="shared" si="6"/>
        <v>10031050075870410</v>
      </c>
    </row>
    <row r="396" spans="1:7" ht="38.25">
      <c r="A396" s="244" t="s">
        <v>404</v>
      </c>
      <c r="B396" s="245" t="s">
        <v>5</v>
      </c>
      <c r="C396" s="245" t="s">
        <v>378</v>
      </c>
      <c r="D396" s="245" t="s">
        <v>2102</v>
      </c>
      <c r="E396" s="245" t="s">
        <v>405</v>
      </c>
      <c r="F396" s="246">
        <v>15671900</v>
      </c>
      <c r="G396" s="123" t="str">
        <f t="shared" si="6"/>
        <v>10031050075870412</v>
      </c>
    </row>
    <row r="397" spans="1:7">
      <c r="A397" s="244" t="s">
        <v>63</v>
      </c>
      <c r="B397" s="245" t="s">
        <v>5</v>
      </c>
      <c r="C397" s="245" t="s">
        <v>394</v>
      </c>
      <c r="D397" s="245" t="s">
        <v>1174</v>
      </c>
      <c r="E397" s="245" t="s">
        <v>1174</v>
      </c>
      <c r="F397" s="246">
        <v>1378600</v>
      </c>
      <c r="G397" s="123" t="str">
        <f t="shared" si="6"/>
        <v>1006</v>
      </c>
    </row>
    <row r="398" spans="1:7" ht="25.5">
      <c r="A398" s="244" t="s">
        <v>596</v>
      </c>
      <c r="B398" s="245" t="s">
        <v>5</v>
      </c>
      <c r="C398" s="245" t="s">
        <v>394</v>
      </c>
      <c r="D398" s="245" t="s">
        <v>997</v>
      </c>
      <c r="E398" s="245" t="s">
        <v>1174</v>
      </c>
      <c r="F398" s="246">
        <v>308800</v>
      </c>
      <c r="G398" s="123" t="str">
        <f t="shared" si="6"/>
        <v>10061000000000</v>
      </c>
    </row>
    <row r="399" spans="1:7" ht="25.5">
      <c r="A399" s="244" t="s">
        <v>2100</v>
      </c>
      <c r="B399" s="245" t="s">
        <v>5</v>
      </c>
      <c r="C399" s="245" t="s">
        <v>394</v>
      </c>
      <c r="D399" s="245" t="s">
        <v>998</v>
      </c>
      <c r="E399" s="245" t="s">
        <v>1174</v>
      </c>
      <c r="F399" s="246">
        <v>308800</v>
      </c>
      <c r="G399" s="123" t="str">
        <f t="shared" si="6"/>
        <v>10061050000000</v>
      </c>
    </row>
    <row r="400" spans="1:7" ht="153">
      <c r="A400" s="244" t="s">
        <v>2101</v>
      </c>
      <c r="B400" s="245" t="s">
        <v>5</v>
      </c>
      <c r="C400" s="245" t="s">
        <v>394</v>
      </c>
      <c r="D400" s="245" t="s">
        <v>2102</v>
      </c>
      <c r="E400" s="245" t="s">
        <v>1174</v>
      </c>
      <c r="F400" s="246">
        <v>308800</v>
      </c>
      <c r="G400" s="123" t="str">
        <f t="shared" si="6"/>
        <v>10061050075870</v>
      </c>
    </row>
    <row r="401" spans="1:7" ht="51">
      <c r="A401" s="244" t="s">
        <v>1315</v>
      </c>
      <c r="B401" s="245" t="s">
        <v>5</v>
      </c>
      <c r="C401" s="245" t="s">
        <v>394</v>
      </c>
      <c r="D401" s="245" t="s">
        <v>2102</v>
      </c>
      <c r="E401" s="245" t="s">
        <v>273</v>
      </c>
      <c r="F401" s="246">
        <v>308800</v>
      </c>
      <c r="G401" s="123" t="str">
        <f t="shared" si="6"/>
        <v>10061050075870100</v>
      </c>
    </row>
    <row r="402" spans="1:7" ht="25.5">
      <c r="A402" s="244" t="s">
        <v>1204</v>
      </c>
      <c r="B402" s="245" t="s">
        <v>5</v>
      </c>
      <c r="C402" s="245" t="s">
        <v>394</v>
      </c>
      <c r="D402" s="245" t="s">
        <v>2102</v>
      </c>
      <c r="E402" s="245" t="s">
        <v>28</v>
      </c>
      <c r="F402" s="246">
        <v>308800</v>
      </c>
      <c r="G402" s="123" t="str">
        <f t="shared" si="6"/>
        <v>10061050075870120</v>
      </c>
    </row>
    <row r="403" spans="1:7" ht="25.5">
      <c r="A403" s="244" t="s">
        <v>953</v>
      </c>
      <c r="B403" s="245" t="s">
        <v>5</v>
      </c>
      <c r="C403" s="245" t="s">
        <v>394</v>
      </c>
      <c r="D403" s="245" t="s">
        <v>2102</v>
      </c>
      <c r="E403" s="245" t="s">
        <v>324</v>
      </c>
      <c r="F403" s="246">
        <v>237174</v>
      </c>
      <c r="G403" s="123" t="str">
        <f t="shared" si="6"/>
        <v>10061050075870121</v>
      </c>
    </row>
    <row r="404" spans="1:7" ht="38.25">
      <c r="A404" s="244" t="s">
        <v>1054</v>
      </c>
      <c r="B404" s="245" t="s">
        <v>5</v>
      </c>
      <c r="C404" s="245" t="s">
        <v>394</v>
      </c>
      <c r="D404" s="245" t="s">
        <v>2102</v>
      </c>
      <c r="E404" s="245" t="s">
        <v>1055</v>
      </c>
      <c r="F404" s="246">
        <v>71626</v>
      </c>
      <c r="G404" s="123" t="str">
        <f t="shared" si="6"/>
        <v>10061050075870129</v>
      </c>
    </row>
    <row r="405" spans="1:7" ht="25.5">
      <c r="A405" s="244" t="s">
        <v>599</v>
      </c>
      <c r="B405" s="245" t="s">
        <v>5</v>
      </c>
      <c r="C405" s="245" t="s">
        <v>394</v>
      </c>
      <c r="D405" s="245" t="s">
        <v>1006</v>
      </c>
      <c r="E405" s="245" t="s">
        <v>1174</v>
      </c>
      <c r="F405" s="246">
        <v>1069800</v>
      </c>
      <c r="G405" s="123" t="str">
        <f t="shared" si="6"/>
        <v>10068000000000</v>
      </c>
    </row>
    <row r="406" spans="1:7" ht="38.25">
      <c r="A406" s="244" t="s">
        <v>600</v>
      </c>
      <c r="B406" s="245" t="s">
        <v>5</v>
      </c>
      <c r="C406" s="245" t="s">
        <v>394</v>
      </c>
      <c r="D406" s="245" t="s">
        <v>1008</v>
      </c>
      <c r="E406" s="245" t="s">
        <v>1174</v>
      </c>
      <c r="F406" s="246">
        <v>1069800</v>
      </c>
      <c r="G406" s="123" t="str">
        <f t="shared" si="6"/>
        <v>10068020000000</v>
      </c>
    </row>
    <row r="407" spans="1:7" ht="63.75">
      <c r="A407" s="244" t="s">
        <v>1341</v>
      </c>
      <c r="B407" s="245" t="s">
        <v>5</v>
      </c>
      <c r="C407" s="245" t="s">
        <v>394</v>
      </c>
      <c r="D407" s="245" t="s">
        <v>1342</v>
      </c>
      <c r="E407" s="245" t="s">
        <v>1174</v>
      </c>
      <c r="F407" s="246">
        <v>1069800</v>
      </c>
      <c r="G407" s="123" t="str">
        <f t="shared" si="6"/>
        <v>10068020002890</v>
      </c>
    </row>
    <row r="408" spans="1:7" ht="51">
      <c r="A408" s="244" t="s">
        <v>1315</v>
      </c>
      <c r="B408" s="245" t="s">
        <v>5</v>
      </c>
      <c r="C408" s="245" t="s">
        <v>394</v>
      </c>
      <c r="D408" s="245" t="s">
        <v>1342</v>
      </c>
      <c r="E408" s="245" t="s">
        <v>273</v>
      </c>
      <c r="F408" s="246">
        <v>1059800</v>
      </c>
      <c r="G408" s="123" t="str">
        <f t="shared" si="6"/>
        <v>10068020002890100</v>
      </c>
    </row>
    <row r="409" spans="1:7" ht="25.5">
      <c r="A409" s="244" t="s">
        <v>1204</v>
      </c>
      <c r="B409" s="245" t="s">
        <v>5</v>
      </c>
      <c r="C409" s="245" t="s">
        <v>394</v>
      </c>
      <c r="D409" s="245" t="s">
        <v>1342</v>
      </c>
      <c r="E409" s="245" t="s">
        <v>28</v>
      </c>
      <c r="F409" s="246">
        <v>1059800</v>
      </c>
      <c r="G409" s="123" t="str">
        <f t="shared" si="6"/>
        <v>10068020002890120</v>
      </c>
    </row>
    <row r="410" spans="1:7" ht="25.5">
      <c r="A410" s="244" t="s">
        <v>953</v>
      </c>
      <c r="B410" s="245" t="s">
        <v>5</v>
      </c>
      <c r="C410" s="245" t="s">
        <v>394</v>
      </c>
      <c r="D410" s="245" t="s">
        <v>1342</v>
      </c>
      <c r="E410" s="245" t="s">
        <v>324</v>
      </c>
      <c r="F410" s="246">
        <v>713027</v>
      </c>
      <c r="G410" s="123" t="str">
        <f t="shared" si="6"/>
        <v>10068020002890121</v>
      </c>
    </row>
    <row r="411" spans="1:7" ht="38.25">
      <c r="A411" s="244" t="s">
        <v>325</v>
      </c>
      <c r="B411" s="245" t="s">
        <v>5</v>
      </c>
      <c r="C411" s="245" t="s">
        <v>394</v>
      </c>
      <c r="D411" s="245" t="s">
        <v>1342</v>
      </c>
      <c r="E411" s="245" t="s">
        <v>326</v>
      </c>
      <c r="F411" s="246">
        <v>131400</v>
      </c>
      <c r="G411" s="123" t="str">
        <f t="shared" si="6"/>
        <v>10068020002890122</v>
      </c>
    </row>
    <row r="412" spans="1:7" ht="38.25">
      <c r="A412" s="244" t="s">
        <v>1054</v>
      </c>
      <c r="B412" s="245" t="s">
        <v>5</v>
      </c>
      <c r="C412" s="245" t="s">
        <v>394</v>
      </c>
      <c r="D412" s="245" t="s">
        <v>1342</v>
      </c>
      <c r="E412" s="245" t="s">
        <v>1055</v>
      </c>
      <c r="F412" s="246">
        <v>215373</v>
      </c>
      <c r="G412" s="123" t="str">
        <f t="shared" si="6"/>
        <v>10068020002890129</v>
      </c>
    </row>
    <row r="413" spans="1:7" ht="25.5">
      <c r="A413" s="244" t="s">
        <v>1316</v>
      </c>
      <c r="B413" s="245" t="s">
        <v>5</v>
      </c>
      <c r="C413" s="245" t="s">
        <v>394</v>
      </c>
      <c r="D413" s="245" t="s">
        <v>1342</v>
      </c>
      <c r="E413" s="245" t="s">
        <v>1317</v>
      </c>
      <c r="F413" s="246">
        <v>10000</v>
      </c>
      <c r="G413" s="123" t="str">
        <f t="shared" si="6"/>
        <v>10068020002890200</v>
      </c>
    </row>
    <row r="414" spans="1:7" ht="25.5">
      <c r="A414" s="244" t="s">
        <v>1197</v>
      </c>
      <c r="B414" s="245" t="s">
        <v>5</v>
      </c>
      <c r="C414" s="245" t="s">
        <v>394</v>
      </c>
      <c r="D414" s="245" t="s">
        <v>1342</v>
      </c>
      <c r="E414" s="245" t="s">
        <v>1198</v>
      </c>
      <c r="F414" s="246">
        <v>10000</v>
      </c>
      <c r="G414" s="123" t="str">
        <f t="shared" si="6"/>
        <v>10068020002890240</v>
      </c>
    </row>
    <row r="415" spans="1:7">
      <c r="A415" s="244" t="s">
        <v>1224</v>
      </c>
      <c r="B415" s="245" t="s">
        <v>5</v>
      </c>
      <c r="C415" s="245" t="s">
        <v>394</v>
      </c>
      <c r="D415" s="245" t="s">
        <v>1342</v>
      </c>
      <c r="E415" s="245" t="s">
        <v>329</v>
      </c>
      <c r="F415" s="246">
        <v>10000</v>
      </c>
      <c r="G415" s="123" t="str">
        <f t="shared" si="6"/>
        <v>10068020002890244</v>
      </c>
    </row>
    <row r="416" spans="1:7" ht="25.5">
      <c r="A416" s="244" t="s">
        <v>1062</v>
      </c>
      <c r="B416" s="245" t="s">
        <v>354</v>
      </c>
      <c r="C416" s="245" t="s">
        <v>1174</v>
      </c>
      <c r="D416" s="245" t="s">
        <v>1174</v>
      </c>
      <c r="E416" s="245" t="s">
        <v>1174</v>
      </c>
      <c r="F416" s="246">
        <v>9900031</v>
      </c>
      <c r="G416" s="123" t="str">
        <f t="shared" si="6"/>
        <v/>
      </c>
    </row>
    <row r="417" spans="1:7">
      <c r="A417" s="244" t="s">
        <v>234</v>
      </c>
      <c r="B417" s="245" t="s">
        <v>354</v>
      </c>
      <c r="C417" s="245" t="s">
        <v>1135</v>
      </c>
      <c r="D417" s="245" t="s">
        <v>1174</v>
      </c>
      <c r="E417" s="245" t="s">
        <v>1174</v>
      </c>
      <c r="F417" s="246">
        <v>9900031</v>
      </c>
      <c r="G417" s="123" t="str">
        <f t="shared" si="6"/>
        <v>0100</v>
      </c>
    </row>
    <row r="418" spans="1:7">
      <c r="A418" s="244" t="s">
        <v>217</v>
      </c>
      <c r="B418" s="245" t="s">
        <v>354</v>
      </c>
      <c r="C418" s="245" t="s">
        <v>337</v>
      </c>
      <c r="D418" s="245" t="s">
        <v>1174</v>
      </c>
      <c r="E418" s="245" t="s">
        <v>1174</v>
      </c>
      <c r="F418" s="246">
        <v>9900031</v>
      </c>
      <c r="G418" s="123" t="str">
        <f t="shared" si="6"/>
        <v>0113</v>
      </c>
    </row>
    <row r="419" spans="1:7" ht="25.5">
      <c r="A419" s="244" t="s">
        <v>601</v>
      </c>
      <c r="B419" s="245" t="s">
        <v>354</v>
      </c>
      <c r="C419" s="245" t="s">
        <v>337</v>
      </c>
      <c r="D419" s="245" t="s">
        <v>1011</v>
      </c>
      <c r="E419" s="245" t="s">
        <v>1174</v>
      </c>
      <c r="F419" s="246">
        <v>9900031</v>
      </c>
      <c r="G419" s="123" t="str">
        <f t="shared" si="6"/>
        <v>01139000000000</v>
      </c>
    </row>
    <row r="420" spans="1:7" ht="25.5">
      <c r="A420" s="244" t="s">
        <v>1063</v>
      </c>
      <c r="B420" s="245" t="s">
        <v>354</v>
      </c>
      <c r="C420" s="245" t="s">
        <v>337</v>
      </c>
      <c r="D420" s="245" t="s">
        <v>1064</v>
      </c>
      <c r="E420" s="245" t="s">
        <v>1174</v>
      </c>
      <c r="F420" s="246">
        <v>9900031</v>
      </c>
      <c r="G420" s="123" t="str">
        <f t="shared" si="6"/>
        <v>01139070000000</v>
      </c>
    </row>
    <row r="421" spans="1:7" ht="25.5">
      <c r="A421" s="244" t="s">
        <v>1063</v>
      </c>
      <c r="B421" s="245" t="s">
        <v>354</v>
      </c>
      <c r="C421" s="245" t="s">
        <v>337</v>
      </c>
      <c r="D421" s="245" t="s">
        <v>1076</v>
      </c>
      <c r="E421" s="245" t="s">
        <v>1174</v>
      </c>
      <c r="F421" s="246">
        <v>9670031</v>
      </c>
      <c r="G421" s="123" t="str">
        <f t="shared" si="6"/>
        <v>01139070040000</v>
      </c>
    </row>
    <row r="422" spans="1:7" ht="51">
      <c r="A422" s="244" t="s">
        <v>1315</v>
      </c>
      <c r="B422" s="245" t="s">
        <v>354</v>
      </c>
      <c r="C422" s="245" t="s">
        <v>337</v>
      </c>
      <c r="D422" s="245" t="s">
        <v>1076</v>
      </c>
      <c r="E422" s="245" t="s">
        <v>273</v>
      </c>
      <c r="F422" s="246">
        <v>9170078</v>
      </c>
      <c r="G422" s="123" t="str">
        <f t="shared" si="6"/>
        <v>01139070040000100</v>
      </c>
    </row>
    <row r="423" spans="1:7" ht="25.5">
      <c r="A423" s="244" t="s">
        <v>1204</v>
      </c>
      <c r="B423" s="245" t="s">
        <v>354</v>
      </c>
      <c r="C423" s="245" t="s">
        <v>337</v>
      </c>
      <c r="D423" s="245" t="s">
        <v>1076</v>
      </c>
      <c r="E423" s="245" t="s">
        <v>28</v>
      </c>
      <c r="F423" s="246">
        <v>9170078</v>
      </c>
      <c r="G423" s="123" t="str">
        <f t="shared" si="6"/>
        <v>01139070040000120</v>
      </c>
    </row>
    <row r="424" spans="1:7" ht="25.5">
      <c r="A424" s="244" t="s">
        <v>953</v>
      </c>
      <c r="B424" s="245" t="s">
        <v>354</v>
      </c>
      <c r="C424" s="245" t="s">
        <v>337</v>
      </c>
      <c r="D424" s="245" t="s">
        <v>1076</v>
      </c>
      <c r="E424" s="245" t="s">
        <v>324</v>
      </c>
      <c r="F424" s="246">
        <v>7007095</v>
      </c>
      <c r="G424" s="123" t="str">
        <f t="shared" si="6"/>
        <v>01139070040000121</v>
      </c>
    </row>
    <row r="425" spans="1:7" ht="38.25">
      <c r="A425" s="244" t="s">
        <v>325</v>
      </c>
      <c r="B425" s="245" t="s">
        <v>354</v>
      </c>
      <c r="C425" s="245" t="s">
        <v>337</v>
      </c>
      <c r="D425" s="245" t="s">
        <v>1076</v>
      </c>
      <c r="E425" s="245" t="s">
        <v>326</v>
      </c>
      <c r="F425" s="246">
        <v>40800</v>
      </c>
      <c r="G425" s="123" t="str">
        <f t="shared" si="6"/>
        <v>01139070040000122</v>
      </c>
    </row>
    <row r="426" spans="1:7" ht="38.25">
      <c r="A426" s="244" t="s">
        <v>1054</v>
      </c>
      <c r="B426" s="245" t="s">
        <v>354</v>
      </c>
      <c r="C426" s="245" t="s">
        <v>337</v>
      </c>
      <c r="D426" s="245" t="s">
        <v>1076</v>
      </c>
      <c r="E426" s="245" t="s">
        <v>1055</v>
      </c>
      <c r="F426" s="246">
        <v>2122183</v>
      </c>
      <c r="G426" s="123" t="str">
        <f t="shared" si="6"/>
        <v>01139070040000129</v>
      </c>
    </row>
    <row r="427" spans="1:7" ht="25.5">
      <c r="A427" s="244" t="s">
        <v>1316</v>
      </c>
      <c r="B427" s="245" t="s">
        <v>354</v>
      </c>
      <c r="C427" s="245" t="s">
        <v>337</v>
      </c>
      <c r="D427" s="245" t="s">
        <v>1076</v>
      </c>
      <c r="E427" s="245" t="s">
        <v>1317</v>
      </c>
      <c r="F427" s="246">
        <v>499953</v>
      </c>
      <c r="G427" s="123" t="str">
        <f t="shared" si="6"/>
        <v>01139070040000200</v>
      </c>
    </row>
    <row r="428" spans="1:7" ht="25.5">
      <c r="A428" s="244" t="s">
        <v>1197</v>
      </c>
      <c r="B428" s="245" t="s">
        <v>354</v>
      </c>
      <c r="C428" s="245" t="s">
        <v>337</v>
      </c>
      <c r="D428" s="245" t="s">
        <v>1076</v>
      </c>
      <c r="E428" s="245" t="s">
        <v>1198</v>
      </c>
      <c r="F428" s="246">
        <v>499953</v>
      </c>
      <c r="G428" s="123" t="str">
        <f t="shared" si="6"/>
        <v>01139070040000240</v>
      </c>
    </row>
    <row r="429" spans="1:7">
      <c r="A429" s="244" t="s">
        <v>1224</v>
      </c>
      <c r="B429" s="245" t="s">
        <v>354</v>
      </c>
      <c r="C429" s="245" t="s">
        <v>337</v>
      </c>
      <c r="D429" s="245" t="s">
        <v>1076</v>
      </c>
      <c r="E429" s="245" t="s">
        <v>329</v>
      </c>
      <c r="F429" s="246">
        <v>499953</v>
      </c>
      <c r="G429" s="123" t="str">
        <f t="shared" si="6"/>
        <v>01139070040000244</v>
      </c>
    </row>
    <row r="430" spans="1:7" ht="38.25">
      <c r="A430" s="244" t="s">
        <v>1145</v>
      </c>
      <c r="B430" s="245" t="s">
        <v>354</v>
      </c>
      <c r="C430" s="245" t="s">
        <v>337</v>
      </c>
      <c r="D430" s="245" t="s">
        <v>1146</v>
      </c>
      <c r="E430" s="245" t="s">
        <v>1174</v>
      </c>
      <c r="F430" s="246">
        <v>230000</v>
      </c>
      <c r="G430" s="123" t="str">
        <f t="shared" si="6"/>
        <v>01139070047000</v>
      </c>
    </row>
    <row r="431" spans="1:7" ht="51">
      <c r="A431" s="244" t="s">
        <v>1315</v>
      </c>
      <c r="B431" s="245" t="s">
        <v>354</v>
      </c>
      <c r="C431" s="245" t="s">
        <v>337</v>
      </c>
      <c r="D431" s="245" t="s">
        <v>1146</v>
      </c>
      <c r="E431" s="245" t="s">
        <v>273</v>
      </c>
      <c r="F431" s="246">
        <v>230000</v>
      </c>
      <c r="G431" s="123" t="str">
        <f t="shared" si="6"/>
        <v>01139070047000100</v>
      </c>
    </row>
    <row r="432" spans="1:7" ht="25.5">
      <c r="A432" s="244" t="s">
        <v>1204</v>
      </c>
      <c r="B432" s="245" t="s">
        <v>354</v>
      </c>
      <c r="C432" s="245" t="s">
        <v>337</v>
      </c>
      <c r="D432" s="245" t="s">
        <v>1146</v>
      </c>
      <c r="E432" s="245" t="s">
        <v>28</v>
      </c>
      <c r="F432" s="246">
        <v>230000</v>
      </c>
      <c r="G432" s="123" t="str">
        <f t="shared" ref="G432:G495" si="7">CONCATENATE(C432,D432,E432)</f>
        <v>01139070047000120</v>
      </c>
    </row>
    <row r="433" spans="1:7" ht="38.25">
      <c r="A433" s="244" t="s">
        <v>325</v>
      </c>
      <c r="B433" s="245" t="s">
        <v>354</v>
      </c>
      <c r="C433" s="245" t="s">
        <v>337</v>
      </c>
      <c r="D433" s="245" t="s">
        <v>1146</v>
      </c>
      <c r="E433" s="245" t="s">
        <v>326</v>
      </c>
      <c r="F433" s="246">
        <v>230000</v>
      </c>
      <c r="G433" s="123" t="str">
        <f t="shared" si="7"/>
        <v>01139070047000122</v>
      </c>
    </row>
    <row r="434" spans="1:7" ht="25.5">
      <c r="A434" s="244" t="s">
        <v>253</v>
      </c>
      <c r="B434" s="245" t="s">
        <v>201</v>
      </c>
      <c r="C434" s="245" t="s">
        <v>1174</v>
      </c>
      <c r="D434" s="245" t="s">
        <v>1174</v>
      </c>
      <c r="E434" s="245" t="s">
        <v>1174</v>
      </c>
      <c r="F434" s="246">
        <v>18102311</v>
      </c>
      <c r="G434" s="123" t="str">
        <f t="shared" si="7"/>
        <v/>
      </c>
    </row>
    <row r="435" spans="1:7">
      <c r="A435" s="244" t="s">
        <v>239</v>
      </c>
      <c r="B435" s="245" t="s">
        <v>201</v>
      </c>
      <c r="C435" s="245" t="s">
        <v>1141</v>
      </c>
      <c r="D435" s="245" t="s">
        <v>1174</v>
      </c>
      <c r="E435" s="245" t="s">
        <v>1174</v>
      </c>
      <c r="F435" s="246">
        <v>17902311</v>
      </c>
      <c r="G435" s="123" t="str">
        <f t="shared" si="7"/>
        <v>0500</v>
      </c>
    </row>
    <row r="436" spans="1:7">
      <c r="A436" s="244" t="s">
        <v>3</v>
      </c>
      <c r="B436" s="245" t="s">
        <v>201</v>
      </c>
      <c r="C436" s="245" t="s">
        <v>386</v>
      </c>
      <c r="D436" s="245" t="s">
        <v>1174</v>
      </c>
      <c r="E436" s="245" t="s">
        <v>1174</v>
      </c>
      <c r="F436" s="246">
        <v>500000</v>
      </c>
      <c r="G436" s="123" t="str">
        <f t="shared" si="7"/>
        <v>0501</v>
      </c>
    </row>
    <row r="437" spans="1:7" ht="25.5">
      <c r="A437" s="244" t="s">
        <v>596</v>
      </c>
      <c r="B437" s="245" t="s">
        <v>201</v>
      </c>
      <c r="C437" s="245" t="s">
        <v>386</v>
      </c>
      <c r="D437" s="245" t="s">
        <v>997</v>
      </c>
      <c r="E437" s="245" t="s">
        <v>1174</v>
      </c>
      <c r="F437" s="246">
        <v>500000</v>
      </c>
      <c r="G437" s="123" t="str">
        <f t="shared" si="7"/>
        <v>05011000000000</v>
      </c>
    </row>
    <row r="438" spans="1:7" ht="38.25">
      <c r="A438" s="244" t="s">
        <v>2103</v>
      </c>
      <c r="B438" s="245" t="s">
        <v>201</v>
      </c>
      <c r="C438" s="245" t="s">
        <v>386</v>
      </c>
      <c r="D438" s="245" t="s">
        <v>2104</v>
      </c>
      <c r="E438" s="245" t="s">
        <v>1174</v>
      </c>
      <c r="F438" s="246">
        <v>500000</v>
      </c>
      <c r="G438" s="123" t="str">
        <f t="shared" si="7"/>
        <v>05011060000000</v>
      </c>
    </row>
    <row r="439" spans="1:7" ht="76.5">
      <c r="A439" s="244" t="s">
        <v>2105</v>
      </c>
      <c r="B439" s="245" t="s">
        <v>201</v>
      </c>
      <c r="C439" s="245" t="s">
        <v>386</v>
      </c>
      <c r="D439" s="245" t="s">
        <v>2106</v>
      </c>
      <c r="E439" s="245" t="s">
        <v>1174</v>
      </c>
      <c r="F439" s="246">
        <v>500000</v>
      </c>
      <c r="G439" s="123" t="str">
        <f t="shared" si="7"/>
        <v>05011060080010</v>
      </c>
    </row>
    <row r="440" spans="1:7" ht="25.5">
      <c r="A440" s="244" t="s">
        <v>1316</v>
      </c>
      <c r="B440" s="245" t="s">
        <v>201</v>
      </c>
      <c r="C440" s="245" t="s">
        <v>386</v>
      </c>
      <c r="D440" s="245" t="s">
        <v>2106</v>
      </c>
      <c r="E440" s="245" t="s">
        <v>1317</v>
      </c>
      <c r="F440" s="246">
        <v>500000</v>
      </c>
      <c r="G440" s="123" t="str">
        <f t="shared" si="7"/>
        <v>05011060080010200</v>
      </c>
    </row>
    <row r="441" spans="1:7" ht="25.5">
      <c r="A441" s="244" t="s">
        <v>1197</v>
      </c>
      <c r="B441" s="245" t="s">
        <v>201</v>
      </c>
      <c r="C441" s="245" t="s">
        <v>386</v>
      </c>
      <c r="D441" s="245" t="s">
        <v>2106</v>
      </c>
      <c r="E441" s="245" t="s">
        <v>1198</v>
      </c>
      <c r="F441" s="246">
        <v>500000</v>
      </c>
      <c r="G441" s="123" t="str">
        <f t="shared" si="7"/>
        <v>05011060080010240</v>
      </c>
    </row>
    <row r="442" spans="1:7" ht="25.5">
      <c r="A442" s="244" t="s">
        <v>343</v>
      </c>
      <c r="B442" s="245" t="s">
        <v>201</v>
      </c>
      <c r="C442" s="245" t="s">
        <v>386</v>
      </c>
      <c r="D442" s="245" t="s">
        <v>2106</v>
      </c>
      <c r="E442" s="245" t="s">
        <v>344</v>
      </c>
      <c r="F442" s="246">
        <v>500000</v>
      </c>
      <c r="G442" s="123" t="str">
        <f t="shared" si="7"/>
        <v>05011060080010243</v>
      </c>
    </row>
    <row r="443" spans="1:7">
      <c r="A443" s="244" t="s">
        <v>146</v>
      </c>
      <c r="B443" s="245" t="s">
        <v>201</v>
      </c>
      <c r="C443" s="245" t="s">
        <v>364</v>
      </c>
      <c r="D443" s="245" t="s">
        <v>1174</v>
      </c>
      <c r="E443" s="245" t="s">
        <v>1174</v>
      </c>
      <c r="F443" s="246">
        <v>10000000</v>
      </c>
      <c r="G443" s="123" t="str">
        <f t="shared" si="7"/>
        <v>0502</v>
      </c>
    </row>
    <row r="444" spans="1:7" ht="38.25">
      <c r="A444" s="244" t="s">
        <v>452</v>
      </c>
      <c r="B444" s="245" t="s">
        <v>201</v>
      </c>
      <c r="C444" s="245" t="s">
        <v>364</v>
      </c>
      <c r="D444" s="245" t="s">
        <v>974</v>
      </c>
      <c r="E444" s="245" t="s">
        <v>1174</v>
      </c>
      <c r="F444" s="246">
        <v>10000000</v>
      </c>
      <c r="G444" s="123" t="str">
        <f t="shared" si="7"/>
        <v>05020300000000</v>
      </c>
    </row>
    <row r="445" spans="1:7" ht="38.25">
      <c r="A445" s="244" t="s">
        <v>593</v>
      </c>
      <c r="B445" s="245" t="s">
        <v>201</v>
      </c>
      <c r="C445" s="245" t="s">
        <v>364</v>
      </c>
      <c r="D445" s="245" t="s">
        <v>977</v>
      </c>
      <c r="E445" s="245" t="s">
        <v>1174</v>
      </c>
      <c r="F445" s="246">
        <v>10000000</v>
      </c>
      <c r="G445" s="123" t="str">
        <f t="shared" si="7"/>
        <v>05020350000000</v>
      </c>
    </row>
    <row r="446" spans="1:7" ht="89.25">
      <c r="A446" s="244" t="s">
        <v>387</v>
      </c>
      <c r="B446" s="245" t="s">
        <v>201</v>
      </c>
      <c r="C446" s="245" t="s">
        <v>364</v>
      </c>
      <c r="D446" s="245" t="s">
        <v>693</v>
      </c>
      <c r="E446" s="245" t="s">
        <v>1174</v>
      </c>
      <c r="F446" s="246">
        <v>10000000</v>
      </c>
      <c r="G446" s="123" t="str">
        <f t="shared" si="7"/>
        <v>05020350080000</v>
      </c>
    </row>
    <row r="447" spans="1:7" ht="25.5">
      <c r="A447" s="244" t="s">
        <v>1316</v>
      </c>
      <c r="B447" s="245" t="s">
        <v>201</v>
      </c>
      <c r="C447" s="245" t="s">
        <v>364</v>
      </c>
      <c r="D447" s="245" t="s">
        <v>693</v>
      </c>
      <c r="E447" s="245" t="s">
        <v>1317</v>
      </c>
      <c r="F447" s="246">
        <v>10000000</v>
      </c>
      <c r="G447" s="123" t="str">
        <f t="shared" si="7"/>
        <v>05020350080000200</v>
      </c>
    </row>
    <row r="448" spans="1:7" ht="25.5">
      <c r="A448" s="244" t="s">
        <v>1197</v>
      </c>
      <c r="B448" s="245" t="s">
        <v>201</v>
      </c>
      <c r="C448" s="245" t="s">
        <v>364</v>
      </c>
      <c r="D448" s="245" t="s">
        <v>693</v>
      </c>
      <c r="E448" s="245" t="s">
        <v>1198</v>
      </c>
      <c r="F448" s="246">
        <v>10000000</v>
      </c>
      <c r="G448" s="123" t="str">
        <f t="shared" si="7"/>
        <v>05020350080000240</v>
      </c>
    </row>
    <row r="449" spans="1:7" ht="25.5">
      <c r="A449" s="244" t="s">
        <v>343</v>
      </c>
      <c r="B449" s="245" t="s">
        <v>201</v>
      </c>
      <c r="C449" s="245" t="s">
        <v>364</v>
      </c>
      <c r="D449" s="245" t="s">
        <v>693</v>
      </c>
      <c r="E449" s="245" t="s">
        <v>344</v>
      </c>
      <c r="F449" s="246">
        <v>10000000</v>
      </c>
      <c r="G449" s="123" t="str">
        <f t="shared" si="7"/>
        <v>05020350080000243</v>
      </c>
    </row>
    <row r="450" spans="1:7" ht="25.5">
      <c r="A450" s="244" t="s">
        <v>151</v>
      </c>
      <c r="B450" s="245" t="s">
        <v>201</v>
      </c>
      <c r="C450" s="245" t="s">
        <v>389</v>
      </c>
      <c r="D450" s="245" t="s">
        <v>1174</v>
      </c>
      <c r="E450" s="245" t="s">
        <v>1174</v>
      </c>
      <c r="F450" s="246">
        <v>7402311</v>
      </c>
      <c r="G450" s="123" t="str">
        <f t="shared" si="7"/>
        <v>0505</v>
      </c>
    </row>
    <row r="451" spans="1:7" ht="25.5">
      <c r="A451" s="244" t="s">
        <v>601</v>
      </c>
      <c r="B451" s="245" t="s">
        <v>201</v>
      </c>
      <c r="C451" s="245" t="s">
        <v>389</v>
      </c>
      <c r="D451" s="245" t="s">
        <v>1011</v>
      </c>
      <c r="E451" s="245" t="s">
        <v>1174</v>
      </c>
      <c r="F451" s="246">
        <v>7402311</v>
      </c>
      <c r="G451" s="123" t="str">
        <f t="shared" si="7"/>
        <v>05059000000000</v>
      </c>
    </row>
    <row r="452" spans="1:7" ht="38.25">
      <c r="A452" s="244" t="s">
        <v>390</v>
      </c>
      <c r="B452" s="245" t="s">
        <v>201</v>
      </c>
      <c r="C452" s="245" t="s">
        <v>389</v>
      </c>
      <c r="D452" s="245" t="s">
        <v>1013</v>
      </c>
      <c r="E452" s="245" t="s">
        <v>1174</v>
      </c>
      <c r="F452" s="246">
        <v>7402311</v>
      </c>
      <c r="G452" s="123" t="str">
        <f t="shared" si="7"/>
        <v>05059050000000</v>
      </c>
    </row>
    <row r="453" spans="1:7" ht="38.25">
      <c r="A453" s="244" t="s">
        <v>390</v>
      </c>
      <c r="B453" s="245" t="s">
        <v>201</v>
      </c>
      <c r="C453" s="245" t="s">
        <v>389</v>
      </c>
      <c r="D453" s="245" t="s">
        <v>694</v>
      </c>
      <c r="E453" s="245" t="s">
        <v>1174</v>
      </c>
      <c r="F453" s="246">
        <v>7337828</v>
      </c>
      <c r="G453" s="123" t="str">
        <f t="shared" si="7"/>
        <v>05059050040000</v>
      </c>
    </row>
    <row r="454" spans="1:7" ht="51">
      <c r="A454" s="244" t="s">
        <v>1315</v>
      </c>
      <c r="B454" s="245" t="s">
        <v>201</v>
      </c>
      <c r="C454" s="245" t="s">
        <v>389</v>
      </c>
      <c r="D454" s="245" t="s">
        <v>694</v>
      </c>
      <c r="E454" s="245" t="s">
        <v>273</v>
      </c>
      <c r="F454" s="246">
        <v>6962328</v>
      </c>
      <c r="G454" s="123" t="str">
        <f t="shared" si="7"/>
        <v>05059050040000100</v>
      </c>
    </row>
    <row r="455" spans="1:7">
      <c r="A455" s="244" t="s">
        <v>1191</v>
      </c>
      <c r="B455" s="245" t="s">
        <v>201</v>
      </c>
      <c r="C455" s="245" t="s">
        <v>389</v>
      </c>
      <c r="D455" s="245" t="s">
        <v>694</v>
      </c>
      <c r="E455" s="245" t="s">
        <v>133</v>
      </c>
      <c r="F455" s="246">
        <v>6962328</v>
      </c>
      <c r="G455" s="123" t="str">
        <f t="shared" si="7"/>
        <v>05059050040000110</v>
      </c>
    </row>
    <row r="456" spans="1:7">
      <c r="A456" s="244" t="s">
        <v>1138</v>
      </c>
      <c r="B456" s="245" t="s">
        <v>201</v>
      </c>
      <c r="C456" s="245" t="s">
        <v>389</v>
      </c>
      <c r="D456" s="245" t="s">
        <v>694</v>
      </c>
      <c r="E456" s="245" t="s">
        <v>342</v>
      </c>
      <c r="F456" s="246">
        <v>5286043</v>
      </c>
      <c r="G456" s="123" t="str">
        <f t="shared" si="7"/>
        <v>05059050040000111</v>
      </c>
    </row>
    <row r="457" spans="1:7" ht="25.5">
      <c r="A457" s="244" t="s">
        <v>1147</v>
      </c>
      <c r="B457" s="245" t="s">
        <v>201</v>
      </c>
      <c r="C457" s="245" t="s">
        <v>389</v>
      </c>
      <c r="D457" s="245" t="s">
        <v>694</v>
      </c>
      <c r="E457" s="245" t="s">
        <v>391</v>
      </c>
      <c r="F457" s="246">
        <v>79901</v>
      </c>
      <c r="G457" s="123" t="str">
        <f t="shared" si="7"/>
        <v>05059050040000112</v>
      </c>
    </row>
    <row r="458" spans="1:7" ht="38.25">
      <c r="A458" s="244" t="s">
        <v>1139</v>
      </c>
      <c r="B458" s="245" t="s">
        <v>201</v>
      </c>
      <c r="C458" s="245" t="s">
        <v>389</v>
      </c>
      <c r="D458" s="245" t="s">
        <v>694</v>
      </c>
      <c r="E458" s="245" t="s">
        <v>1056</v>
      </c>
      <c r="F458" s="246">
        <v>1596384</v>
      </c>
      <c r="G458" s="123" t="str">
        <f t="shared" si="7"/>
        <v>05059050040000119</v>
      </c>
    </row>
    <row r="459" spans="1:7" ht="25.5">
      <c r="A459" s="244" t="s">
        <v>1316</v>
      </c>
      <c r="B459" s="245" t="s">
        <v>201</v>
      </c>
      <c r="C459" s="245" t="s">
        <v>389</v>
      </c>
      <c r="D459" s="245" t="s">
        <v>694</v>
      </c>
      <c r="E459" s="245" t="s">
        <v>1317</v>
      </c>
      <c r="F459" s="246">
        <v>375500</v>
      </c>
      <c r="G459" s="123" t="str">
        <f t="shared" si="7"/>
        <v>05059050040000200</v>
      </c>
    </row>
    <row r="460" spans="1:7" ht="25.5">
      <c r="A460" s="244" t="s">
        <v>1197</v>
      </c>
      <c r="B460" s="245" t="s">
        <v>201</v>
      </c>
      <c r="C460" s="245" t="s">
        <v>389</v>
      </c>
      <c r="D460" s="245" t="s">
        <v>694</v>
      </c>
      <c r="E460" s="245" t="s">
        <v>1198</v>
      </c>
      <c r="F460" s="246">
        <v>375500</v>
      </c>
      <c r="G460" s="123" t="str">
        <f t="shared" si="7"/>
        <v>05059050040000240</v>
      </c>
    </row>
    <row r="461" spans="1:7">
      <c r="A461" s="244" t="s">
        <v>1224</v>
      </c>
      <c r="B461" s="245" t="s">
        <v>201</v>
      </c>
      <c r="C461" s="245" t="s">
        <v>389</v>
      </c>
      <c r="D461" s="245" t="s">
        <v>694</v>
      </c>
      <c r="E461" s="245" t="s">
        <v>329</v>
      </c>
      <c r="F461" s="246">
        <v>375500</v>
      </c>
      <c r="G461" s="123" t="str">
        <f t="shared" si="7"/>
        <v>05059050040000244</v>
      </c>
    </row>
    <row r="462" spans="1:7" ht="51">
      <c r="A462" s="244" t="s">
        <v>563</v>
      </c>
      <c r="B462" s="245" t="s">
        <v>201</v>
      </c>
      <c r="C462" s="245" t="s">
        <v>389</v>
      </c>
      <c r="D462" s="245" t="s">
        <v>695</v>
      </c>
      <c r="E462" s="245" t="s">
        <v>1174</v>
      </c>
      <c r="F462" s="246">
        <v>64483</v>
      </c>
      <c r="G462" s="123" t="str">
        <f t="shared" si="7"/>
        <v>05059050047000</v>
      </c>
    </row>
    <row r="463" spans="1:7" ht="51">
      <c r="A463" s="244" t="s">
        <v>1315</v>
      </c>
      <c r="B463" s="245" t="s">
        <v>201</v>
      </c>
      <c r="C463" s="245" t="s">
        <v>389</v>
      </c>
      <c r="D463" s="245" t="s">
        <v>695</v>
      </c>
      <c r="E463" s="245" t="s">
        <v>273</v>
      </c>
      <c r="F463" s="246">
        <v>64483</v>
      </c>
      <c r="G463" s="123" t="str">
        <f t="shared" si="7"/>
        <v>05059050047000100</v>
      </c>
    </row>
    <row r="464" spans="1:7">
      <c r="A464" s="244" t="s">
        <v>1191</v>
      </c>
      <c r="B464" s="245" t="s">
        <v>201</v>
      </c>
      <c r="C464" s="245" t="s">
        <v>389</v>
      </c>
      <c r="D464" s="245" t="s">
        <v>695</v>
      </c>
      <c r="E464" s="245" t="s">
        <v>133</v>
      </c>
      <c r="F464" s="246">
        <v>64483</v>
      </c>
      <c r="G464" s="123" t="str">
        <f t="shared" si="7"/>
        <v>05059050047000110</v>
      </c>
    </row>
    <row r="465" spans="1:7" ht="25.5">
      <c r="A465" s="244" t="s">
        <v>1147</v>
      </c>
      <c r="B465" s="245" t="s">
        <v>201</v>
      </c>
      <c r="C465" s="245" t="s">
        <v>389</v>
      </c>
      <c r="D465" s="245" t="s">
        <v>695</v>
      </c>
      <c r="E465" s="245" t="s">
        <v>391</v>
      </c>
      <c r="F465" s="246">
        <v>64483</v>
      </c>
      <c r="G465" s="123" t="str">
        <f t="shared" si="7"/>
        <v>05059050047000112</v>
      </c>
    </row>
    <row r="466" spans="1:7">
      <c r="A466" s="244" t="s">
        <v>1635</v>
      </c>
      <c r="B466" s="245" t="s">
        <v>201</v>
      </c>
      <c r="C466" s="245" t="s">
        <v>1636</v>
      </c>
      <c r="D466" s="245" t="s">
        <v>1174</v>
      </c>
      <c r="E466" s="245" t="s">
        <v>1174</v>
      </c>
      <c r="F466" s="246">
        <v>200000</v>
      </c>
      <c r="G466" s="123" t="str">
        <f t="shared" si="7"/>
        <v>0600</v>
      </c>
    </row>
    <row r="467" spans="1:7">
      <c r="A467" s="244" t="s">
        <v>1637</v>
      </c>
      <c r="B467" s="245" t="s">
        <v>201</v>
      </c>
      <c r="C467" s="245" t="s">
        <v>1638</v>
      </c>
      <c r="D467" s="245" t="s">
        <v>1174</v>
      </c>
      <c r="E467" s="245" t="s">
        <v>1174</v>
      </c>
      <c r="F467" s="246">
        <v>200000</v>
      </c>
      <c r="G467" s="123" t="str">
        <f t="shared" si="7"/>
        <v>0605</v>
      </c>
    </row>
    <row r="468" spans="1:7" ht="25.5">
      <c r="A468" s="244" t="s">
        <v>1695</v>
      </c>
      <c r="B468" s="245" t="s">
        <v>201</v>
      </c>
      <c r="C468" s="245" t="s">
        <v>1638</v>
      </c>
      <c r="D468" s="245" t="s">
        <v>1696</v>
      </c>
      <c r="E468" s="245" t="s">
        <v>1174</v>
      </c>
      <c r="F468" s="246">
        <v>200000</v>
      </c>
      <c r="G468" s="123" t="str">
        <f t="shared" si="7"/>
        <v>06050200000000</v>
      </c>
    </row>
    <row r="469" spans="1:7" ht="25.5">
      <c r="A469" s="244" t="s">
        <v>822</v>
      </c>
      <c r="B469" s="245" t="s">
        <v>201</v>
      </c>
      <c r="C469" s="245" t="s">
        <v>1638</v>
      </c>
      <c r="D469" s="245" t="s">
        <v>1697</v>
      </c>
      <c r="E469" s="245" t="s">
        <v>1174</v>
      </c>
      <c r="F469" s="246">
        <v>200000</v>
      </c>
      <c r="G469" s="123" t="str">
        <f t="shared" si="7"/>
        <v>06050210000000</v>
      </c>
    </row>
    <row r="470" spans="1:7" ht="76.5">
      <c r="A470" s="244" t="s">
        <v>1793</v>
      </c>
      <c r="B470" s="245" t="s">
        <v>201</v>
      </c>
      <c r="C470" s="245" t="s">
        <v>1638</v>
      </c>
      <c r="D470" s="245" t="s">
        <v>1792</v>
      </c>
      <c r="E470" s="245" t="s">
        <v>1174</v>
      </c>
      <c r="F470" s="246">
        <v>200000</v>
      </c>
      <c r="G470" s="123" t="str">
        <f t="shared" si="7"/>
        <v>060502100S4630</v>
      </c>
    </row>
    <row r="471" spans="1:7" ht="25.5">
      <c r="A471" s="244" t="s">
        <v>1316</v>
      </c>
      <c r="B471" s="245" t="s">
        <v>201</v>
      </c>
      <c r="C471" s="245" t="s">
        <v>1638</v>
      </c>
      <c r="D471" s="245" t="s">
        <v>1792</v>
      </c>
      <c r="E471" s="245" t="s">
        <v>1317</v>
      </c>
      <c r="F471" s="246">
        <v>200000</v>
      </c>
      <c r="G471" s="123" t="str">
        <f t="shared" si="7"/>
        <v>060502100S4630200</v>
      </c>
    </row>
    <row r="472" spans="1:7" ht="25.5">
      <c r="A472" s="244" t="s">
        <v>1197</v>
      </c>
      <c r="B472" s="245" t="s">
        <v>201</v>
      </c>
      <c r="C472" s="245" t="s">
        <v>1638</v>
      </c>
      <c r="D472" s="245" t="s">
        <v>1792</v>
      </c>
      <c r="E472" s="245" t="s">
        <v>1198</v>
      </c>
      <c r="F472" s="246">
        <v>200000</v>
      </c>
      <c r="G472" s="123" t="str">
        <f t="shared" si="7"/>
        <v>060502100S4630240</v>
      </c>
    </row>
    <row r="473" spans="1:7">
      <c r="A473" s="244" t="s">
        <v>1224</v>
      </c>
      <c r="B473" s="245" t="s">
        <v>201</v>
      </c>
      <c r="C473" s="245" t="s">
        <v>1638</v>
      </c>
      <c r="D473" s="245" t="s">
        <v>1792</v>
      </c>
      <c r="E473" s="245" t="s">
        <v>329</v>
      </c>
      <c r="F473" s="246">
        <v>200000</v>
      </c>
      <c r="G473" s="123" t="str">
        <f t="shared" si="7"/>
        <v>060502100S4630244</v>
      </c>
    </row>
    <row r="474" spans="1:7" ht="38.25">
      <c r="A474" s="244" t="s">
        <v>1343</v>
      </c>
      <c r="B474" s="245" t="s">
        <v>230</v>
      </c>
      <c r="C474" s="245" t="s">
        <v>1174</v>
      </c>
      <c r="D474" s="245" t="s">
        <v>1174</v>
      </c>
      <c r="E474" s="245" t="s">
        <v>1174</v>
      </c>
      <c r="F474" s="246">
        <v>358669050</v>
      </c>
      <c r="G474" s="123" t="str">
        <f t="shared" si="7"/>
        <v/>
      </c>
    </row>
    <row r="475" spans="1:7">
      <c r="A475" s="244" t="s">
        <v>140</v>
      </c>
      <c r="B475" s="245" t="s">
        <v>230</v>
      </c>
      <c r="C475" s="245" t="s">
        <v>1142</v>
      </c>
      <c r="D475" s="245" t="s">
        <v>1174</v>
      </c>
      <c r="E475" s="245" t="s">
        <v>1174</v>
      </c>
      <c r="F475" s="246">
        <v>78269165</v>
      </c>
      <c r="G475" s="123" t="str">
        <f t="shared" si="7"/>
        <v>0700</v>
      </c>
    </row>
    <row r="476" spans="1:7">
      <c r="A476" s="244" t="s">
        <v>1077</v>
      </c>
      <c r="B476" s="245" t="s">
        <v>230</v>
      </c>
      <c r="C476" s="245" t="s">
        <v>1078</v>
      </c>
      <c r="D476" s="245" t="s">
        <v>1174</v>
      </c>
      <c r="E476" s="245" t="s">
        <v>1174</v>
      </c>
      <c r="F476" s="246">
        <v>64554500</v>
      </c>
      <c r="G476" s="123" t="str">
        <f t="shared" si="7"/>
        <v>0703</v>
      </c>
    </row>
    <row r="477" spans="1:7" ht="38.25">
      <c r="A477" s="244" t="s">
        <v>452</v>
      </c>
      <c r="B477" s="245" t="s">
        <v>230</v>
      </c>
      <c r="C477" s="245" t="s">
        <v>1078</v>
      </c>
      <c r="D477" s="245" t="s">
        <v>974</v>
      </c>
      <c r="E477" s="245" t="s">
        <v>1174</v>
      </c>
      <c r="F477" s="246">
        <v>600000</v>
      </c>
      <c r="G477" s="123" t="str">
        <f t="shared" si="7"/>
        <v>07030300000000</v>
      </c>
    </row>
    <row r="478" spans="1:7" ht="38.25">
      <c r="A478" s="244" t="s">
        <v>454</v>
      </c>
      <c r="B478" s="245" t="s">
        <v>230</v>
      </c>
      <c r="C478" s="245" t="s">
        <v>1078</v>
      </c>
      <c r="D478" s="245" t="s">
        <v>1314</v>
      </c>
      <c r="E478" s="245" t="s">
        <v>1174</v>
      </c>
      <c r="F478" s="246">
        <v>600000</v>
      </c>
      <c r="G478" s="123" t="str">
        <f t="shared" si="7"/>
        <v>07030340000000</v>
      </c>
    </row>
    <row r="479" spans="1:7" ht="76.5">
      <c r="A479" s="244" t="s">
        <v>396</v>
      </c>
      <c r="B479" s="245" t="s">
        <v>230</v>
      </c>
      <c r="C479" s="245" t="s">
        <v>1078</v>
      </c>
      <c r="D479" s="245" t="s">
        <v>765</v>
      </c>
      <c r="E479" s="245" t="s">
        <v>1174</v>
      </c>
      <c r="F479" s="246">
        <v>600000</v>
      </c>
      <c r="G479" s="123" t="str">
        <f t="shared" si="7"/>
        <v>07030340080000</v>
      </c>
    </row>
    <row r="480" spans="1:7" ht="25.5">
      <c r="A480" s="244" t="s">
        <v>1324</v>
      </c>
      <c r="B480" s="245" t="s">
        <v>230</v>
      </c>
      <c r="C480" s="245" t="s">
        <v>1078</v>
      </c>
      <c r="D480" s="245" t="s">
        <v>765</v>
      </c>
      <c r="E480" s="245" t="s">
        <v>1325</v>
      </c>
      <c r="F480" s="246">
        <v>600000</v>
      </c>
      <c r="G480" s="123" t="str">
        <f t="shared" si="7"/>
        <v>07030340080000600</v>
      </c>
    </row>
    <row r="481" spans="1:7">
      <c r="A481" s="244" t="s">
        <v>1199</v>
      </c>
      <c r="B481" s="245" t="s">
        <v>230</v>
      </c>
      <c r="C481" s="245" t="s">
        <v>1078</v>
      </c>
      <c r="D481" s="245" t="s">
        <v>765</v>
      </c>
      <c r="E481" s="245" t="s">
        <v>1200</v>
      </c>
      <c r="F481" s="246">
        <v>600000</v>
      </c>
      <c r="G481" s="123" t="str">
        <f t="shared" si="7"/>
        <v>07030340080000610</v>
      </c>
    </row>
    <row r="482" spans="1:7">
      <c r="A482" s="244" t="s">
        <v>366</v>
      </c>
      <c r="B482" s="245" t="s">
        <v>230</v>
      </c>
      <c r="C482" s="245" t="s">
        <v>1078</v>
      </c>
      <c r="D482" s="245" t="s">
        <v>765</v>
      </c>
      <c r="E482" s="245" t="s">
        <v>367</v>
      </c>
      <c r="F482" s="246">
        <v>600000</v>
      </c>
      <c r="G482" s="123" t="str">
        <f t="shared" si="7"/>
        <v>07030340080000612</v>
      </c>
    </row>
    <row r="483" spans="1:7" ht="25.5">
      <c r="A483" s="244" t="s">
        <v>461</v>
      </c>
      <c r="B483" s="245" t="s">
        <v>230</v>
      </c>
      <c r="C483" s="245" t="s">
        <v>1078</v>
      </c>
      <c r="D483" s="245" t="s">
        <v>981</v>
      </c>
      <c r="E483" s="245" t="s">
        <v>1174</v>
      </c>
      <c r="F483" s="246">
        <v>63954500</v>
      </c>
      <c r="G483" s="123" t="str">
        <f t="shared" si="7"/>
        <v>07030500000000</v>
      </c>
    </row>
    <row r="484" spans="1:7" ht="25.5">
      <c r="A484" s="244" t="s">
        <v>595</v>
      </c>
      <c r="B484" s="245" t="s">
        <v>230</v>
      </c>
      <c r="C484" s="245" t="s">
        <v>1078</v>
      </c>
      <c r="D484" s="245" t="s">
        <v>984</v>
      </c>
      <c r="E484" s="245" t="s">
        <v>1174</v>
      </c>
      <c r="F484" s="246">
        <v>63954500</v>
      </c>
      <c r="G484" s="123" t="str">
        <f t="shared" si="7"/>
        <v>07030530000000</v>
      </c>
    </row>
    <row r="485" spans="1:7" ht="102">
      <c r="A485" s="244" t="s">
        <v>509</v>
      </c>
      <c r="B485" s="245" t="s">
        <v>230</v>
      </c>
      <c r="C485" s="245" t="s">
        <v>1078</v>
      </c>
      <c r="D485" s="245" t="s">
        <v>703</v>
      </c>
      <c r="E485" s="245" t="s">
        <v>1174</v>
      </c>
      <c r="F485" s="246">
        <v>44660877</v>
      </c>
      <c r="G485" s="123" t="str">
        <f t="shared" si="7"/>
        <v>07030530040000</v>
      </c>
    </row>
    <row r="486" spans="1:7" ht="25.5">
      <c r="A486" s="244" t="s">
        <v>1324</v>
      </c>
      <c r="B486" s="245" t="s">
        <v>230</v>
      </c>
      <c r="C486" s="245" t="s">
        <v>1078</v>
      </c>
      <c r="D486" s="245" t="s">
        <v>703</v>
      </c>
      <c r="E486" s="245" t="s">
        <v>1325</v>
      </c>
      <c r="F486" s="246">
        <v>44660877</v>
      </c>
      <c r="G486" s="123" t="str">
        <f t="shared" si="7"/>
        <v>07030530040000600</v>
      </c>
    </row>
    <row r="487" spans="1:7">
      <c r="A487" s="244" t="s">
        <v>1199</v>
      </c>
      <c r="B487" s="245" t="s">
        <v>230</v>
      </c>
      <c r="C487" s="245" t="s">
        <v>1078</v>
      </c>
      <c r="D487" s="245" t="s">
        <v>703</v>
      </c>
      <c r="E487" s="245" t="s">
        <v>1200</v>
      </c>
      <c r="F487" s="246">
        <v>44660877</v>
      </c>
      <c r="G487" s="123" t="str">
        <f t="shared" si="7"/>
        <v>07030530040000610</v>
      </c>
    </row>
    <row r="488" spans="1:7" ht="51">
      <c r="A488" s="244" t="s">
        <v>347</v>
      </c>
      <c r="B488" s="245" t="s">
        <v>230</v>
      </c>
      <c r="C488" s="245" t="s">
        <v>1078</v>
      </c>
      <c r="D488" s="245" t="s">
        <v>703</v>
      </c>
      <c r="E488" s="245" t="s">
        <v>348</v>
      </c>
      <c r="F488" s="246">
        <v>44660877</v>
      </c>
      <c r="G488" s="123" t="str">
        <f t="shared" si="7"/>
        <v>07030530040000611</v>
      </c>
    </row>
    <row r="489" spans="1:7" ht="127.5">
      <c r="A489" s="244" t="s">
        <v>510</v>
      </c>
      <c r="B489" s="245" t="s">
        <v>230</v>
      </c>
      <c r="C489" s="245" t="s">
        <v>1078</v>
      </c>
      <c r="D489" s="245" t="s">
        <v>704</v>
      </c>
      <c r="E489" s="245" t="s">
        <v>1174</v>
      </c>
      <c r="F489" s="246">
        <v>12573000</v>
      </c>
      <c r="G489" s="123" t="str">
        <f t="shared" si="7"/>
        <v>07030530041000</v>
      </c>
    </row>
    <row r="490" spans="1:7" ht="25.5">
      <c r="A490" s="244" t="s">
        <v>1324</v>
      </c>
      <c r="B490" s="245" t="s">
        <v>230</v>
      </c>
      <c r="C490" s="245" t="s">
        <v>1078</v>
      </c>
      <c r="D490" s="245" t="s">
        <v>704</v>
      </c>
      <c r="E490" s="245" t="s">
        <v>1325</v>
      </c>
      <c r="F490" s="246">
        <v>12573000</v>
      </c>
      <c r="G490" s="123" t="str">
        <f t="shared" si="7"/>
        <v>07030530041000600</v>
      </c>
    </row>
    <row r="491" spans="1:7">
      <c r="A491" s="244" t="s">
        <v>1199</v>
      </c>
      <c r="B491" s="245" t="s">
        <v>230</v>
      </c>
      <c r="C491" s="245" t="s">
        <v>1078</v>
      </c>
      <c r="D491" s="245" t="s">
        <v>704</v>
      </c>
      <c r="E491" s="245" t="s">
        <v>1200</v>
      </c>
      <c r="F491" s="246">
        <v>12573000</v>
      </c>
      <c r="G491" s="123" t="str">
        <f t="shared" si="7"/>
        <v>07030530041000610</v>
      </c>
    </row>
    <row r="492" spans="1:7" ht="51">
      <c r="A492" s="244" t="s">
        <v>347</v>
      </c>
      <c r="B492" s="245" t="s">
        <v>230</v>
      </c>
      <c r="C492" s="245" t="s">
        <v>1078</v>
      </c>
      <c r="D492" s="245" t="s">
        <v>704</v>
      </c>
      <c r="E492" s="245" t="s">
        <v>348</v>
      </c>
      <c r="F492" s="246">
        <v>12573000</v>
      </c>
      <c r="G492" s="123" t="str">
        <f t="shared" si="7"/>
        <v>07030530041000611</v>
      </c>
    </row>
    <row r="493" spans="1:7" ht="102">
      <c r="A493" s="244" t="s">
        <v>566</v>
      </c>
      <c r="B493" s="245" t="s">
        <v>230</v>
      </c>
      <c r="C493" s="245" t="s">
        <v>1078</v>
      </c>
      <c r="D493" s="245" t="s">
        <v>705</v>
      </c>
      <c r="E493" s="245" t="s">
        <v>1174</v>
      </c>
      <c r="F493" s="246">
        <v>367623</v>
      </c>
      <c r="G493" s="123" t="str">
        <f t="shared" si="7"/>
        <v>07030530045000</v>
      </c>
    </row>
    <row r="494" spans="1:7" ht="25.5">
      <c r="A494" s="244" t="s">
        <v>1324</v>
      </c>
      <c r="B494" s="245" t="s">
        <v>230</v>
      </c>
      <c r="C494" s="245" t="s">
        <v>1078</v>
      </c>
      <c r="D494" s="245" t="s">
        <v>705</v>
      </c>
      <c r="E494" s="245" t="s">
        <v>1325</v>
      </c>
      <c r="F494" s="246">
        <v>367623</v>
      </c>
      <c r="G494" s="123" t="str">
        <f t="shared" si="7"/>
        <v>07030530045000600</v>
      </c>
    </row>
    <row r="495" spans="1:7">
      <c r="A495" s="244" t="s">
        <v>1199</v>
      </c>
      <c r="B495" s="245" t="s">
        <v>230</v>
      </c>
      <c r="C495" s="245" t="s">
        <v>1078</v>
      </c>
      <c r="D495" s="245" t="s">
        <v>705</v>
      </c>
      <c r="E495" s="245" t="s">
        <v>1200</v>
      </c>
      <c r="F495" s="246">
        <v>367623</v>
      </c>
      <c r="G495" s="123" t="str">
        <f t="shared" si="7"/>
        <v>07030530045000610</v>
      </c>
    </row>
    <row r="496" spans="1:7" ht="51">
      <c r="A496" s="244" t="s">
        <v>347</v>
      </c>
      <c r="B496" s="245" t="s">
        <v>230</v>
      </c>
      <c r="C496" s="245" t="s">
        <v>1078</v>
      </c>
      <c r="D496" s="245" t="s">
        <v>705</v>
      </c>
      <c r="E496" s="245" t="s">
        <v>348</v>
      </c>
      <c r="F496" s="246">
        <v>367623</v>
      </c>
      <c r="G496" s="123" t="str">
        <f t="shared" ref="G496:G559" si="8">CONCATENATE(C496,D496,E496)</f>
        <v>07030530045000611</v>
      </c>
    </row>
    <row r="497" spans="1:7" ht="89.25">
      <c r="A497" s="244" t="s">
        <v>511</v>
      </c>
      <c r="B497" s="245" t="s">
        <v>230</v>
      </c>
      <c r="C497" s="245" t="s">
        <v>1078</v>
      </c>
      <c r="D497" s="245" t="s">
        <v>706</v>
      </c>
      <c r="E497" s="245" t="s">
        <v>1174</v>
      </c>
      <c r="F497" s="246">
        <v>330000</v>
      </c>
      <c r="G497" s="123" t="str">
        <f t="shared" si="8"/>
        <v>07030530047000</v>
      </c>
    </row>
    <row r="498" spans="1:7" ht="25.5">
      <c r="A498" s="244" t="s">
        <v>1324</v>
      </c>
      <c r="B498" s="245" t="s">
        <v>230</v>
      </c>
      <c r="C498" s="245" t="s">
        <v>1078</v>
      </c>
      <c r="D498" s="245" t="s">
        <v>706</v>
      </c>
      <c r="E498" s="245" t="s">
        <v>1325</v>
      </c>
      <c r="F498" s="246">
        <v>330000</v>
      </c>
      <c r="G498" s="123" t="str">
        <f t="shared" si="8"/>
        <v>07030530047000600</v>
      </c>
    </row>
    <row r="499" spans="1:7">
      <c r="A499" s="244" t="s">
        <v>1199</v>
      </c>
      <c r="B499" s="245" t="s">
        <v>230</v>
      </c>
      <c r="C499" s="245" t="s">
        <v>1078</v>
      </c>
      <c r="D499" s="245" t="s">
        <v>706</v>
      </c>
      <c r="E499" s="245" t="s">
        <v>1200</v>
      </c>
      <c r="F499" s="246">
        <v>330000</v>
      </c>
      <c r="G499" s="123" t="str">
        <f t="shared" si="8"/>
        <v>07030530047000610</v>
      </c>
    </row>
    <row r="500" spans="1:7">
      <c r="A500" s="244" t="s">
        <v>366</v>
      </c>
      <c r="B500" s="245" t="s">
        <v>230</v>
      </c>
      <c r="C500" s="245" t="s">
        <v>1078</v>
      </c>
      <c r="D500" s="245" t="s">
        <v>706</v>
      </c>
      <c r="E500" s="245" t="s">
        <v>367</v>
      </c>
      <c r="F500" s="246">
        <v>330000</v>
      </c>
      <c r="G500" s="123" t="str">
        <f t="shared" si="8"/>
        <v>07030530047000612</v>
      </c>
    </row>
    <row r="501" spans="1:7" ht="89.25">
      <c r="A501" s="244" t="s">
        <v>567</v>
      </c>
      <c r="B501" s="245" t="s">
        <v>230</v>
      </c>
      <c r="C501" s="245" t="s">
        <v>1078</v>
      </c>
      <c r="D501" s="245" t="s">
        <v>707</v>
      </c>
      <c r="E501" s="245" t="s">
        <v>1174</v>
      </c>
      <c r="F501" s="246">
        <v>5600000</v>
      </c>
      <c r="G501" s="123" t="str">
        <f t="shared" si="8"/>
        <v>0703053004Г000</v>
      </c>
    </row>
    <row r="502" spans="1:7" ht="25.5">
      <c r="A502" s="244" t="s">
        <v>1324</v>
      </c>
      <c r="B502" s="245" t="s">
        <v>230</v>
      </c>
      <c r="C502" s="245" t="s">
        <v>1078</v>
      </c>
      <c r="D502" s="245" t="s">
        <v>707</v>
      </c>
      <c r="E502" s="245" t="s">
        <v>1325</v>
      </c>
      <c r="F502" s="246">
        <v>5600000</v>
      </c>
      <c r="G502" s="123" t="str">
        <f t="shared" si="8"/>
        <v>0703053004Г000600</v>
      </c>
    </row>
    <row r="503" spans="1:7">
      <c r="A503" s="244" t="s">
        <v>1199</v>
      </c>
      <c r="B503" s="245" t="s">
        <v>230</v>
      </c>
      <c r="C503" s="245" t="s">
        <v>1078</v>
      </c>
      <c r="D503" s="245" t="s">
        <v>707</v>
      </c>
      <c r="E503" s="245" t="s">
        <v>1200</v>
      </c>
      <c r="F503" s="246">
        <v>5600000</v>
      </c>
      <c r="G503" s="123" t="str">
        <f t="shared" si="8"/>
        <v>0703053004Г000610</v>
      </c>
    </row>
    <row r="504" spans="1:7" ht="51">
      <c r="A504" s="244" t="s">
        <v>347</v>
      </c>
      <c r="B504" s="245" t="s">
        <v>230</v>
      </c>
      <c r="C504" s="245" t="s">
        <v>1078</v>
      </c>
      <c r="D504" s="245" t="s">
        <v>707</v>
      </c>
      <c r="E504" s="245" t="s">
        <v>348</v>
      </c>
      <c r="F504" s="246">
        <v>5600000</v>
      </c>
      <c r="G504" s="123" t="str">
        <f t="shared" si="8"/>
        <v>0703053004Г000611</v>
      </c>
    </row>
    <row r="505" spans="1:7" ht="63.75">
      <c r="A505" s="244" t="s">
        <v>1616</v>
      </c>
      <c r="B505" s="245" t="s">
        <v>230</v>
      </c>
      <c r="C505" s="245" t="s">
        <v>1078</v>
      </c>
      <c r="D505" s="245" t="s">
        <v>1617</v>
      </c>
      <c r="E505" s="245" t="s">
        <v>1174</v>
      </c>
      <c r="F505" s="246">
        <v>73000</v>
      </c>
      <c r="G505" s="123" t="str">
        <f t="shared" si="8"/>
        <v>0703053004М000</v>
      </c>
    </row>
    <row r="506" spans="1:7" ht="25.5">
      <c r="A506" s="244" t="s">
        <v>1324</v>
      </c>
      <c r="B506" s="245" t="s">
        <v>230</v>
      </c>
      <c r="C506" s="245" t="s">
        <v>1078</v>
      </c>
      <c r="D506" s="245" t="s">
        <v>1617</v>
      </c>
      <c r="E506" s="245" t="s">
        <v>1325</v>
      </c>
      <c r="F506" s="246">
        <v>73000</v>
      </c>
      <c r="G506" s="123" t="str">
        <f t="shared" si="8"/>
        <v>0703053004М000600</v>
      </c>
    </row>
    <row r="507" spans="1:7">
      <c r="A507" s="244" t="s">
        <v>1199</v>
      </c>
      <c r="B507" s="245" t="s">
        <v>230</v>
      </c>
      <c r="C507" s="245" t="s">
        <v>1078</v>
      </c>
      <c r="D507" s="245" t="s">
        <v>1617</v>
      </c>
      <c r="E507" s="245" t="s">
        <v>1200</v>
      </c>
      <c r="F507" s="246">
        <v>73000</v>
      </c>
      <c r="G507" s="123" t="str">
        <f t="shared" si="8"/>
        <v>0703053004М000610</v>
      </c>
    </row>
    <row r="508" spans="1:7" ht="51">
      <c r="A508" s="244" t="s">
        <v>347</v>
      </c>
      <c r="B508" s="245" t="s">
        <v>230</v>
      </c>
      <c r="C508" s="245" t="s">
        <v>1078</v>
      </c>
      <c r="D508" s="245" t="s">
        <v>1617</v>
      </c>
      <c r="E508" s="245" t="s">
        <v>348</v>
      </c>
      <c r="F508" s="246">
        <v>73000</v>
      </c>
      <c r="G508" s="123" t="str">
        <f t="shared" si="8"/>
        <v>0703053004М000611</v>
      </c>
    </row>
    <row r="509" spans="1:7" ht="89.25">
      <c r="A509" s="244" t="s">
        <v>956</v>
      </c>
      <c r="B509" s="245" t="s">
        <v>230</v>
      </c>
      <c r="C509" s="245" t="s">
        <v>1078</v>
      </c>
      <c r="D509" s="245" t="s">
        <v>957</v>
      </c>
      <c r="E509" s="245" t="s">
        <v>1174</v>
      </c>
      <c r="F509" s="246">
        <v>350000</v>
      </c>
      <c r="G509" s="123" t="str">
        <f t="shared" si="8"/>
        <v>0703053004Э000</v>
      </c>
    </row>
    <row r="510" spans="1:7" ht="25.5">
      <c r="A510" s="244" t="s">
        <v>1324</v>
      </c>
      <c r="B510" s="245" t="s">
        <v>230</v>
      </c>
      <c r="C510" s="245" t="s">
        <v>1078</v>
      </c>
      <c r="D510" s="245" t="s">
        <v>957</v>
      </c>
      <c r="E510" s="245" t="s">
        <v>1325</v>
      </c>
      <c r="F510" s="246">
        <v>350000</v>
      </c>
      <c r="G510" s="123" t="str">
        <f t="shared" si="8"/>
        <v>0703053004Э000600</v>
      </c>
    </row>
    <row r="511" spans="1:7">
      <c r="A511" s="244" t="s">
        <v>1199</v>
      </c>
      <c r="B511" s="245" t="s">
        <v>230</v>
      </c>
      <c r="C511" s="245" t="s">
        <v>1078</v>
      </c>
      <c r="D511" s="245" t="s">
        <v>957</v>
      </c>
      <c r="E511" s="245" t="s">
        <v>1200</v>
      </c>
      <c r="F511" s="246">
        <v>350000</v>
      </c>
      <c r="G511" s="123" t="str">
        <f t="shared" si="8"/>
        <v>0703053004Э000610</v>
      </c>
    </row>
    <row r="512" spans="1:7" ht="51">
      <c r="A512" s="244" t="s">
        <v>347</v>
      </c>
      <c r="B512" s="245" t="s">
        <v>230</v>
      </c>
      <c r="C512" s="245" t="s">
        <v>1078</v>
      </c>
      <c r="D512" s="245" t="s">
        <v>957</v>
      </c>
      <c r="E512" s="245" t="s">
        <v>348</v>
      </c>
      <c r="F512" s="246">
        <v>350000</v>
      </c>
      <c r="G512" s="123" t="str">
        <f t="shared" si="8"/>
        <v>0703053004Э000611</v>
      </c>
    </row>
    <row r="513" spans="1:7">
      <c r="A513" s="244" t="s">
        <v>1075</v>
      </c>
      <c r="B513" s="245" t="s">
        <v>230</v>
      </c>
      <c r="C513" s="245" t="s">
        <v>365</v>
      </c>
      <c r="D513" s="245" t="s">
        <v>1174</v>
      </c>
      <c r="E513" s="245" t="s">
        <v>1174</v>
      </c>
      <c r="F513" s="246">
        <v>13714665</v>
      </c>
      <c r="G513" s="123" t="str">
        <f t="shared" si="8"/>
        <v>0707</v>
      </c>
    </row>
    <row r="514" spans="1:7">
      <c r="A514" s="244" t="s">
        <v>466</v>
      </c>
      <c r="B514" s="245" t="s">
        <v>230</v>
      </c>
      <c r="C514" s="245" t="s">
        <v>365</v>
      </c>
      <c r="D514" s="245" t="s">
        <v>985</v>
      </c>
      <c r="E514" s="245" t="s">
        <v>1174</v>
      </c>
      <c r="F514" s="246">
        <v>13714665</v>
      </c>
      <c r="G514" s="123" t="str">
        <f t="shared" si="8"/>
        <v>07070600000000</v>
      </c>
    </row>
    <row r="515" spans="1:7" ht="25.5">
      <c r="A515" s="244" t="s">
        <v>467</v>
      </c>
      <c r="B515" s="245" t="s">
        <v>230</v>
      </c>
      <c r="C515" s="245" t="s">
        <v>365</v>
      </c>
      <c r="D515" s="245" t="s">
        <v>986</v>
      </c>
      <c r="E515" s="245" t="s">
        <v>1174</v>
      </c>
      <c r="F515" s="246">
        <v>1606950</v>
      </c>
      <c r="G515" s="123" t="str">
        <f t="shared" si="8"/>
        <v>07070610000000</v>
      </c>
    </row>
    <row r="516" spans="1:7" ht="63.75">
      <c r="A516" s="244" t="s">
        <v>1933</v>
      </c>
      <c r="B516" s="245" t="s">
        <v>230</v>
      </c>
      <c r="C516" s="245" t="s">
        <v>365</v>
      </c>
      <c r="D516" s="245" t="s">
        <v>1934</v>
      </c>
      <c r="E516" s="245" t="s">
        <v>1174</v>
      </c>
      <c r="F516" s="246">
        <v>511750</v>
      </c>
      <c r="G516" s="123" t="str">
        <f t="shared" si="8"/>
        <v>07070610080010</v>
      </c>
    </row>
    <row r="517" spans="1:7" ht="25.5">
      <c r="A517" s="244" t="s">
        <v>1324</v>
      </c>
      <c r="B517" s="245" t="s">
        <v>230</v>
      </c>
      <c r="C517" s="245" t="s">
        <v>365</v>
      </c>
      <c r="D517" s="245" t="s">
        <v>1934</v>
      </c>
      <c r="E517" s="245" t="s">
        <v>1325</v>
      </c>
      <c r="F517" s="246">
        <v>511750</v>
      </c>
      <c r="G517" s="123" t="str">
        <f t="shared" si="8"/>
        <v>07070610080010600</v>
      </c>
    </row>
    <row r="518" spans="1:7">
      <c r="A518" s="244" t="s">
        <v>1199</v>
      </c>
      <c r="B518" s="245" t="s">
        <v>230</v>
      </c>
      <c r="C518" s="245" t="s">
        <v>365</v>
      </c>
      <c r="D518" s="245" t="s">
        <v>1934</v>
      </c>
      <c r="E518" s="245" t="s">
        <v>1200</v>
      </c>
      <c r="F518" s="246">
        <v>511750</v>
      </c>
      <c r="G518" s="123" t="str">
        <f t="shared" si="8"/>
        <v>07070610080010610</v>
      </c>
    </row>
    <row r="519" spans="1:7" ht="51">
      <c r="A519" s="244" t="s">
        <v>347</v>
      </c>
      <c r="B519" s="245" t="s">
        <v>230</v>
      </c>
      <c r="C519" s="245" t="s">
        <v>365</v>
      </c>
      <c r="D519" s="245" t="s">
        <v>1934</v>
      </c>
      <c r="E519" s="245" t="s">
        <v>348</v>
      </c>
      <c r="F519" s="246">
        <v>511750</v>
      </c>
      <c r="G519" s="123" t="str">
        <f t="shared" si="8"/>
        <v>07070610080010611</v>
      </c>
    </row>
    <row r="520" spans="1:7" ht="51">
      <c r="A520" s="244" t="s">
        <v>1504</v>
      </c>
      <c r="B520" s="245" t="s">
        <v>230</v>
      </c>
      <c r="C520" s="245" t="s">
        <v>365</v>
      </c>
      <c r="D520" s="245" t="s">
        <v>682</v>
      </c>
      <c r="E520" s="245" t="s">
        <v>1174</v>
      </c>
      <c r="F520" s="246">
        <v>1095200</v>
      </c>
      <c r="G520" s="123" t="str">
        <f t="shared" si="8"/>
        <v>070706100S4560</v>
      </c>
    </row>
    <row r="521" spans="1:7" ht="25.5">
      <c r="A521" s="244" t="s">
        <v>1324</v>
      </c>
      <c r="B521" s="245" t="s">
        <v>230</v>
      </c>
      <c r="C521" s="245" t="s">
        <v>365</v>
      </c>
      <c r="D521" s="245" t="s">
        <v>682</v>
      </c>
      <c r="E521" s="245" t="s">
        <v>1325</v>
      </c>
      <c r="F521" s="246">
        <v>1095200</v>
      </c>
      <c r="G521" s="123" t="str">
        <f t="shared" si="8"/>
        <v>070706100S4560600</v>
      </c>
    </row>
    <row r="522" spans="1:7">
      <c r="A522" s="244" t="s">
        <v>1199</v>
      </c>
      <c r="B522" s="245" t="s">
        <v>230</v>
      </c>
      <c r="C522" s="245" t="s">
        <v>365</v>
      </c>
      <c r="D522" s="245" t="s">
        <v>682</v>
      </c>
      <c r="E522" s="245" t="s">
        <v>1200</v>
      </c>
      <c r="F522" s="246">
        <v>1095200</v>
      </c>
      <c r="G522" s="123" t="str">
        <f t="shared" si="8"/>
        <v>070706100S4560610</v>
      </c>
    </row>
    <row r="523" spans="1:7" ht="51">
      <c r="A523" s="244" t="s">
        <v>347</v>
      </c>
      <c r="B523" s="245" t="s">
        <v>230</v>
      </c>
      <c r="C523" s="245" t="s">
        <v>365</v>
      </c>
      <c r="D523" s="245" t="s">
        <v>682</v>
      </c>
      <c r="E523" s="245" t="s">
        <v>348</v>
      </c>
      <c r="F523" s="246">
        <v>1095200</v>
      </c>
      <c r="G523" s="123" t="str">
        <f t="shared" si="8"/>
        <v>070706100S4560611</v>
      </c>
    </row>
    <row r="524" spans="1:7" ht="25.5">
      <c r="A524" s="244" t="s">
        <v>469</v>
      </c>
      <c r="B524" s="245" t="s">
        <v>230</v>
      </c>
      <c r="C524" s="245" t="s">
        <v>365</v>
      </c>
      <c r="D524" s="245" t="s">
        <v>1935</v>
      </c>
      <c r="E524" s="245" t="s">
        <v>1174</v>
      </c>
      <c r="F524" s="246">
        <v>203000</v>
      </c>
      <c r="G524" s="123" t="str">
        <f t="shared" si="8"/>
        <v>07070620000000</v>
      </c>
    </row>
    <row r="525" spans="1:7" ht="38.25">
      <c r="A525" s="244" t="s">
        <v>369</v>
      </c>
      <c r="B525" s="245" t="s">
        <v>230</v>
      </c>
      <c r="C525" s="245" t="s">
        <v>365</v>
      </c>
      <c r="D525" s="245" t="s">
        <v>683</v>
      </c>
      <c r="E525" s="245" t="s">
        <v>1174</v>
      </c>
      <c r="F525" s="246">
        <v>100000</v>
      </c>
      <c r="G525" s="123" t="str">
        <f t="shared" si="8"/>
        <v>07070620080000</v>
      </c>
    </row>
    <row r="526" spans="1:7" ht="25.5">
      <c r="A526" s="244" t="s">
        <v>1324</v>
      </c>
      <c r="B526" s="245" t="s">
        <v>230</v>
      </c>
      <c r="C526" s="245" t="s">
        <v>365</v>
      </c>
      <c r="D526" s="245" t="s">
        <v>683</v>
      </c>
      <c r="E526" s="245" t="s">
        <v>1325</v>
      </c>
      <c r="F526" s="246">
        <v>100000</v>
      </c>
      <c r="G526" s="123" t="str">
        <f t="shared" si="8"/>
        <v>07070620080000600</v>
      </c>
    </row>
    <row r="527" spans="1:7">
      <c r="A527" s="244" t="s">
        <v>1199</v>
      </c>
      <c r="B527" s="245" t="s">
        <v>230</v>
      </c>
      <c r="C527" s="245" t="s">
        <v>365</v>
      </c>
      <c r="D527" s="245" t="s">
        <v>683</v>
      </c>
      <c r="E527" s="245" t="s">
        <v>1200</v>
      </c>
      <c r="F527" s="246">
        <v>100000</v>
      </c>
      <c r="G527" s="123" t="str">
        <f t="shared" si="8"/>
        <v>07070620080000610</v>
      </c>
    </row>
    <row r="528" spans="1:7" ht="51">
      <c r="A528" s="244" t="s">
        <v>347</v>
      </c>
      <c r="B528" s="245" t="s">
        <v>230</v>
      </c>
      <c r="C528" s="245" t="s">
        <v>365</v>
      </c>
      <c r="D528" s="245" t="s">
        <v>683</v>
      </c>
      <c r="E528" s="245" t="s">
        <v>348</v>
      </c>
      <c r="F528" s="246">
        <v>100000</v>
      </c>
      <c r="G528" s="123" t="str">
        <f t="shared" si="8"/>
        <v>07070620080000611</v>
      </c>
    </row>
    <row r="529" spans="1:7" ht="76.5">
      <c r="A529" s="244" t="s">
        <v>1506</v>
      </c>
      <c r="B529" s="245" t="s">
        <v>230</v>
      </c>
      <c r="C529" s="245" t="s">
        <v>365</v>
      </c>
      <c r="D529" s="245" t="s">
        <v>1491</v>
      </c>
      <c r="E529" s="245" t="s">
        <v>1174</v>
      </c>
      <c r="F529" s="246">
        <v>20000</v>
      </c>
      <c r="G529" s="123" t="str">
        <f t="shared" si="8"/>
        <v>070706200S4540</v>
      </c>
    </row>
    <row r="530" spans="1:7" ht="25.5">
      <c r="A530" s="244" t="s">
        <v>1324</v>
      </c>
      <c r="B530" s="245" t="s">
        <v>230</v>
      </c>
      <c r="C530" s="245" t="s">
        <v>365</v>
      </c>
      <c r="D530" s="245" t="s">
        <v>1491</v>
      </c>
      <c r="E530" s="245" t="s">
        <v>1325</v>
      </c>
      <c r="F530" s="246">
        <v>20000</v>
      </c>
      <c r="G530" s="123" t="str">
        <f t="shared" si="8"/>
        <v>070706200S4540600</v>
      </c>
    </row>
    <row r="531" spans="1:7">
      <c r="A531" s="244" t="s">
        <v>1199</v>
      </c>
      <c r="B531" s="245" t="s">
        <v>230</v>
      </c>
      <c r="C531" s="245" t="s">
        <v>365</v>
      </c>
      <c r="D531" s="245" t="s">
        <v>1491</v>
      </c>
      <c r="E531" s="245" t="s">
        <v>1200</v>
      </c>
      <c r="F531" s="246">
        <v>20000</v>
      </c>
      <c r="G531" s="123" t="str">
        <f t="shared" si="8"/>
        <v>070706200S4540610</v>
      </c>
    </row>
    <row r="532" spans="1:7" ht="51">
      <c r="A532" s="244" t="s">
        <v>347</v>
      </c>
      <c r="B532" s="245" t="s">
        <v>230</v>
      </c>
      <c r="C532" s="245" t="s">
        <v>365</v>
      </c>
      <c r="D532" s="245" t="s">
        <v>1491</v>
      </c>
      <c r="E532" s="245" t="s">
        <v>348</v>
      </c>
      <c r="F532" s="246">
        <v>20000</v>
      </c>
      <c r="G532" s="123" t="str">
        <f t="shared" si="8"/>
        <v>070706200S4540611</v>
      </c>
    </row>
    <row r="533" spans="1:7" ht="51">
      <c r="A533" s="244" t="s">
        <v>2037</v>
      </c>
      <c r="B533" s="245" t="s">
        <v>230</v>
      </c>
      <c r="C533" s="245" t="s">
        <v>365</v>
      </c>
      <c r="D533" s="245" t="s">
        <v>2038</v>
      </c>
      <c r="E533" s="245" t="s">
        <v>1174</v>
      </c>
      <c r="F533" s="246">
        <v>83000</v>
      </c>
      <c r="G533" s="123" t="str">
        <f t="shared" si="8"/>
        <v>070706200S4560</v>
      </c>
    </row>
    <row r="534" spans="1:7" ht="25.5">
      <c r="A534" s="244" t="s">
        <v>1324</v>
      </c>
      <c r="B534" s="245" t="s">
        <v>230</v>
      </c>
      <c r="C534" s="245" t="s">
        <v>365</v>
      </c>
      <c r="D534" s="245" t="s">
        <v>2038</v>
      </c>
      <c r="E534" s="245" t="s">
        <v>1325</v>
      </c>
      <c r="F534" s="246">
        <v>83000</v>
      </c>
      <c r="G534" s="123" t="str">
        <f t="shared" si="8"/>
        <v>070706200S4560600</v>
      </c>
    </row>
    <row r="535" spans="1:7">
      <c r="A535" s="244" t="s">
        <v>1199</v>
      </c>
      <c r="B535" s="245" t="s">
        <v>230</v>
      </c>
      <c r="C535" s="245" t="s">
        <v>365</v>
      </c>
      <c r="D535" s="245" t="s">
        <v>2038</v>
      </c>
      <c r="E535" s="245" t="s">
        <v>1200</v>
      </c>
      <c r="F535" s="246">
        <v>83000</v>
      </c>
      <c r="G535" s="123" t="str">
        <f t="shared" si="8"/>
        <v>070706200S4560610</v>
      </c>
    </row>
    <row r="536" spans="1:7" ht="51">
      <c r="A536" s="244" t="s">
        <v>347</v>
      </c>
      <c r="B536" s="245" t="s">
        <v>230</v>
      </c>
      <c r="C536" s="245" t="s">
        <v>365</v>
      </c>
      <c r="D536" s="245" t="s">
        <v>2038</v>
      </c>
      <c r="E536" s="245" t="s">
        <v>348</v>
      </c>
      <c r="F536" s="246">
        <v>83000</v>
      </c>
      <c r="G536" s="123" t="str">
        <f t="shared" si="8"/>
        <v>070706200S4560611</v>
      </c>
    </row>
    <row r="537" spans="1:7" ht="25.5">
      <c r="A537" s="244" t="s">
        <v>447</v>
      </c>
      <c r="B537" s="245" t="s">
        <v>230</v>
      </c>
      <c r="C537" s="245" t="s">
        <v>365</v>
      </c>
      <c r="D537" s="245" t="s">
        <v>987</v>
      </c>
      <c r="E537" s="245" t="s">
        <v>1174</v>
      </c>
      <c r="F537" s="246">
        <v>11779215</v>
      </c>
      <c r="G537" s="123" t="str">
        <f t="shared" si="8"/>
        <v>07070640000000</v>
      </c>
    </row>
    <row r="538" spans="1:7" ht="89.25">
      <c r="A538" s="244" t="s">
        <v>371</v>
      </c>
      <c r="B538" s="245" t="s">
        <v>230</v>
      </c>
      <c r="C538" s="245" t="s">
        <v>365</v>
      </c>
      <c r="D538" s="245" t="s">
        <v>685</v>
      </c>
      <c r="E538" s="245" t="s">
        <v>1174</v>
      </c>
      <c r="F538" s="246">
        <v>7588215</v>
      </c>
      <c r="G538" s="123" t="str">
        <f t="shared" si="8"/>
        <v>07070640040000</v>
      </c>
    </row>
    <row r="539" spans="1:7" ht="25.5">
      <c r="A539" s="244" t="s">
        <v>1324</v>
      </c>
      <c r="B539" s="245" t="s">
        <v>230</v>
      </c>
      <c r="C539" s="245" t="s">
        <v>365</v>
      </c>
      <c r="D539" s="245" t="s">
        <v>685</v>
      </c>
      <c r="E539" s="245" t="s">
        <v>1325</v>
      </c>
      <c r="F539" s="246">
        <v>7588215</v>
      </c>
      <c r="G539" s="123" t="str">
        <f t="shared" si="8"/>
        <v>07070640040000600</v>
      </c>
    </row>
    <row r="540" spans="1:7">
      <c r="A540" s="244" t="s">
        <v>1199</v>
      </c>
      <c r="B540" s="245" t="s">
        <v>230</v>
      </c>
      <c r="C540" s="245" t="s">
        <v>365</v>
      </c>
      <c r="D540" s="245" t="s">
        <v>685</v>
      </c>
      <c r="E540" s="245" t="s">
        <v>1200</v>
      </c>
      <c r="F540" s="246">
        <v>7588215</v>
      </c>
      <c r="G540" s="123" t="str">
        <f t="shared" si="8"/>
        <v>07070640040000610</v>
      </c>
    </row>
    <row r="541" spans="1:7" ht="51">
      <c r="A541" s="244" t="s">
        <v>347</v>
      </c>
      <c r="B541" s="245" t="s">
        <v>230</v>
      </c>
      <c r="C541" s="245" t="s">
        <v>365</v>
      </c>
      <c r="D541" s="245" t="s">
        <v>685</v>
      </c>
      <c r="E541" s="245" t="s">
        <v>348</v>
      </c>
      <c r="F541" s="246">
        <v>7588215</v>
      </c>
      <c r="G541" s="123" t="str">
        <f t="shared" si="8"/>
        <v>07070640040000611</v>
      </c>
    </row>
    <row r="542" spans="1:7" ht="114.75">
      <c r="A542" s="244" t="s">
        <v>372</v>
      </c>
      <c r="B542" s="245" t="s">
        <v>230</v>
      </c>
      <c r="C542" s="245" t="s">
        <v>365</v>
      </c>
      <c r="D542" s="245" t="s">
        <v>686</v>
      </c>
      <c r="E542" s="245" t="s">
        <v>1174</v>
      </c>
      <c r="F542" s="246">
        <v>2170000</v>
      </c>
      <c r="G542" s="123" t="str">
        <f t="shared" si="8"/>
        <v>07070640041000</v>
      </c>
    </row>
    <row r="543" spans="1:7" ht="25.5">
      <c r="A543" s="244" t="s">
        <v>1324</v>
      </c>
      <c r="B543" s="245" t="s">
        <v>230</v>
      </c>
      <c r="C543" s="245" t="s">
        <v>365</v>
      </c>
      <c r="D543" s="245" t="s">
        <v>686</v>
      </c>
      <c r="E543" s="245" t="s">
        <v>1325</v>
      </c>
      <c r="F543" s="246">
        <v>2170000</v>
      </c>
      <c r="G543" s="123" t="str">
        <f t="shared" si="8"/>
        <v>07070640041000600</v>
      </c>
    </row>
    <row r="544" spans="1:7">
      <c r="A544" s="244" t="s">
        <v>1199</v>
      </c>
      <c r="B544" s="245" t="s">
        <v>230</v>
      </c>
      <c r="C544" s="245" t="s">
        <v>365</v>
      </c>
      <c r="D544" s="245" t="s">
        <v>686</v>
      </c>
      <c r="E544" s="245" t="s">
        <v>1200</v>
      </c>
      <c r="F544" s="246">
        <v>2170000</v>
      </c>
      <c r="G544" s="123" t="str">
        <f t="shared" si="8"/>
        <v>07070640041000610</v>
      </c>
    </row>
    <row r="545" spans="1:7" ht="51">
      <c r="A545" s="244" t="s">
        <v>347</v>
      </c>
      <c r="B545" s="245" t="s">
        <v>230</v>
      </c>
      <c r="C545" s="245" t="s">
        <v>365</v>
      </c>
      <c r="D545" s="245" t="s">
        <v>686</v>
      </c>
      <c r="E545" s="245" t="s">
        <v>348</v>
      </c>
      <c r="F545" s="246">
        <v>2170000</v>
      </c>
      <c r="G545" s="123" t="str">
        <f t="shared" si="8"/>
        <v>07070640041000611</v>
      </c>
    </row>
    <row r="546" spans="1:7" ht="89.25">
      <c r="A546" s="244" t="s">
        <v>907</v>
      </c>
      <c r="B546" s="245" t="s">
        <v>230</v>
      </c>
      <c r="C546" s="245" t="s">
        <v>365</v>
      </c>
      <c r="D546" s="245" t="s">
        <v>906</v>
      </c>
      <c r="E546" s="245" t="s">
        <v>1174</v>
      </c>
      <c r="F546" s="246">
        <v>25000</v>
      </c>
      <c r="G546" s="123" t="str">
        <f t="shared" si="8"/>
        <v>07070640047000</v>
      </c>
    </row>
    <row r="547" spans="1:7" ht="25.5">
      <c r="A547" s="244" t="s">
        <v>1324</v>
      </c>
      <c r="B547" s="245" t="s">
        <v>230</v>
      </c>
      <c r="C547" s="245" t="s">
        <v>365</v>
      </c>
      <c r="D547" s="245" t="s">
        <v>906</v>
      </c>
      <c r="E547" s="245" t="s">
        <v>1325</v>
      </c>
      <c r="F547" s="246">
        <v>25000</v>
      </c>
      <c r="G547" s="123" t="str">
        <f t="shared" si="8"/>
        <v>07070640047000600</v>
      </c>
    </row>
    <row r="548" spans="1:7">
      <c r="A548" s="244" t="s">
        <v>1199</v>
      </c>
      <c r="B548" s="245" t="s">
        <v>230</v>
      </c>
      <c r="C548" s="245" t="s">
        <v>365</v>
      </c>
      <c r="D548" s="245" t="s">
        <v>906</v>
      </c>
      <c r="E548" s="245" t="s">
        <v>1200</v>
      </c>
      <c r="F548" s="246">
        <v>25000</v>
      </c>
      <c r="G548" s="123" t="str">
        <f t="shared" si="8"/>
        <v>07070640047000610</v>
      </c>
    </row>
    <row r="549" spans="1:7">
      <c r="A549" s="244" t="s">
        <v>366</v>
      </c>
      <c r="B549" s="245" t="s">
        <v>230</v>
      </c>
      <c r="C549" s="245" t="s">
        <v>365</v>
      </c>
      <c r="D549" s="245" t="s">
        <v>906</v>
      </c>
      <c r="E549" s="245" t="s">
        <v>367</v>
      </c>
      <c r="F549" s="246">
        <v>25000</v>
      </c>
      <c r="G549" s="123" t="str">
        <f t="shared" si="8"/>
        <v>07070640047000612</v>
      </c>
    </row>
    <row r="550" spans="1:7" ht="76.5">
      <c r="A550" s="244" t="s">
        <v>1217</v>
      </c>
      <c r="B550" s="245" t="s">
        <v>230</v>
      </c>
      <c r="C550" s="245" t="s">
        <v>365</v>
      </c>
      <c r="D550" s="245" t="s">
        <v>1218</v>
      </c>
      <c r="E550" s="245" t="s">
        <v>1174</v>
      </c>
      <c r="F550" s="246">
        <v>1150000</v>
      </c>
      <c r="G550" s="123" t="str">
        <f t="shared" si="8"/>
        <v>0707064004Г000</v>
      </c>
    </row>
    <row r="551" spans="1:7" ht="25.5">
      <c r="A551" s="244" t="s">
        <v>1324</v>
      </c>
      <c r="B551" s="245" t="s">
        <v>230</v>
      </c>
      <c r="C551" s="245" t="s">
        <v>365</v>
      </c>
      <c r="D551" s="245" t="s">
        <v>1218</v>
      </c>
      <c r="E551" s="245" t="s">
        <v>1325</v>
      </c>
      <c r="F551" s="246">
        <v>1150000</v>
      </c>
      <c r="G551" s="123" t="str">
        <f t="shared" si="8"/>
        <v>0707064004Г000600</v>
      </c>
    </row>
    <row r="552" spans="1:7">
      <c r="A552" s="244" t="s">
        <v>1199</v>
      </c>
      <c r="B552" s="245" t="s">
        <v>230</v>
      </c>
      <c r="C552" s="245" t="s">
        <v>365</v>
      </c>
      <c r="D552" s="245" t="s">
        <v>1218</v>
      </c>
      <c r="E552" s="245" t="s">
        <v>1200</v>
      </c>
      <c r="F552" s="246">
        <v>1150000</v>
      </c>
      <c r="G552" s="123" t="str">
        <f t="shared" si="8"/>
        <v>0707064004Г000610</v>
      </c>
    </row>
    <row r="553" spans="1:7" ht="51">
      <c r="A553" s="244" t="s">
        <v>347</v>
      </c>
      <c r="B553" s="245" t="s">
        <v>230</v>
      </c>
      <c r="C553" s="245" t="s">
        <v>365</v>
      </c>
      <c r="D553" s="245" t="s">
        <v>1218</v>
      </c>
      <c r="E553" s="245" t="s">
        <v>348</v>
      </c>
      <c r="F553" s="246">
        <v>1150000</v>
      </c>
      <c r="G553" s="123" t="str">
        <f t="shared" si="8"/>
        <v>0707064004Г000611</v>
      </c>
    </row>
    <row r="554" spans="1:7" ht="76.5">
      <c r="A554" s="244" t="s">
        <v>1618</v>
      </c>
      <c r="B554" s="245" t="s">
        <v>230</v>
      </c>
      <c r="C554" s="245" t="s">
        <v>365</v>
      </c>
      <c r="D554" s="245" t="s">
        <v>1619</v>
      </c>
      <c r="E554" s="245" t="s">
        <v>1174</v>
      </c>
      <c r="F554" s="246">
        <v>70000</v>
      </c>
      <c r="G554" s="123" t="str">
        <f t="shared" si="8"/>
        <v>0707064004М000</v>
      </c>
    </row>
    <row r="555" spans="1:7" ht="25.5">
      <c r="A555" s="244" t="s">
        <v>1324</v>
      </c>
      <c r="B555" s="245" t="s">
        <v>230</v>
      </c>
      <c r="C555" s="245" t="s">
        <v>365</v>
      </c>
      <c r="D555" s="245" t="s">
        <v>1619</v>
      </c>
      <c r="E555" s="245" t="s">
        <v>1325</v>
      </c>
      <c r="F555" s="246">
        <v>70000</v>
      </c>
      <c r="G555" s="123" t="str">
        <f t="shared" si="8"/>
        <v>0707064004М000600</v>
      </c>
    </row>
    <row r="556" spans="1:7">
      <c r="A556" s="244" t="s">
        <v>1199</v>
      </c>
      <c r="B556" s="245" t="s">
        <v>230</v>
      </c>
      <c r="C556" s="245" t="s">
        <v>365</v>
      </c>
      <c r="D556" s="245" t="s">
        <v>1619</v>
      </c>
      <c r="E556" s="245" t="s">
        <v>1200</v>
      </c>
      <c r="F556" s="246">
        <v>70000</v>
      </c>
      <c r="G556" s="123" t="str">
        <f t="shared" si="8"/>
        <v>0707064004М000610</v>
      </c>
    </row>
    <row r="557" spans="1:7" ht="51">
      <c r="A557" s="244" t="s">
        <v>347</v>
      </c>
      <c r="B557" s="245" t="s">
        <v>230</v>
      </c>
      <c r="C557" s="245" t="s">
        <v>365</v>
      </c>
      <c r="D557" s="245" t="s">
        <v>1619</v>
      </c>
      <c r="E557" s="245" t="s">
        <v>348</v>
      </c>
      <c r="F557" s="246">
        <v>70000</v>
      </c>
      <c r="G557" s="123" t="str">
        <f t="shared" si="8"/>
        <v>0707064004М000611</v>
      </c>
    </row>
    <row r="558" spans="1:7" ht="63.75">
      <c r="A558" s="244" t="s">
        <v>1219</v>
      </c>
      <c r="B558" s="245" t="s">
        <v>230</v>
      </c>
      <c r="C558" s="245" t="s">
        <v>365</v>
      </c>
      <c r="D558" s="245" t="s">
        <v>1220</v>
      </c>
      <c r="E558" s="245" t="s">
        <v>1174</v>
      </c>
      <c r="F558" s="246">
        <v>250000</v>
      </c>
      <c r="G558" s="123" t="str">
        <f t="shared" si="8"/>
        <v>0707064004Э000</v>
      </c>
    </row>
    <row r="559" spans="1:7" ht="25.5">
      <c r="A559" s="244" t="s">
        <v>1324</v>
      </c>
      <c r="B559" s="245" t="s">
        <v>230</v>
      </c>
      <c r="C559" s="245" t="s">
        <v>365</v>
      </c>
      <c r="D559" s="245" t="s">
        <v>1220</v>
      </c>
      <c r="E559" s="245" t="s">
        <v>1325</v>
      </c>
      <c r="F559" s="246">
        <v>250000</v>
      </c>
      <c r="G559" s="123" t="str">
        <f t="shared" si="8"/>
        <v>0707064004Э000600</v>
      </c>
    </row>
    <row r="560" spans="1:7">
      <c r="A560" s="244" t="s">
        <v>1199</v>
      </c>
      <c r="B560" s="245" t="s">
        <v>230</v>
      </c>
      <c r="C560" s="245" t="s">
        <v>365</v>
      </c>
      <c r="D560" s="245" t="s">
        <v>1220</v>
      </c>
      <c r="E560" s="245" t="s">
        <v>1200</v>
      </c>
      <c r="F560" s="246">
        <v>250000</v>
      </c>
      <c r="G560" s="123" t="str">
        <f t="shared" ref="G560:G575" si="9">CONCATENATE(C560,D560,E560)</f>
        <v>0707064004Э000610</v>
      </c>
    </row>
    <row r="561" spans="1:7" ht="51">
      <c r="A561" s="244" t="s">
        <v>347</v>
      </c>
      <c r="B561" s="245" t="s">
        <v>230</v>
      </c>
      <c r="C561" s="245" t="s">
        <v>365</v>
      </c>
      <c r="D561" s="245" t="s">
        <v>1220</v>
      </c>
      <c r="E561" s="245" t="s">
        <v>348</v>
      </c>
      <c r="F561" s="246">
        <v>250000</v>
      </c>
      <c r="G561" s="123" t="str">
        <f t="shared" si="9"/>
        <v>0707064004Э000611</v>
      </c>
    </row>
    <row r="562" spans="1:7" ht="63.75">
      <c r="A562" s="244" t="s">
        <v>370</v>
      </c>
      <c r="B562" s="245" t="s">
        <v>230</v>
      </c>
      <c r="C562" s="245" t="s">
        <v>365</v>
      </c>
      <c r="D562" s="245" t="s">
        <v>1344</v>
      </c>
      <c r="E562" s="245" t="s">
        <v>1174</v>
      </c>
      <c r="F562" s="246">
        <v>526000</v>
      </c>
      <c r="G562" s="123" t="str">
        <f t="shared" si="9"/>
        <v>070706400S4560</v>
      </c>
    </row>
    <row r="563" spans="1:7" ht="25.5">
      <c r="A563" s="244" t="s">
        <v>1324</v>
      </c>
      <c r="B563" s="245" t="s">
        <v>230</v>
      </c>
      <c r="C563" s="245" t="s">
        <v>365</v>
      </c>
      <c r="D563" s="245" t="s">
        <v>1344</v>
      </c>
      <c r="E563" s="245" t="s">
        <v>1325</v>
      </c>
      <c r="F563" s="246">
        <v>526000</v>
      </c>
      <c r="G563" s="123" t="str">
        <f t="shared" si="9"/>
        <v>070706400S4560600</v>
      </c>
    </row>
    <row r="564" spans="1:7">
      <c r="A564" s="244" t="s">
        <v>1199</v>
      </c>
      <c r="B564" s="245" t="s">
        <v>230</v>
      </c>
      <c r="C564" s="245" t="s">
        <v>365</v>
      </c>
      <c r="D564" s="245" t="s">
        <v>1344</v>
      </c>
      <c r="E564" s="245" t="s">
        <v>1200</v>
      </c>
      <c r="F564" s="246">
        <v>526000</v>
      </c>
      <c r="G564" s="123" t="str">
        <f t="shared" si="9"/>
        <v>070706400S4560610</v>
      </c>
    </row>
    <row r="565" spans="1:7" ht="51">
      <c r="A565" s="244" t="s">
        <v>347</v>
      </c>
      <c r="B565" s="245" t="s">
        <v>230</v>
      </c>
      <c r="C565" s="245" t="s">
        <v>365</v>
      </c>
      <c r="D565" s="245" t="s">
        <v>1344</v>
      </c>
      <c r="E565" s="245" t="s">
        <v>348</v>
      </c>
      <c r="F565" s="246">
        <v>76000</v>
      </c>
      <c r="G565" s="123" t="str">
        <f t="shared" si="9"/>
        <v>070706400S4560611</v>
      </c>
    </row>
    <row r="566" spans="1:7">
      <c r="A566" s="244" t="s">
        <v>366</v>
      </c>
      <c r="B566" s="245" t="s">
        <v>230</v>
      </c>
      <c r="C566" s="245" t="s">
        <v>365</v>
      </c>
      <c r="D566" s="245" t="s">
        <v>1344</v>
      </c>
      <c r="E566" s="245" t="s">
        <v>367</v>
      </c>
      <c r="F566" s="246">
        <v>450000</v>
      </c>
      <c r="G566" s="123" t="str">
        <f t="shared" si="9"/>
        <v>070706400S4560612</v>
      </c>
    </row>
    <row r="567" spans="1:7" ht="25.5">
      <c r="A567" s="244" t="s">
        <v>1936</v>
      </c>
      <c r="B567" s="245" t="s">
        <v>230</v>
      </c>
      <c r="C567" s="245" t="s">
        <v>365</v>
      </c>
      <c r="D567" s="245" t="s">
        <v>1937</v>
      </c>
      <c r="E567" s="245" t="s">
        <v>1174</v>
      </c>
      <c r="F567" s="246">
        <v>125500</v>
      </c>
      <c r="G567" s="123" t="str">
        <f t="shared" si="9"/>
        <v>07070650000000</v>
      </c>
    </row>
    <row r="568" spans="1:7" ht="76.5">
      <c r="A568" s="244" t="s">
        <v>1938</v>
      </c>
      <c r="B568" s="245" t="s">
        <v>230</v>
      </c>
      <c r="C568" s="245" t="s">
        <v>365</v>
      </c>
      <c r="D568" s="245" t="s">
        <v>1939</v>
      </c>
      <c r="E568" s="245" t="s">
        <v>1174</v>
      </c>
      <c r="F568" s="246">
        <v>45500</v>
      </c>
      <c r="G568" s="123" t="str">
        <f t="shared" si="9"/>
        <v>07070650080010</v>
      </c>
    </row>
    <row r="569" spans="1:7" ht="25.5">
      <c r="A569" s="244" t="s">
        <v>1324</v>
      </c>
      <c r="B569" s="245" t="s">
        <v>230</v>
      </c>
      <c r="C569" s="245" t="s">
        <v>365</v>
      </c>
      <c r="D569" s="245" t="s">
        <v>1939</v>
      </c>
      <c r="E569" s="245" t="s">
        <v>1325</v>
      </c>
      <c r="F569" s="246">
        <v>45500</v>
      </c>
      <c r="G569" s="123" t="str">
        <f t="shared" si="9"/>
        <v>07070650080010600</v>
      </c>
    </row>
    <row r="570" spans="1:7">
      <c r="A570" s="244" t="s">
        <v>1199</v>
      </c>
      <c r="B570" s="245" t="s">
        <v>230</v>
      </c>
      <c r="C570" s="245" t="s">
        <v>365</v>
      </c>
      <c r="D570" s="245" t="s">
        <v>1939</v>
      </c>
      <c r="E570" s="245" t="s">
        <v>1200</v>
      </c>
      <c r="F570" s="246">
        <v>45500</v>
      </c>
      <c r="G570" s="123" t="str">
        <f t="shared" si="9"/>
        <v>07070650080010610</v>
      </c>
    </row>
    <row r="571" spans="1:7" ht="51">
      <c r="A571" s="244" t="s">
        <v>347</v>
      </c>
      <c r="B571" s="245" t="s">
        <v>230</v>
      </c>
      <c r="C571" s="245" t="s">
        <v>365</v>
      </c>
      <c r="D571" s="245" t="s">
        <v>1939</v>
      </c>
      <c r="E571" s="245" t="s">
        <v>348</v>
      </c>
      <c r="F571" s="246">
        <v>45500</v>
      </c>
      <c r="G571" s="123" t="str">
        <f t="shared" si="9"/>
        <v>07070650080010611</v>
      </c>
    </row>
    <row r="572" spans="1:7" ht="63.75">
      <c r="A572" s="244" t="s">
        <v>1940</v>
      </c>
      <c r="B572" s="245" t="s">
        <v>230</v>
      </c>
      <c r="C572" s="245" t="s">
        <v>365</v>
      </c>
      <c r="D572" s="245" t="s">
        <v>1941</v>
      </c>
      <c r="E572" s="245" t="s">
        <v>1174</v>
      </c>
      <c r="F572" s="246">
        <v>30000</v>
      </c>
      <c r="G572" s="123" t="str">
        <f t="shared" si="9"/>
        <v>07070650080020</v>
      </c>
    </row>
    <row r="573" spans="1:7" ht="25.5">
      <c r="A573" s="244" t="s">
        <v>1324</v>
      </c>
      <c r="B573" s="245" t="s">
        <v>230</v>
      </c>
      <c r="C573" s="245" t="s">
        <v>365</v>
      </c>
      <c r="D573" s="245" t="s">
        <v>1941</v>
      </c>
      <c r="E573" s="245" t="s">
        <v>1325</v>
      </c>
      <c r="F573" s="246">
        <v>30000</v>
      </c>
      <c r="G573" s="123" t="str">
        <f t="shared" si="9"/>
        <v>07070650080020600</v>
      </c>
    </row>
    <row r="574" spans="1:7">
      <c r="A574" s="244" t="s">
        <v>1199</v>
      </c>
      <c r="B574" s="245" t="s">
        <v>230</v>
      </c>
      <c r="C574" s="245" t="s">
        <v>365</v>
      </c>
      <c r="D574" s="245" t="s">
        <v>1941</v>
      </c>
      <c r="E574" s="245" t="s">
        <v>1200</v>
      </c>
      <c r="F574" s="246">
        <v>30000</v>
      </c>
      <c r="G574" s="123" t="str">
        <f t="shared" si="9"/>
        <v>07070650080020610</v>
      </c>
    </row>
    <row r="575" spans="1:7" ht="51">
      <c r="A575" s="244" t="s">
        <v>347</v>
      </c>
      <c r="B575" s="245" t="s">
        <v>230</v>
      </c>
      <c r="C575" s="245" t="s">
        <v>365</v>
      </c>
      <c r="D575" s="245" t="s">
        <v>1941</v>
      </c>
      <c r="E575" s="245" t="s">
        <v>348</v>
      </c>
      <c r="F575" s="246">
        <v>30000</v>
      </c>
      <c r="G575" s="123" t="str">
        <f t="shared" si="9"/>
        <v>07070650080020611</v>
      </c>
    </row>
    <row r="576" spans="1:7" ht="63.75">
      <c r="A576" s="244" t="s">
        <v>2039</v>
      </c>
      <c r="B576" s="245" t="s">
        <v>230</v>
      </c>
      <c r="C576" s="245" t="s">
        <v>365</v>
      </c>
      <c r="D576" s="245" t="s">
        <v>2040</v>
      </c>
      <c r="E576" s="245" t="s">
        <v>1174</v>
      </c>
      <c r="F576" s="246">
        <v>50000</v>
      </c>
      <c r="G576" s="123" t="str">
        <f t="shared" ref="G576:G616" si="10">CONCATENATE(C576,D576,E576)</f>
        <v>070706500S4560</v>
      </c>
    </row>
    <row r="577" spans="1:7" ht="25.5">
      <c r="A577" s="244" t="s">
        <v>1324</v>
      </c>
      <c r="B577" s="245" t="s">
        <v>230</v>
      </c>
      <c r="C577" s="245" t="s">
        <v>365</v>
      </c>
      <c r="D577" s="245" t="s">
        <v>2040</v>
      </c>
      <c r="E577" s="245" t="s">
        <v>1325</v>
      </c>
      <c r="F577" s="246">
        <v>50000</v>
      </c>
      <c r="G577" s="123" t="str">
        <f t="shared" si="10"/>
        <v>070706500S4560600</v>
      </c>
    </row>
    <row r="578" spans="1:7">
      <c r="A578" s="244" t="s">
        <v>1199</v>
      </c>
      <c r="B578" s="245" t="s">
        <v>230</v>
      </c>
      <c r="C578" s="245" t="s">
        <v>365</v>
      </c>
      <c r="D578" s="245" t="s">
        <v>2040</v>
      </c>
      <c r="E578" s="245" t="s">
        <v>1200</v>
      </c>
      <c r="F578" s="246">
        <v>50000</v>
      </c>
      <c r="G578" s="123" t="str">
        <f t="shared" si="10"/>
        <v>070706500S4560610</v>
      </c>
    </row>
    <row r="579" spans="1:7" ht="51">
      <c r="A579" s="244" t="s">
        <v>347</v>
      </c>
      <c r="B579" s="245" t="s">
        <v>230</v>
      </c>
      <c r="C579" s="245" t="s">
        <v>365</v>
      </c>
      <c r="D579" s="245" t="s">
        <v>2040</v>
      </c>
      <c r="E579" s="245" t="s">
        <v>348</v>
      </c>
      <c r="F579" s="246">
        <v>50000</v>
      </c>
      <c r="G579" s="123" t="str">
        <f t="shared" si="10"/>
        <v>070706500S4560611</v>
      </c>
    </row>
    <row r="580" spans="1:7">
      <c r="A580" s="244" t="s">
        <v>249</v>
      </c>
      <c r="B580" s="245" t="s">
        <v>230</v>
      </c>
      <c r="C580" s="245" t="s">
        <v>1148</v>
      </c>
      <c r="D580" s="245" t="s">
        <v>1174</v>
      </c>
      <c r="E580" s="245" t="s">
        <v>1174</v>
      </c>
      <c r="F580" s="246">
        <v>261857302</v>
      </c>
      <c r="G580" s="123" t="str">
        <f t="shared" si="10"/>
        <v>0800</v>
      </c>
    </row>
    <row r="581" spans="1:7">
      <c r="A581" s="244" t="s">
        <v>209</v>
      </c>
      <c r="B581" s="245" t="s">
        <v>230</v>
      </c>
      <c r="C581" s="245" t="s">
        <v>392</v>
      </c>
      <c r="D581" s="245" t="s">
        <v>1174</v>
      </c>
      <c r="E581" s="245" t="s">
        <v>1174</v>
      </c>
      <c r="F581" s="246">
        <v>159907996</v>
      </c>
      <c r="G581" s="123" t="str">
        <f t="shared" si="10"/>
        <v>0801</v>
      </c>
    </row>
    <row r="582" spans="1:7" ht="38.25">
      <c r="A582" s="244" t="s">
        <v>452</v>
      </c>
      <c r="B582" s="245" t="s">
        <v>230</v>
      </c>
      <c r="C582" s="245" t="s">
        <v>392</v>
      </c>
      <c r="D582" s="245" t="s">
        <v>974</v>
      </c>
      <c r="E582" s="245" t="s">
        <v>1174</v>
      </c>
      <c r="F582" s="246">
        <v>600000</v>
      </c>
      <c r="G582" s="123" t="str">
        <f t="shared" si="10"/>
        <v>08010300000000</v>
      </c>
    </row>
    <row r="583" spans="1:7" ht="38.25">
      <c r="A583" s="244" t="s">
        <v>454</v>
      </c>
      <c r="B583" s="245" t="s">
        <v>230</v>
      </c>
      <c r="C583" s="245" t="s">
        <v>392</v>
      </c>
      <c r="D583" s="245" t="s">
        <v>1314</v>
      </c>
      <c r="E583" s="245" t="s">
        <v>1174</v>
      </c>
      <c r="F583" s="246">
        <v>600000</v>
      </c>
      <c r="G583" s="123" t="str">
        <f t="shared" si="10"/>
        <v>08010340000000</v>
      </c>
    </row>
    <row r="584" spans="1:7" ht="76.5">
      <c r="A584" s="244" t="s">
        <v>396</v>
      </c>
      <c r="B584" s="245" t="s">
        <v>230</v>
      </c>
      <c r="C584" s="245" t="s">
        <v>392</v>
      </c>
      <c r="D584" s="245" t="s">
        <v>765</v>
      </c>
      <c r="E584" s="245" t="s">
        <v>1174</v>
      </c>
      <c r="F584" s="246">
        <v>600000</v>
      </c>
      <c r="G584" s="123" t="str">
        <f t="shared" si="10"/>
        <v>08010340080000</v>
      </c>
    </row>
    <row r="585" spans="1:7" ht="25.5">
      <c r="A585" s="244" t="s">
        <v>1324</v>
      </c>
      <c r="B585" s="245" t="s">
        <v>230</v>
      </c>
      <c r="C585" s="245" t="s">
        <v>392</v>
      </c>
      <c r="D585" s="245" t="s">
        <v>765</v>
      </c>
      <c r="E585" s="245" t="s">
        <v>1325</v>
      </c>
      <c r="F585" s="246">
        <v>600000</v>
      </c>
      <c r="G585" s="123" t="str">
        <f t="shared" si="10"/>
        <v>08010340080000600</v>
      </c>
    </row>
    <row r="586" spans="1:7">
      <c r="A586" s="244" t="s">
        <v>1199</v>
      </c>
      <c r="B586" s="245" t="s">
        <v>230</v>
      </c>
      <c r="C586" s="245" t="s">
        <v>392</v>
      </c>
      <c r="D586" s="245" t="s">
        <v>765</v>
      </c>
      <c r="E586" s="245" t="s">
        <v>1200</v>
      </c>
      <c r="F586" s="246">
        <v>600000</v>
      </c>
      <c r="G586" s="123" t="str">
        <f t="shared" si="10"/>
        <v>08010340080000610</v>
      </c>
    </row>
    <row r="587" spans="1:7">
      <c r="A587" s="244" t="s">
        <v>366</v>
      </c>
      <c r="B587" s="245" t="s">
        <v>230</v>
      </c>
      <c r="C587" s="245" t="s">
        <v>392</v>
      </c>
      <c r="D587" s="245" t="s">
        <v>765</v>
      </c>
      <c r="E587" s="245" t="s">
        <v>367</v>
      </c>
      <c r="F587" s="246">
        <v>600000</v>
      </c>
      <c r="G587" s="123" t="str">
        <f t="shared" si="10"/>
        <v>08010340080000612</v>
      </c>
    </row>
    <row r="588" spans="1:7" ht="25.5">
      <c r="A588" s="244" t="s">
        <v>461</v>
      </c>
      <c r="B588" s="245" t="s">
        <v>230</v>
      </c>
      <c r="C588" s="245" t="s">
        <v>392</v>
      </c>
      <c r="D588" s="245" t="s">
        <v>981</v>
      </c>
      <c r="E588" s="245" t="s">
        <v>1174</v>
      </c>
      <c r="F588" s="246">
        <v>159207996</v>
      </c>
      <c r="G588" s="123" t="str">
        <f t="shared" si="10"/>
        <v>08010500000000</v>
      </c>
    </row>
    <row r="589" spans="1:7">
      <c r="A589" s="244" t="s">
        <v>462</v>
      </c>
      <c r="B589" s="245" t="s">
        <v>230</v>
      </c>
      <c r="C589" s="245" t="s">
        <v>392</v>
      </c>
      <c r="D589" s="245" t="s">
        <v>982</v>
      </c>
      <c r="E589" s="245" t="s">
        <v>1174</v>
      </c>
      <c r="F589" s="246">
        <v>50484017</v>
      </c>
      <c r="G589" s="123" t="str">
        <f t="shared" si="10"/>
        <v>08010510000000</v>
      </c>
    </row>
    <row r="590" spans="1:7" ht="89.25">
      <c r="A590" s="244" t="s">
        <v>397</v>
      </c>
      <c r="B590" s="245" t="s">
        <v>230</v>
      </c>
      <c r="C590" s="245" t="s">
        <v>392</v>
      </c>
      <c r="D590" s="245" t="s">
        <v>708</v>
      </c>
      <c r="E590" s="245" t="s">
        <v>1174</v>
      </c>
      <c r="F590" s="246">
        <v>43887936</v>
      </c>
      <c r="G590" s="123" t="str">
        <f t="shared" si="10"/>
        <v>08010510040000</v>
      </c>
    </row>
    <row r="591" spans="1:7" ht="25.5">
      <c r="A591" s="244" t="s">
        <v>1324</v>
      </c>
      <c r="B591" s="245" t="s">
        <v>230</v>
      </c>
      <c r="C591" s="245" t="s">
        <v>392</v>
      </c>
      <c r="D591" s="245" t="s">
        <v>708</v>
      </c>
      <c r="E591" s="245" t="s">
        <v>1325</v>
      </c>
      <c r="F591" s="246">
        <v>43887936</v>
      </c>
      <c r="G591" s="123" t="str">
        <f t="shared" si="10"/>
        <v>08010510040000600</v>
      </c>
    </row>
    <row r="592" spans="1:7">
      <c r="A592" s="244" t="s">
        <v>1199</v>
      </c>
      <c r="B592" s="245" t="s">
        <v>230</v>
      </c>
      <c r="C592" s="245" t="s">
        <v>392</v>
      </c>
      <c r="D592" s="245" t="s">
        <v>708</v>
      </c>
      <c r="E592" s="245" t="s">
        <v>1200</v>
      </c>
      <c r="F592" s="246">
        <v>43887936</v>
      </c>
      <c r="G592" s="123" t="str">
        <f t="shared" si="10"/>
        <v>08010510040000610</v>
      </c>
    </row>
    <row r="593" spans="1:7" ht="51">
      <c r="A593" s="244" t="s">
        <v>347</v>
      </c>
      <c r="B593" s="245" t="s">
        <v>230</v>
      </c>
      <c r="C593" s="245" t="s">
        <v>392</v>
      </c>
      <c r="D593" s="245" t="s">
        <v>708</v>
      </c>
      <c r="E593" s="245" t="s">
        <v>348</v>
      </c>
      <c r="F593" s="246">
        <v>43887936</v>
      </c>
      <c r="G593" s="123" t="str">
        <f t="shared" si="10"/>
        <v>08010510040000611</v>
      </c>
    </row>
    <row r="594" spans="1:7" ht="114.75">
      <c r="A594" s="244" t="s">
        <v>398</v>
      </c>
      <c r="B594" s="245" t="s">
        <v>230</v>
      </c>
      <c r="C594" s="245" t="s">
        <v>392</v>
      </c>
      <c r="D594" s="245" t="s">
        <v>709</v>
      </c>
      <c r="E594" s="245" t="s">
        <v>1174</v>
      </c>
      <c r="F594" s="246">
        <v>109000</v>
      </c>
      <c r="G594" s="123" t="str">
        <f t="shared" si="10"/>
        <v>08010510041000</v>
      </c>
    </row>
    <row r="595" spans="1:7" ht="25.5">
      <c r="A595" s="244" t="s">
        <v>1324</v>
      </c>
      <c r="B595" s="245" t="s">
        <v>230</v>
      </c>
      <c r="C595" s="245" t="s">
        <v>392</v>
      </c>
      <c r="D595" s="245" t="s">
        <v>709</v>
      </c>
      <c r="E595" s="245" t="s">
        <v>1325</v>
      </c>
      <c r="F595" s="246">
        <v>109000</v>
      </c>
      <c r="G595" s="123" t="str">
        <f t="shared" si="10"/>
        <v>08010510041000600</v>
      </c>
    </row>
    <row r="596" spans="1:7">
      <c r="A596" s="244" t="s">
        <v>1199</v>
      </c>
      <c r="B596" s="245" t="s">
        <v>230</v>
      </c>
      <c r="C596" s="245" t="s">
        <v>392</v>
      </c>
      <c r="D596" s="245" t="s">
        <v>709</v>
      </c>
      <c r="E596" s="245" t="s">
        <v>1200</v>
      </c>
      <c r="F596" s="246">
        <v>109000</v>
      </c>
      <c r="G596" s="123" t="str">
        <f t="shared" si="10"/>
        <v>08010510041000610</v>
      </c>
    </row>
    <row r="597" spans="1:7" ht="51">
      <c r="A597" s="244" t="s">
        <v>347</v>
      </c>
      <c r="B597" s="245" t="s">
        <v>230</v>
      </c>
      <c r="C597" s="245" t="s">
        <v>392</v>
      </c>
      <c r="D597" s="245" t="s">
        <v>709</v>
      </c>
      <c r="E597" s="245" t="s">
        <v>348</v>
      </c>
      <c r="F597" s="246">
        <v>109000</v>
      </c>
      <c r="G597" s="123" t="str">
        <f t="shared" si="10"/>
        <v>08010510041000611</v>
      </c>
    </row>
    <row r="598" spans="1:7" ht="89.25">
      <c r="A598" s="244" t="s">
        <v>1817</v>
      </c>
      <c r="B598" s="245" t="s">
        <v>230</v>
      </c>
      <c r="C598" s="245" t="s">
        <v>392</v>
      </c>
      <c r="D598" s="245" t="s">
        <v>1818</v>
      </c>
      <c r="E598" s="245" t="s">
        <v>1174</v>
      </c>
      <c r="F598" s="246">
        <v>152906</v>
      </c>
      <c r="G598" s="123" t="str">
        <f t="shared" si="10"/>
        <v>08010510045000</v>
      </c>
    </row>
    <row r="599" spans="1:7" ht="25.5">
      <c r="A599" s="244" t="s">
        <v>1324</v>
      </c>
      <c r="B599" s="245" t="s">
        <v>230</v>
      </c>
      <c r="C599" s="245" t="s">
        <v>392</v>
      </c>
      <c r="D599" s="245" t="s">
        <v>1818</v>
      </c>
      <c r="E599" s="245" t="s">
        <v>1325</v>
      </c>
      <c r="F599" s="246">
        <v>152906</v>
      </c>
      <c r="G599" s="123" t="str">
        <f t="shared" si="10"/>
        <v>08010510045000600</v>
      </c>
    </row>
    <row r="600" spans="1:7">
      <c r="A600" s="244" t="s">
        <v>1199</v>
      </c>
      <c r="B600" s="245" t="s">
        <v>230</v>
      </c>
      <c r="C600" s="245" t="s">
        <v>392</v>
      </c>
      <c r="D600" s="245" t="s">
        <v>1818</v>
      </c>
      <c r="E600" s="245" t="s">
        <v>1200</v>
      </c>
      <c r="F600" s="246">
        <v>152906</v>
      </c>
      <c r="G600" s="123" t="str">
        <f t="shared" si="10"/>
        <v>08010510045000610</v>
      </c>
    </row>
    <row r="601" spans="1:7" ht="51">
      <c r="A601" s="244" t="s">
        <v>347</v>
      </c>
      <c r="B601" s="245" t="s">
        <v>230</v>
      </c>
      <c r="C601" s="245" t="s">
        <v>392</v>
      </c>
      <c r="D601" s="245" t="s">
        <v>1818</v>
      </c>
      <c r="E601" s="245" t="s">
        <v>348</v>
      </c>
      <c r="F601" s="246">
        <v>152906</v>
      </c>
      <c r="G601" s="123" t="str">
        <f t="shared" si="10"/>
        <v>08010510045000611</v>
      </c>
    </row>
    <row r="602" spans="1:7" ht="76.5">
      <c r="A602" s="244" t="s">
        <v>513</v>
      </c>
      <c r="B602" s="245" t="s">
        <v>230</v>
      </c>
      <c r="C602" s="245" t="s">
        <v>392</v>
      </c>
      <c r="D602" s="245" t="s">
        <v>710</v>
      </c>
      <c r="E602" s="245" t="s">
        <v>1174</v>
      </c>
      <c r="F602" s="246">
        <v>210000</v>
      </c>
      <c r="G602" s="123" t="str">
        <f t="shared" si="10"/>
        <v>08010510047000</v>
      </c>
    </row>
    <row r="603" spans="1:7" ht="25.5">
      <c r="A603" s="244" t="s">
        <v>1324</v>
      </c>
      <c r="B603" s="245" t="s">
        <v>230</v>
      </c>
      <c r="C603" s="245" t="s">
        <v>392</v>
      </c>
      <c r="D603" s="245" t="s">
        <v>710</v>
      </c>
      <c r="E603" s="245" t="s">
        <v>1325</v>
      </c>
      <c r="F603" s="246">
        <v>210000</v>
      </c>
      <c r="G603" s="123" t="str">
        <f t="shared" si="10"/>
        <v>08010510047000600</v>
      </c>
    </row>
    <row r="604" spans="1:7">
      <c r="A604" s="244" t="s">
        <v>1199</v>
      </c>
      <c r="B604" s="245" t="s">
        <v>230</v>
      </c>
      <c r="C604" s="245" t="s">
        <v>392</v>
      </c>
      <c r="D604" s="245" t="s">
        <v>710</v>
      </c>
      <c r="E604" s="245" t="s">
        <v>1200</v>
      </c>
      <c r="F604" s="246">
        <v>210000</v>
      </c>
      <c r="G604" s="123" t="str">
        <f t="shared" si="10"/>
        <v>08010510047000610</v>
      </c>
    </row>
    <row r="605" spans="1:7">
      <c r="A605" s="244" t="s">
        <v>366</v>
      </c>
      <c r="B605" s="245" t="s">
        <v>230</v>
      </c>
      <c r="C605" s="245" t="s">
        <v>392</v>
      </c>
      <c r="D605" s="245" t="s">
        <v>710</v>
      </c>
      <c r="E605" s="245" t="s">
        <v>367</v>
      </c>
      <c r="F605" s="246">
        <v>210000</v>
      </c>
      <c r="G605" s="123" t="str">
        <f t="shared" si="10"/>
        <v>08010510047000612</v>
      </c>
    </row>
    <row r="606" spans="1:7" ht="76.5">
      <c r="A606" s="244" t="s">
        <v>568</v>
      </c>
      <c r="B606" s="245" t="s">
        <v>230</v>
      </c>
      <c r="C606" s="245" t="s">
        <v>392</v>
      </c>
      <c r="D606" s="245" t="s">
        <v>711</v>
      </c>
      <c r="E606" s="245" t="s">
        <v>1174</v>
      </c>
      <c r="F606" s="246">
        <v>3990000</v>
      </c>
      <c r="G606" s="123" t="str">
        <f t="shared" si="10"/>
        <v>0801051004Г000</v>
      </c>
    </row>
    <row r="607" spans="1:7" ht="25.5">
      <c r="A607" s="244" t="s">
        <v>1324</v>
      </c>
      <c r="B607" s="245" t="s">
        <v>230</v>
      </c>
      <c r="C607" s="245" t="s">
        <v>392</v>
      </c>
      <c r="D607" s="245" t="s">
        <v>711</v>
      </c>
      <c r="E607" s="245" t="s">
        <v>1325</v>
      </c>
      <c r="F607" s="246">
        <v>3990000</v>
      </c>
      <c r="G607" s="123" t="str">
        <f t="shared" si="10"/>
        <v>0801051004Г000600</v>
      </c>
    </row>
    <row r="608" spans="1:7">
      <c r="A608" s="244" t="s">
        <v>1199</v>
      </c>
      <c r="B608" s="245" t="s">
        <v>230</v>
      </c>
      <c r="C608" s="245" t="s">
        <v>392</v>
      </c>
      <c r="D608" s="245" t="s">
        <v>711</v>
      </c>
      <c r="E608" s="245" t="s">
        <v>1200</v>
      </c>
      <c r="F608" s="246">
        <v>3990000</v>
      </c>
      <c r="G608" s="123" t="str">
        <f t="shared" si="10"/>
        <v>0801051004Г000610</v>
      </c>
    </row>
    <row r="609" spans="1:7" ht="51">
      <c r="A609" s="244" t="s">
        <v>347</v>
      </c>
      <c r="B609" s="245" t="s">
        <v>230</v>
      </c>
      <c r="C609" s="245" t="s">
        <v>392</v>
      </c>
      <c r="D609" s="245" t="s">
        <v>711</v>
      </c>
      <c r="E609" s="245" t="s">
        <v>348</v>
      </c>
      <c r="F609" s="246">
        <v>3990000</v>
      </c>
      <c r="G609" s="123" t="str">
        <f t="shared" si="10"/>
        <v>0801051004Г000611</v>
      </c>
    </row>
    <row r="610" spans="1:7" ht="51">
      <c r="A610" s="244" t="s">
        <v>1620</v>
      </c>
      <c r="B610" s="245" t="s">
        <v>230</v>
      </c>
      <c r="C610" s="245" t="s">
        <v>392</v>
      </c>
      <c r="D610" s="245" t="s">
        <v>1621</v>
      </c>
      <c r="E610" s="245" t="s">
        <v>1174</v>
      </c>
      <c r="F610" s="246">
        <v>61500</v>
      </c>
      <c r="G610" s="123" t="str">
        <f t="shared" si="10"/>
        <v>0801051004М000</v>
      </c>
    </row>
    <row r="611" spans="1:7" ht="25.5">
      <c r="A611" s="244" t="s">
        <v>1324</v>
      </c>
      <c r="B611" s="245" t="s">
        <v>230</v>
      </c>
      <c r="C611" s="245" t="s">
        <v>392</v>
      </c>
      <c r="D611" s="245" t="s">
        <v>1621</v>
      </c>
      <c r="E611" s="245" t="s">
        <v>1325</v>
      </c>
      <c r="F611" s="246">
        <v>61500</v>
      </c>
      <c r="G611" s="123" t="str">
        <f t="shared" si="10"/>
        <v>0801051004М000600</v>
      </c>
    </row>
    <row r="612" spans="1:7">
      <c r="A612" s="244" t="s">
        <v>1199</v>
      </c>
      <c r="B612" s="245" t="s">
        <v>230</v>
      </c>
      <c r="C612" s="245" t="s">
        <v>392</v>
      </c>
      <c r="D612" s="245" t="s">
        <v>1621</v>
      </c>
      <c r="E612" s="245" t="s">
        <v>1200</v>
      </c>
      <c r="F612" s="246">
        <v>61500</v>
      </c>
      <c r="G612" s="123" t="str">
        <f t="shared" si="10"/>
        <v>0801051004М000610</v>
      </c>
    </row>
    <row r="613" spans="1:7" ht="51">
      <c r="A613" s="244" t="s">
        <v>347</v>
      </c>
      <c r="B613" s="245" t="s">
        <v>230</v>
      </c>
      <c r="C613" s="245" t="s">
        <v>392</v>
      </c>
      <c r="D613" s="245" t="s">
        <v>1621</v>
      </c>
      <c r="E613" s="245" t="s">
        <v>348</v>
      </c>
      <c r="F613" s="246">
        <v>61500</v>
      </c>
      <c r="G613" s="123" t="str">
        <f t="shared" si="10"/>
        <v>0801051004М000611</v>
      </c>
    </row>
    <row r="614" spans="1:7" ht="76.5">
      <c r="A614" s="244" t="s">
        <v>958</v>
      </c>
      <c r="B614" s="245" t="s">
        <v>230</v>
      </c>
      <c r="C614" s="245" t="s">
        <v>392</v>
      </c>
      <c r="D614" s="245" t="s">
        <v>959</v>
      </c>
      <c r="E614" s="245" t="s">
        <v>1174</v>
      </c>
      <c r="F614" s="246">
        <v>1190000</v>
      </c>
      <c r="G614" s="123" t="str">
        <f t="shared" si="10"/>
        <v>0801051004Э000</v>
      </c>
    </row>
    <row r="615" spans="1:7" ht="25.5">
      <c r="A615" s="244" t="s">
        <v>1324</v>
      </c>
      <c r="B615" s="245" t="s">
        <v>230</v>
      </c>
      <c r="C615" s="245" t="s">
        <v>392</v>
      </c>
      <c r="D615" s="245" t="s">
        <v>959</v>
      </c>
      <c r="E615" s="245" t="s">
        <v>1325</v>
      </c>
      <c r="F615" s="246">
        <v>1190000</v>
      </c>
      <c r="G615" s="123" t="str">
        <f t="shared" si="10"/>
        <v>0801051004Э000600</v>
      </c>
    </row>
    <row r="616" spans="1:7">
      <c r="A616" s="244" t="s">
        <v>1199</v>
      </c>
      <c r="B616" s="245" t="s">
        <v>230</v>
      </c>
      <c r="C616" s="245" t="s">
        <v>392</v>
      </c>
      <c r="D616" s="245" t="s">
        <v>959</v>
      </c>
      <c r="E616" s="245" t="s">
        <v>1200</v>
      </c>
      <c r="F616" s="246">
        <v>1190000</v>
      </c>
      <c r="G616" s="123" t="str">
        <f t="shared" si="10"/>
        <v>0801051004Э000610</v>
      </c>
    </row>
    <row r="617" spans="1:7" ht="51">
      <c r="A617" s="244" t="s">
        <v>347</v>
      </c>
      <c r="B617" s="245" t="s">
        <v>230</v>
      </c>
      <c r="C617" s="245" t="s">
        <v>392</v>
      </c>
      <c r="D617" s="245" t="s">
        <v>959</v>
      </c>
      <c r="E617" s="245" t="s">
        <v>348</v>
      </c>
      <c r="F617" s="246">
        <v>1190000</v>
      </c>
      <c r="G617" s="123" t="str">
        <f t="shared" ref="G617:G680" si="11">CONCATENATE(C617,D617,E617)</f>
        <v>0801051004Э000611</v>
      </c>
    </row>
    <row r="618" spans="1:7" ht="38.25">
      <c r="A618" s="244" t="s">
        <v>401</v>
      </c>
      <c r="B618" s="245" t="s">
        <v>230</v>
      </c>
      <c r="C618" s="245" t="s">
        <v>392</v>
      </c>
      <c r="D618" s="245" t="s">
        <v>718</v>
      </c>
      <c r="E618" s="245" t="s">
        <v>1174</v>
      </c>
      <c r="F618" s="246">
        <v>100000</v>
      </c>
      <c r="G618" s="123" t="str">
        <f t="shared" si="11"/>
        <v>08010510080530</v>
      </c>
    </row>
    <row r="619" spans="1:7" ht="25.5">
      <c r="A619" s="244" t="s">
        <v>1324</v>
      </c>
      <c r="B619" s="245" t="s">
        <v>230</v>
      </c>
      <c r="C619" s="245" t="s">
        <v>392</v>
      </c>
      <c r="D619" s="245" t="s">
        <v>718</v>
      </c>
      <c r="E619" s="245" t="s">
        <v>1325</v>
      </c>
      <c r="F619" s="246">
        <v>100000</v>
      </c>
      <c r="G619" s="123" t="str">
        <f t="shared" si="11"/>
        <v>08010510080530600</v>
      </c>
    </row>
    <row r="620" spans="1:7">
      <c r="A620" s="244" t="s">
        <v>1199</v>
      </c>
      <c r="B620" s="245" t="s">
        <v>230</v>
      </c>
      <c r="C620" s="245" t="s">
        <v>392</v>
      </c>
      <c r="D620" s="245" t="s">
        <v>718</v>
      </c>
      <c r="E620" s="245" t="s">
        <v>1200</v>
      </c>
      <c r="F620" s="246">
        <v>100000</v>
      </c>
      <c r="G620" s="123" t="str">
        <f t="shared" si="11"/>
        <v>08010510080530610</v>
      </c>
    </row>
    <row r="621" spans="1:7">
      <c r="A621" s="244" t="s">
        <v>366</v>
      </c>
      <c r="B621" s="245" t="s">
        <v>230</v>
      </c>
      <c r="C621" s="245" t="s">
        <v>392</v>
      </c>
      <c r="D621" s="245" t="s">
        <v>718</v>
      </c>
      <c r="E621" s="245" t="s">
        <v>367</v>
      </c>
      <c r="F621" s="246">
        <v>100000</v>
      </c>
      <c r="G621" s="123" t="str">
        <f t="shared" si="11"/>
        <v>08010510080530612</v>
      </c>
    </row>
    <row r="622" spans="1:7" ht="63.75">
      <c r="A622" s="244" t="s">
        <v>2004</v>
      </c>
      <c r="B622" s="245" t="s">
        <v>230</v>
      </c>
      <c r="C622" s="245" t="s">
        <v>392</v>
      </c>
      <c r="D622" s="245" t="s">
        <v>2005</v>
      </c>
      <c r="E622" s="245" t="s">
        <v>1174</v>
      </c>
      <c r="F622" s="246">
        <v>343030</v>
      </c>
      <c r="G622" s="123" t="str">
        <f t="shared" si="11"/>
        <v>080105100L5191</v>
      </c>
    </row>
    <row r="623" spans="1:7" ht="25.5">
      <c r="A623" s="244" t="s">
        <v>1324</v>
      </c>
      <c r="B623" s="245" t="s">
        <v>230</v>
      </c>
      <c r="C623" s="245" t="s">
        <v>392</v>
      </c>
      <c r="D623" s="245" t="s">
        <v>2005</v>
      </c>
      <c r="E623" s="245" t="s">
        <v>1325</v>
      </c>
      <c r="F623" s="246">
        <v>343030</v>
      </c>
      <c r="G623" s="123" t="str">
        <f t="shared" si="11"/>
        <v>080105100L5191600</v>
      </c>
    </row>
    <row r="624" spans="1:7">
      <c r="A624" s="244" t="s">
        <v>1199</v>
      </c>
      <c r="B624" s="245" t="s">
        <v>230</v>
      </c>
      <c r="C624" s="245" t="s">
        <v>392</v>
      </c>
      <c r="D624" s="245" t="s">
        <v>2005</v>
      </c>
      <c r="E624" s="245" t="s">
        <v>1200</v>
      </c>
      <c r="F624" s="246">
        <v>343030</v>
      </c>
      <c r="G624" s="123" t="str">
        <f t="shared" si="11"/>
        <v>080105100L5191610</v>
      </c>
    </row>
    <row r="625" spans="1:7">
      <c r="A625" s="244" t="s">
        <v>366</v>
      </c>
      <c r="B625" s="245" t="s">
        <v>230</v>
      </c>
      <c r="C625" s="245" t="s">
        <v>392</v>
      </c>
      <c r="D625" s="245" t="s">
        <v>2005</v>
      </c>
      <c r="E625" s="245" t="s">
        <v>367</v>
      </c>
      <c r="F625" s="246">
        <v>343030</v>
      </c>
      <c r="G625" s="123" t="str">
        <f t="shared" si="11"/>
        <v>080105100L5191612</v>
      </c>
    </row>
    <row r="626" spans="1:7" ht="38.25">
      <c r="A626" s="244" t="s">
        <v>1488</v>
      </c>
      <c r="B626" s="245" t="s">
        <v>230</v>
      </c>
      <c r="C626" s="245" t="s">
        <v>392</v>
      </c>
      <c r="D626" s="245" t="s">
        <v>712</v>
      </c>
      <c r="E626" s="245" t="s">
        <v>1174</v>
      </c>
      <c r="F626" s="246">
        <v>439645</v>
      </c>
      <c r="G626" s="123" t="str">
        <f t="shared" si="11"/>
        <v>080105100S4880</v>
      </c>
    </row>
    <row r="627" spans="1:7" ht="25.5">
      <c r="A627" s="244" t="s">
        <v>1324</v>
      </c>
      <c r="B627" s="245" t="s">
        <v>230</v>
      </c>
      <c r="C627" s="245" t="s">
        <v>392</v>
      </c>
      <c r="D627" s="245" t="s">
        <v>712</v>
      </c>
      <c r="E627" s="245" t="s">
        <v>1325</v>
      </c>
      <c r="F627" s="246">
        <v>439645</v>
      </c>
      <c r="G627" s="123" t="str">
        <f t="shared" si="11"/>
        <v>080105100S4880600</v>
      </c>
    </row>
    <row r="628" spans="1:7">
      <c r="A628" s="244" t="s">
        <v>1199</v>
      </c>
      <c r="B628" s="245" t="s">
        <v>230</v>
      </c>
      <c r="C628" s="245" t="s">
        <v>392</v>
      </c>
      <c r="D628" s="245" t="s">
        <v>712</v>
      </c>
      <c r="E628" s="245" t="s">
        <v>1200</v>
      </c>
      <c r="F628" s="246">
        <v>439645</v>
      </c>
      <c r="G628" s="123" t="str">
        <f t="shared" si="11"/>
        <v>080105100S4880610</v>
      </c>
    </row>
    <row r="629" spans="1:7">
      <c r="A629" s="244" t="s">
        <v>366</v>
      </c>
      <c r="B629" s="245" t="s">
        <v>230</v>
      </c>
      <c r="C629" s="245" t="s">
        <v>392</v>
      </c>
      <c r="D629" s="245" t="s">
        <v>712</v>
      </c>
      <c r="E629" s="245" t="s">
        <v>367</v>
      </c>
      <c r="F629" s="246">
        <v>439645</v>
      </c>
      <c r="G629" s="123" t="str">
        <f t="shared" si="11"/>
        <v>080105100S4880612</v>
      </c>
    </row>
    <row r="630" spans="1:7">
      <c r="A630" s="244" t="s">
        <v>594</v>
      </c>
      <c r="B630" s="245" t="s">
        <v>230</v>
      </c>
      <c r="C630" s="245" t="s">
        <v>392</v>
      </c>
      <c r="D630" s="245" t="s">
        <v>983</v>
      </c>
      <c r="E630" s="245" t="s">
        <v>1174</v>
      </c>
      <c r="F630" s="246">
        <v>108723979</v>
      </c>
      <c r="G630" s="123" t="str">
        <f t="shared" si="11"/>
        <v>08010520000000</v>
      </c>
    </row>
    <row r="631" spans="1:7" ht="89.25">
      <c r="A631" s="244" t="s">
        <v>516</v>
      </c>
      <c r="B631" s="245" t="s">
        <v>230</v>
      </c>
      <c r="C631" s="245" t="s">
        <v>392</v>
      </c>
      <c r="D631" s="245" t="s">
        <v>720</v>
      </c>
      <c r="E631" s="245" t="s">
        <v>1174</v>
      </c>
      <c r="F631" s="246">
        <v>83149609</v>
      </c>
      <c r="G631" s="123" t="str">
        <f t="shared" si="11"/>
        <v>08010520040000</v>
      </c>
    </row>
    <row r="632" spans="1:7" ht="25.5">
      <c r="A632" s="244" t="s">
        <v>1324</v>
      </c>
      <c r="B632" s="245" t="s">
        <v>230</v>
      </c>
      <c r="C632" s="245" t="s">
        <v>392</v>
      </c>
      <c r="D632" s="245" t="s">
        <v>720</v>
      </c>
      <c r="E632" s="245" t="s">
        <v>1325</v>
      </c>
      <c r="F632" s="246">
        <v>83149609</v>
      </c>
      <c r="G632" s="123" t="str">
        <f t="shared" si="11"/>
        <v>08010520040000600</v>
      </c>
    </row>
    <row r="633" spans="1:7">
      <c r="A633" s="244" t="s">
        <v>1199</v>
      </c>
      <c r="B633" s="245" t="s">
        <v>230</v>
      </c>
      <c r="C633" s="245" t="s">
        <v>392</v>
      </c>
      <c r="D633" s="245" t="s">
        <v>720</v>
      </c>
      <c r="E633" s="245" t="s">
        <v>1200</v>
      </c>
      <c r="F633" s="246">
        <v>83149609</v>
      </c>
      <c r="G633" s="123" t="str">
        <f t="shared" si="11"/>
        <v>08010520040000610</v>
      </c>
    </row>
    <row r="634" spans="1:7" ht="51">
      <c r="A634" s="244" t="s">
        <v>347</v>
      </c>
      <c r="B634" s="245" t="s">
        <v>230</v>
      </c>
      <c r="C634" s="245" t="s">
        <v>392</v>
      </c>
      <c r="D634" s="245" t="s">
        <v>720</v>
      </c>
      <c r="E634" s="245" t="s">
        <v>348</v>
      </c>
      <c r="F634" s="246">
        <v>83149609</v>
      </c>
      <c r="G634" s="123" t="str">
        <f t="shared" si="11"/>
        <v>08010520040000611</v>
      </c>
    </row>
    <row r="635" spans="1:7" ht="114.75">
      <c r="A635" s="244" t="s">
        <v>517</v>
      </c>
      <c r="B635" s="245" t="s">
        <v>230</v>
      </c>
      <c r="C635" s="245" t="s">
        <v>392</v>
      </c>
      <c r="D635" s="245" t="s">
        <v>721</v>
      </c>
      <c r="E635" s="245" t="s">
        <v>1174</v>
      </c>
      <c r="F635" s="246">
        <v>485000</v>
      </c>
      <c r="G635" s="123" t="str">
        <f t="shared" si="11"/>
        <v>08010520041000</v>
      </c>
    </row>
    <row r="636" spans="1:7" ht="25.5">
      <c r="A636" s="244" t="s">
        <v>1324</v>
      </c>
      <c r="B636" s="245" t="s">
        <v>230</v>
      </c>
      <c r="C636" s="245" t="s">
        <v>392</v>
      </c>
      <c r="D636" s="245" t="s">
        <v>721</v>
      </c>
      <c r="E636" s="245" t="s">
        <v>1325</v>
      </c>
      <c r="F636" s="246">
        <v>485000</v>
      </c>
      <c r="G636" s="123" t="str">
        <f t="shared" si="11"/>
        <v>08010520041000600</v>
      </c>
    </row>
    <row r="637" spans="1:7">
      <c r="A637" s="244" t="s">
        <v>1199</v>
      </c>
      <c r="B637" s="245" t="s">
        <v>230</v>
      </c>
      <c r="C637" s="245" t="s">
        <v>392</v>
      </c>
      <c r="D637" s="245" t="s">
        <v>721</v>
      </c>
      <c r="E637" s="245" t="s">
        <v>1200</v>
      </c>
      <c r="F637" s="246">
        <v>485000</v>
      </c>
      <c r="G637" s="123" t="str">
        <f t="shared" si="11"/>
        <v>08010520041000610</v>
      </c>
    </row>
    <row r="638" spans="1:7" ht="51">
      <c r="A638" s="244" t="s">
        <v>347</v>
      </c>
      <c r="B638" s="245" t="s">
        <v>230</v>
      </c>
      <c r="C638" s="245" t="s">
        <v>392</v>
      </c>
      <c r="D638" s="245" t="s">
        <v>721</v>
      </c>
      <c r="E638" s="245" t="s">
        <v>348</v>
      </c>
      <c r="F638" s="246">
        <v>485000</v>
      </c>
      <c r="G638" s="123" t="str">
        <f t="shared" si="11"/>
        <v>08010520041000611</v>
      </c>
    </row>
    <row r="639" spans="1:7" ht="89.25">
      <c r="A639" s="244" t="s">
        <v>518</v>
      </c>
      <c r="B639" s="245" t="s">
        <v>230</v>
      </c>
      <c r="C639" s="245" t="s">
        <v>392</v>
      </c>
      <c r="D639" s="245" t="s">
        <v>722</v>
      </c>
      <c r="E639" s="245" t="s">
        <v>1174</v>
      </c>
      <c r="F639" s="246">
        <v>345145</v>
      </c>
      <c r="G639" s="123" t="str">
        <f t="shared" si="11"/>
        <v>08010520045000</v>
      </c>
    </row>
    <row r="640" spans="1:7" ht="25.5">
      <c r="A640" s="244" t="s">
        <v>1324</v>
      </c>
      <c r="B640" s="245" t="s">
        <v>230</v>
      </c>
      <c r="C640" s="245" t="s">
        <v>392</v>
      </c>
      <c r="D640" s="245" t="s">
        <v>722</v>
      </c>
      <c r="E640" s="245" t="s">
        <v>1325</v>
      </c>
      <c r="F640" s="246">
        <v>345145</v>
      </c>
      <c r="G640" s="123" t="str">
        <f t="shared" si="11"/>
        <v>08010520045000600</v>
      </c>
    </row>
    <row r="641" spans="1:7">
      <c r="A641" s="244" t="s">
        <v>1199</v>
      </c>
      <c r="B641" s="245" t="s">
        <v>230</v>
      </c>
      <c r="C641" s="245" t="s">
        <v>392</v>
      </c>
      <c r="D641" s="245" t="s">
        <v>722</v>
      </c>
      <c r="E641" s="245" t="s">
        <v>1200</v>
      </c>
      <c r="F641" s="246">
        <v>345145</v>
      </c>
      <c r="G641" s="123" t="str">
        <f t="shared" si="11"/>
        <v>08010520045000610</v>
      </c>
    </row>
    <row r="642" spans="1:7" ht="51">
      <c r="A642" s="244" t="s">
        <v>347</v>
      </c>
      <c r="B642" s="245" t="s">
        <v>230</v>
      </c>
      <c r="C642" s="245" t="s">
        <v>392</v>
      </c>
      <c r="D642" s="245" t="s">
        <v>722</v>
      </c>
      <c r="E642" s="245" t="s">
        <v>348</v>
      </c>
      <c r="F642" s="246">
        <v>345145</v>
      </c>
      <c r="G642" s="123" t="str">
        <f t="shared" si="11"/>
        <v>08010520045000611</v>
      </c>
    </row>
    <row r="643" spans="1:7" ht="76.5">
      <c r="A643" s="244" t="s">
        <v>519</v>
      </c>
      <c r="B643" s="245" t="s">
        <v>230</v>
      </c>
      <c r="C643" s="245" t="s">
        <v>392</v>
      </c>
      <c r="D643" s="245" t="s">
        <v>723</v>
      </c>
      <c r="E643" s="245" t="s">
        <v>1174</v>
      </c>
      <c r="F643" s="246">
        <v>350000</v>
      </c>
      <c r="G643" s="123" t="str">
        <f t="shared" si="11"/>
        <v>08010520047000</v>
      </c>
    </row>
    <row r="644" spans="1:7" ht="25.5">
      <c r="A644" s="244" t="s">
        <v>1324</v>
      </c>
      <c r="B644" s="245" t="s">
        <v>230</v>
      </c>
      <c r="C644" s="245" t="s">
        <v>392</v>
      </c>
      <c r="D644" s="245" t="s">
        <v>723</v>
      </c>
      <c r="E644" s="245" t="s">
        <v>1325</v>
      </c>
      <c r="F644" s="246">
        <v>350000</v>
      </c>
      <c r="G644" s="123" t="str">
        <f t="shared" si="11"/>
        <v>08010520047000600</v>
      </c>
    </row>
    <row r="645" spans="1:7">
      <c r="A645" s="244" t="s">
        <v>1199</v>
      </c>
      <c r="B645" s="245" t="s">
        <v>230</v>
      </c>
      <c r="C645" s="245" t="s">
        <v>392</v>
      </c>
      <c r="D645" s="245" t="s">
        <v>723</v>
      </c>
      <c r="E645" s="245" t="s">
        <v>1200</v>
      </c>
      <c r="F645" s="246">
        <v>350000</v>
      </c>
      <c r="G645" s="123" t="str">
        <f t="shared" si="11"/>
        <v>08010520047000610</v>
      </c>
    </row>
    <row r="646" spans="1:7">
      <c r="A646" s="244" t="s">
        <v>366</v>
      </c>
      <c r="B646" s="245" t="s">
        <v>230</v>
      </c>
      <c r="C646" s="245" t="s">
        <v>392</v>
      </c>
      <c r="D646" s="245" t="s">
        <v>723</v>
      </c>
      <c r="E646" s="245" t="s">
        <v>367</v>
      </c>
      <c r="F646" s="246">
        <v>350000</v>
      </c>
      <c r="G646" s="123" t="str">
        <f t="shared" si="11"/>
        <v>08010520047000612</v>
      </c>
    </row>
    <row r="647" spans="1:7" ht="89.25">
      <c r="A647" s="244" t="s">
        <v>570</v>
      </c>
      <c r="B647" s="245" t="s">
        <v>230</v>
      </c>
      <c r="C647" s="245" t="s">
        <v>392</v>
      </c>
      <c r="D647" s="245" t="s">
        <v>724</v>
      </c>
      <c r="E647" s="245" t="s">
        <v>1174</v>
      </c>
      <c r="F647" s="246">
        <v>21114225</v>
      </c>
      <c r="G647" s="123" t="str">
        <f t="shared" si="11"/>
        <v>0801052004Г000</v>
      </c>
    </row>
    <row r="648" spans="1:7" ht="25.5">
      <c r="A648" s="244" t="s">
        <v>1324</v>
      </c>
      <c r="B648" s="245" t="s">
        <v>230</v>
      </c>
      <c r="C648" s="245" t="s">
        <v>392</v>
      </c>
      <c r="D648" s="245" t="s">
        <v>724</v>
      </c>
      <c r="E648" s="245" t="s">
        <v>1325</v>
      </c>
      <c r="F648" s="246">
        <v>21114225</v>
      </c>
      <c r="G648" s="123" t="str">
        <f t="shared" si="11"/>
        <v>0801052004Г000600</v>
      </c>
    </row>
    <row r="649" spans="1:7">
      <c r="A649" s="244" t="s">
        <v>1199</v>
      </c>
      <c r="B649" s="245" t="s">
        <v>230</v>
      </c>
      <c r="C649" s="245" t="s">
        <v>392</v>
      </c>
      <c r="D649" s="245" t="s">
        <v>724</v>
      </c>
      <c r="E649" s="245" t="s">
        <v>1200</v>
      </c>
      <c r="F649" s="246">
        <v>21114225</v>
      </c>
      <c r="G649" s="123" t="str">
        <f t="shared" si="11"/>
        <v>0801052004Г000610</v>
      </c>
    </row>
    <row r="650" spans="1:7" ht="51">
      <c r="A650" s="244" t="s">
        <v>347</v>
      </c>
      <c r="B650" s="245" t="s">
        <v>230</v>
      </c>
      <c r="C650" s="245" t="s">
        <v>392</v>
      </c>
      <c r="D650" s="245" t="s">
        <v>724</v>
      </c>
      <c r="E650" s="245" t="s">
        <v>348</v>
      </c>
      <c r="F650" s="246">
        <v>21114225</v>
      </c>
      <c r="G650" s="123" t="str">
        <f t="shared" si="11"/>
        <v>0801052004Г000611</v>
      </c>
    </row>
    <row r="651" spans="1:7" ht="63.75">
      <c r="A651" s="244" t="s">
        <v>1622</v>
      </c>
      <c r="B651" s="245" t="s">
        <v>230</v>
      </c>
      <c r="C651" s="245" t="s">
        <v>392</v>
      </c>
      <c r="D651" s="245" t="s">
        <v>1623</v>
      </c>
      <c r="E651" s="245" t="s">
        <v>1174</v>
      </c>
      <c r="F651" s="246">
        <v>380000</v>
      </c>
      <c r="G651" s="123" t="str">
        <f t="shared" si="11"/>
        <v>0801052004М000</v>
      </c>
    </row>
    <row r="652" spans="1:7" ht="25.5">
      <c r="A652" s="244" t="s">
        <v>1324</v>
      </c>
      <c r="B652" s="245" t="s">
        <v>230</v>
      </c>
      <c r="C652" s="245" t="s">
        <v>392</v>
      </c>
      <c r="D652" s="245" t="s">
        <v>1623</v>
      </c>
      <c r="E652" s="245" t="s">
        <v>1325</v>
      </c>
      <c r="F652" s="246">
        <v>380000</v>
      </c>
      <c r="G652" s="123" t="str">
        <f t="shared" si="11"/>
        <v>0801052004М000600</v>
      </c>
    </row>
    <row r="653" spans="1:7">
      <c r="A653" s="244" t="s">
        <v>1199</v>
      </c>
      <c r="B653" s="245" t="s">
        <v>230</v>
      </c>
      <c r="C653" s="245" t="s">
        <v>392</v>
      </c>
      <c r="D653" s="245" t="s">
        <v>1623</v>
      </c>
      <c r="E653" s="245" t="s">
        <v>1200</v>
      </c>
      <c r="F653" s="246">
        <v>380000</v>
      </c>
      <c r="G653" s="123" t="str">
        <f t="shared" si="11"/>
        <v>0801052004М000610</v>
      </c>
    </row>
    <row r="654" spans="1:7" ht="51">
      <c r="A654" s="244" t="s">
        <v>347</v>
      </c>
      <c r="B654" s="245" t="s">
        <v>230</v>
      </c>
      <c r="C654" s="245" t="s">
        <v>392</v>
      </c>
      <c r="D654" s="245" t="s">
        <v>1623</v>
      </c>
      <c r="E654" s="245" t="s">
        <v>348</v>
      </c>
      <c r="F654" s="246">
        <v>380000</v>
      </c>
      <c r="G654" s="123" t="str">
        <f t="shared" si="11"/>
        <v>0801052004М000611</v>
      </c>
    </row>
    <row r="655" spans="1:7" ht="76.5">
      <c r="A655" s="244" t="s">
        <v>960</v>
      </c>
      <c r="B655" s="245" t="s">
        <v>230</v>
      </c>
      <c r="C655" s="245" t="s">
        <v>392</v>
      </c>
      <c r="D655" s="245" t="s">
        <v>961</v>
      </c>
      <c r="E655" s="245" t="s">
        <v>1174</v>
      </c>
      <c r="F655" s="246">
        <v>2900000</v>
      </c>
      <c r="G655" s="123" t="str">
        <f t="shared" si="11"/>
        <v>0801052004Э000</v>
      </c>
    </row>
    <row r="656" spans="1:7" ht="25.5">
      <c r="A656" s="244" t="s">
        <v>1324</v>
      </c>
      <c r="B656" s="245" t="s">
        <v>230</v>
      </c>
      <c r="C656" s="245" t="s">
        <v>392</v>
      </c>
      <c r="D656" s="245" t="s">
        <v>961</v>
      </c>
      <c r="E656" s="245" t="s">
        <v>1325</v>
      </c>
      <c r="F656" s="246">
        <v>2900000</v>
      </c>
      <c r="G656" s="123" t="str">
        <f t="shared" si="11"/>
        <v>0801052004Э000600</v>
      </c>
    </row>
    <row r="657" spans="1:7">
      <c r="A657" s="244" t="s">
        <v>1199</v>
      </c>
      <c r="B657" s="245" t="s">
        <v>230</v>
      </c>
      <c r="C657" s="245" t="s">
        <v>392</v>
      </c>
      <c r="D657" s="245" t="s">
        <v>961</v>
      </c>
      <c r="E657" s="245" t="s">
        <v>1200</v>
      </c>
      <c r="F657" s="246">
        <v>2900000</v>
      </c>
      <c r="G657" s="123" t="str">
        <f t="shared" si="11"/>
        <v>0801052004Э000610</v>
      </c>
    </row>
    <row r="658" spans="1:7" ht="51">
      <c r="A658" s="244" t="s">
        <v>347</v>
      </c>
      <c r="B658" s="245" t="s">
        <v>230</v>
      </c>
      <c r="C658" s="245" t="s">
        <v>392</v>
      </c>
      <c r="D658" s="245" t="s">
        <v>961</v>
      </c>
      <c r="E658" s="245" t="s">
        <v>348</v>
      </c>
      <c r="F658" s="246">
        <v>2900000</v>
      </c>
      <c r="G658" s="123" t="str">
        <f t="shared" si="11"/>
        <v>0801052004Э000611</v>
      </c>
    </row>
    <row r="659" spans="1:7" ht="38.25">
      <c r="A659" s="244" t="s">
        <v>1706</v>
      </c>
      <c r="B659" s="245" t="s">
        <v>230</v>
      </c>
      <c r="C659" s="245" t="s">
        <v>392</v>
      </c>
      <c r="D659" s="245" t="s">
        <v>1707</v>
      </c>
      <c r="E659" s="245" t="s">
        <v>1174</v>
      </c>
      <c r="F659" s="246">
        <v>100000</v>
      </c>
      <c r="G659" s="123" t="str">
        <f t="shared" si="11"/>
        <v>08011300000000</v>
      </c>
    </row>
    <row r="660" spans="1:7" ht="38.25">
      <c r="A660" s="244" t="s">
        <v>1717</v>
      </c>
      <c r="B660" s="245" t="s">
        <v>230</v>
      </c>
      <c r="C660" s="245" t="s">
        <v>392</v>
      </c>
      <c r="D660" s="245" t="s">
        <v>1718</v>
      </c>
      <c r="E660" s="245" t="s">
        <v>1174</v>
      </c>
      <c r="F660" s="246">
        <v>100000</v>
      </c>
      <c r="G660" s="123" t="str">
        <f t="shared" si="11"/>
        <v>08011320000000</v>
      </c>
    </row>
    <row r="661" spans="1:7" ht="89.25">
      <c r="A661" s="244" t="s">
        <v>1719</v>
      </c>
      <c r="B661" s="245" t="s">
        <v>230</v>
      </c>
      <c r="C661" s="245" t="s">
        <v>392</v>
      </c>
      <c r="D661" s="245" t="s">
        <v>1720</v>
      </c>
      <c r="E661" s="245" t="s">
        <v>1174</v>
      </c>
      <c r="F661" s="246">
        <v>50000</v>
      </c>
      <c r="G661" s="123" t="str">
        <f t="shared" si="11"/>
        <v>08011320080020</v>
      </c>
    </row>
    <row r="662" spans="1:7" ht="25.5">
      <c r="A662" s="244" t="s">
        <v>1316</v>
      </c>
      <c r="B662" s="245" t="s">
        <v>230</v>
      </c>
      <c r="C662" s="245" t="s">
        <v>392</v>
      </c>
      <c r="D662" s="245" t="s">
        <v>1720</v>
      </c>
      <c r="E662" s="245" t="s">
        <v>1317</v>
      </c>
      <c r="F662" s="246">
        <v>50000</v>
      </c>
      <c r="G662" s="123" t="str">
        <f t="shared" si="11"/>
        <v>08011320080020200</v>
      </c>
    </row>
    <row r="663" spans="1:7" ht="25.5">
      <c r="A663" s="244" t="s">
        <v>1197</v>
      </c>
      <c r="B663" s="245" t="s">
        <v>230</v>
      </c>
      <c r="C663" s="245" t="s">
        <v>392</v>
      </c>
      <c r="D663" s="245" t="s">
        <v>1720</v>
      </c>
      <c r="E663" s="245" t="s">
        <v>1198</v>
      </c>
      <c r="F663" s="246">
        <v>50000</v>
      </c>
      <c r="G663" s="123" t="str">
        <f t="shared" si="11"/>
        <v>08011320080020240</v>
      </c>
    </row>
    <row r="664" spans="1:7">
      <c r="A664" s="244" t="s">
        <v>1224</v>
      </c>
      <c r="B664" s="245" t="s">
        <v>230</v>
      </c>
      <c r="C664" s="245" t="s">
        <v>392</v>
      </c>
      <c r="D664" s="245" t="s">
        <v>1720</v>
      </c>
      <c r="E664" s="245" t="s">
        <v>329</v>
      </c>
      <c r="F664" s="246">
        <v>50000</v>
      </c>
      <c r="G664" s="123" t="str">
        <f t="shared" si="11"/>
        <v>08011320080020244</v>
      </c>
    </row>
    <row r="665" spans="1:7" ht="102">
      <c r="A665" s="244" t="s">
        <v>1942</v>
      </c>
      <c r="B665" s="245" t="s">
        <v>230</v>
      </c>
      <c r="C665" s="245" t="s">
        <v>392</v>
      </c>
      <c r="D665" s="245" t="s">
        <v>1943</v>
      </c>
      <c r="E665" s="245" t="s">
        <v>1174</v>
      </c>
      <c r="F665" s="246">
        <v>50000</v>
      </c>
      <c r="G665" s="123" t="str">
        <f t="shared" si="11"/>
        <v>0801132008Ф010</v>
      </c>
    </row>
    <row r="666" spans="1:7" ht="25.5">
      <c r="A666" s="244" t="s">
        <v>1316</v>
      </c>
      <c r="B666" s="245" t="s">
        <v>230</v>
      </c>
      <c r="C666" s="245" t="s">
        <v>392</v>
      </c>
      <c r="D666" s="245" t="s">
        <v>1943</v>
      </c>
      <c r="E666" s="245" t="s">
        <v>1317</v>
      </c>
      <c r="F666" s="246">
        <v>50000</v>
      </c>
      <c r="G666" s="123" t="str">
        <f t="shared" si="11"/>
        <v>0801132008Ф010200</v>
      </c>
    </row>
    <row r="667" spans="1:7" ht="25.5">
      <c r="A667" s="244" t="s">
        <v>1197</v>
      </c>
      <c r="B667" s="245" t="s">
        <v>230</v>
      </c>
      <c r="C667" s="245" t="s">
        <v>392</v>
      </c>
      <c r="D667" s="245" t="s">
        <v>1943</v>
      </c>
      <c r="E667" s="245" t="s">
        <v>1198</v>
      </c>
      <c r="F667" s="246">
        <v>50000</v>
      </c>
      <c r="G667" s="123" t="str">
        <f t="shared" si="11"/>
        <v>0801132008Ф010240</v>
      </c>
    </row>
    <row r="668" spans="1:7">
      <c r="A668" s="244" t="s">
        <v>1224</v>
      </c>
      <c r="B668" s="245" t="s">
        <v>230</v>
      </c>
      <c r="C668" s="245" t="s">
        <v>392</v>
      </c>
      <c r="D668" s="245" t="s">
        <v>1943</v>
      </c>
      <c r="E668" s="245" t="s">
        <v>329</v>
      </c>
      <c r="F668" s="246">
        <v>50000</v>
      </c>
      <c r="G668" s="123" t="str">
        <f t="shared" si="11"/>
        <v>0801132008Ф010244</v>
      </c>
    </row>
    <row r="669" spans="1:7">
      <c r="A669" s="244" t="s">
        <v>0</v>
      </c>
      <c r="B669" s="245" t="s">
        <v>230</v>
      </c>
      <c r="C669" s="245" t="s">
        <v>402</v>
      </c>
      <c r="D669" s="245" t="s">
        <v>1174</v>
      </c>
      <c r="E669" s="245" t="s">
        <v>1174</v>
      </c>
      <c r="F669" s="246">
        <v>101949306</v>
      </c>
      <c r="G669" s="123" t="str">
        <f t="shared" si="11"/>
        <v>0804</v>
      </c>
    </row>
    <row r="670" spans="1:7" ht="25.5">
      <c r="A670" s="244" t="s">
        <v>461</v>
      </c>
      <c r="B670" s="245" t="s">
        <v>230</v>
      </c>
      <c r="C670" s="245" t="s">
        <v>402</v>
      </c>
      <c r="D670" s="245" t="s">
        <v>981</v>
      </c>
      <c r="E670" s="245" t="s">
        <v>1174</v>
      </c>
      <c r="F670" s="246">
        <v>101949306</v>
      </c>
      <c r="G670" s="123" t="str">
        <f t="shared" si="11"/>
        <v>08040500000000</v>
      </c>
    </row>
    <row r="671" spans="1:7" ht="25.5">
      <c r="A671" s="244" t="s">
        <v>595</v>
      </c>
      <c r="B671" s="245" t="s">
        <v>230</v>
      </c>
      <c r="C671" s="245" t="s">
        <v>402</v>
      </c>
      <c r="D671" s="245" t="s">
        <v>984</v>
      </c>
      <c r="E671" s="245" t="s">
        <v>1174</v>
      </c>
      <c r="F671" s="246">
        <v>101949306</v>
      </c>
      <c r="G671" s="123" t="str">
        <f t="shared" si="11"/>
        <v>08040530000000</v>
      </c>
    </row>
    <row r="672" spans="1:7" ht="102">
      <c r="A672" s="244" t="s">
        <v>509</v>
      </c>
      <c r="B672" s="245" t="s">
        <v>230</v>
      </c>
      <c r="C672" s="245" t="s">
        <v>402</v>
      </c>
      <c r="D672" s="245" t="s">
        <v>703</v>
      </c>
      <c r="E672" s="245" t="s">
        <v>1174</v>
      </c>
      <c r="F672" s="246">
        <v>50447306</v>
      </c>
      <c r="G672" s="123" t="str">
        <f t="shared" si="11"/>
        <v>08040530040000</v>
      </c>
    </row>
    <row r="673" spans="1:7" ht="51">
      <c r="A673" s="244" t="s">
        <v>1315</v>
      </c>
      <c r="B673" s="245" t="s">
        <v>230</v>
      </c>
      <c r="C673" s="245" t="s">
        <v>402</v>
      </c>
      <c r="D673" s="245" t="s">
        <v>703</v>
      </c>
      <c r="E673" s="245" t="s">
        <v>273</v>
      </c>
      <c r="F673" s="246">
        <v>47201406</v>
      </c>
      <c r="G673" s="123" t="str">
        <f t="shared" si="11"/>
        <v>08040530040000100</v>
      </c>
    </row>
    <row r="674" spans="1:7">
      <c r="A674" s="244" t="s">
        <v>1191</v>
      </c>
      <c r="B674" s="245" t="s">
        <v>230</v>
      </c>
      <c r="C674" s="245" t="s">
        <v>402</v>
      </c>
      <c r="D674" s="245" t="s">
        <v>703</v>
      </c>
      <c r="E674" s="245" t="s">
        <v>133</v>
      </c>
      <c r="F674" s="246">
        <v>47201406</v>
      </c>
      <c r="G674" s="123" t="str">
        <f t="shared" si="11"/>
        <v>08040530040000110</v>
      </c>
    </row>
    <row r="675" spans="1:7">
      <c r="A675" s="244" t="s">
        <v>1138</v>
      </c>
      <c r="B675" s="245" t="s">
        <v>230</v>
      </c>
      <c r="C675" s="245" t="s">
        <v>402</v>
      </c>
      <c r="D675" s="245" t="s">
        <v>703</v>
      </c>
      <c r="E675" s="245" t="s">
        <v>342</v>
      </c>
      <c r="F675" s="246">
        <v>36216326</v>
      </c>
      <c r="G675" s="123" t="str">
        <f t="shared" si="11"/>
        <v>08040530040000111</v>
      </c>
    </row>
    <row r="676" spans="1:7" ht="25.5">
      <c r="A676" s="244" t="s">
        <v>1147</v>
      </c>
      <c r="B676" s="245" t="s">
        <v>230</v>
      </c>
      <c r="C676" s="245" t="s">
        <v>402</v>
      </c>
      <c r="D676" s="245" t="s">
        <v>703</v>
      </c>
      <c r="E676" s="245" t="s">
        <v>391</v>
      </c>
      <c r="F676" s="246">
        <v>123250</v>
      </c>
      <c r="G676" s="123" t="str">
        <f t="shared" si="11"/>
        <v>08040530040000112</v>
      </c>
    </row>
    <row r="677" spans="1:7" ht="38.25">
      <c r="A677" s="244" t="s">
        <v>1139</v>
      </c>
      <c r="B677" s="245" t="s">
        <v>230</v>
      </c>
      <c r="C677" s="245" t="s">
        <v>402</v>
      </c>
      <c r="D677" s="245" t="s">
        <v>703</v>
      </c>
      <c r="E677" s="245" t="s">
        <v>1056</v>
      </c>
      <c r="F677" s="246">
        <v>10861830</v>
      </c>
      <c r="G677" s="123" t="str">
        <f t="shared" si="11"/>
        <v>08040530040000119</v>
      </c>
    </row>
    <row r="678" spans="1:7" ht="25.5">
      <c r="A678" s="244" t="s">
        <v>1316</v>
      </c>
      <c r="B678" s="245" t="s">
        <v>230</v>
      </c>
      <c r="C678" s="245" t="s">
        <v>402</v>
      </c>
      <c r="D678" s="245" t="s">
        <v>703</v>
      </c>
      <c r="E678" s="245" t="s">
        <v>1317</v>
      </c>
      <c r="F678" s="246">
        <v>3232400</v>
      </c>
      <c r="G678" s="123" t="str">
        <f t="shared" si="11"/>
        <v>08040530040000200</v>
      </c>
    </row>
    <row r="679" spans="1:7" ht="25.5">
      <c r="A679" s="244" t="s">
        <v>1197</v>
      </c>
      <c r="B679" s="245" t="s">
        <v>230</v>
      </c>
      <c r="C679" s="245" t="s">
        <v>402</v>
      </c>
      <c r="D679" s="245" t="s">
        <v>703</v>
      </c>
      <c r="E679" s="245" t="s">
        <v>1198</v>
      </c>
      <c r="F679" s="246">
        <v>3232400</v>
      </c>
      <c r="G679" s="123" t="str">
        <f t="shared" si="11"/>
        <v>08040530040000240</v>
      </c>
    </row>
    <row r="680" spans="1:7">
      <c r="A680" s="244" t="s">
        <v>1224</v>
      </c>
      <c r="B680" s="245" t="s">
        <v>230</v>
      </c>
      <c r="C680" s="245" t="s">
        <v>402</v>
      </c>
      <c r="D680" s="245" t="s">
        <v>703</v>
      </c>
      <c r="E680" s="245" t="s">
        <v>329</v>
      </c>
      <c r="F680" s="246">
        <v>3232400</v>
      </c>
      <c r="G680" s="123" t="str">
        <f t="shared" si="11"/>
        <v>08040530040000244</v>
      </c>
    </row>
    <row r="681" spans="1:7">
      <c r="A681" s="244" t="s">
        <v>1318</v>
      </c>
      <c r="B681" s="245" t="s">
        <v>230</v>
      </c>
      <c r="C681" s="245" t="s">
        <v>402</v>
      </c>
      <c r="D681" s="245" t="s">
        <v>703</v>
      </c>
      <c r="E681" s="245" t="s">
        <v>1319</v>
      </c>
      <c r="F681" s="246">
        <v>13500</v>
      </c>
      <c r="G681" s="123" t="str">
        <f t="shared" ref="G681:G744" si="12">CONCATENATE(C681,D681,E681)</f>
        <v>08040530040000800</v>
      </c>
    </row>
    <row r="682" spans="1:7">
      <c r="A682" s="244" t="s">
        <v>1202</v>
      </c>
      <c r="B682" s="245" t="s">
        <v>230</v>
      </c>
      <c r="C682" s="245" t="s">
        <v>402</v>
      </c>
      <c r="D682" s="245" t="s">
        <v>703</v>
      </c>
      <c r="E682" s="245" t="s">
        <v>1203</v>
      </c>
      <c r="F682" s="246">
        <v>13500</v>
      </c>
      <c r="G682" s="123" t="str">
        <f t="shared" si="12"/>
        <v>08040530040000850</v>
      </c>
    </row>
    <row r="683" spans="1:7">
      <c r="A683" s="244" t="s">
        <v>2008</v>
      </c>
      <c r="B683" s="245" t="s">
        <v>230</v>
      </c>
      <c r="C683" s="245" t="s">
        <v>402</v>
      </c>
      <c r="D683" s="245" t="s">
        <v>703</v>
      </c>
      <c r="E683" s="245" t="s">
        <v>2009</v>
      </c>
      <c r="F683" s="246">
        <v>5000</v>
      </c>
      <c r="G683" s="123" t="str">
        <f t="shared" si="12"/>
        <v>08040530040000852</v>
      </c>
    </row>
    <row r="684" spans="1:7">
      <c r="A684" s="244" t="s">
        <v>1057</v>
      </c>
      <c r="B684" s="245" t="s">
        <v>230</v>
      </c>
      <c r="C684" s="245" t="s">
        <v>402</v>
      </c>
      <c r="D684" s="245" t="s">
        <v>703</v>
      </c>
      <c r="E684" s="245" t="s">
        <v>1058</v>
      </c>
      <c r="F684" s="246">
        <v>8500</v>
      </c>
      <c r="G684" s="123" t="str">
        <f t="shared" si="12"/>
        <v>08040530040000853</v>
      </c>
    </row>
    <row r="685" spans="1:7" ht="127.5">
      <c r="A685" s="244" t="s">
        <v>510</v>
      </c>
      <c r="B685" s="245" t="s">
        <v>230</v>
      </c>
      <c r="C685" s="245" t="s">
        <v>402</v>
      </c>
      <c r="D685" s="245" t="s">
        <v>704</v>
      </c>
      <c r="E685" s="245" t="s">
        <v>1174</v>
      </c>
      <c r="F685" s="246">
        <v>50064000</v>
      </c>
      <c r="G685" s="123" t="str">
        <f t="shared" si="12"/>
        <v>08040530041000</v>
      </c>
    </row>
    <row r="686" spans="1:7" ht="51">
      <c r="A686" s="244" t="s">
        <v>1315</v>
      </c>
      <c r="B686" s="245" t="s">
        <v>230</v>
      </c>
      <c r="C686" s="245" t="s">
        <v>402</v>
      </c>
      <c r="D686" s="245" t="s">
        <v>704</v>
      </c>
      <c r="E686" s="245" t="s">
        <v>273</v>
      </c>
      <c r="F686" s="246">
        <v>50064000</v>
      </c>
      <c r="G686" s="123" t="str">
        <f t="shared" si="12"/>
        <v>08040530041000100</v>
      </c>
    </row>
    <row r="687" spans="1:7">
      <c r="A687" s="244" t="s">
        <v>1191</v>
      </c>
      <c r="B687" s="245" t="s">
        <v>230</v>
      </c>
      <c r="C687" s="245" t="s">
        <v>402</v>
      </c>
      <c r="D687" s="245" t="s">
        <v>704</v>
      </c>
      <c r="E687" s="245" t="s">
        <v>133</v>
      </c>
      <c r="F687" s="246">
        <v>50064000</v>
      </c>
      <c r="G687" s="123" t="str">
        <f t="shared" si="12"/>
        <v>08040530041000110</v>
      </c>
    </row>
    <row r="688" spans="1:7">
      <c r="A688" s="244" t="s">
        <v>1138</v>
      </c>
      <c r="B688" s="245" t="s">
        <v>230</v>
      </c>
      <c r="C688" s="245" t="s">
        <v>402</v>
      </c>
      <c r="D688" s="245" t="s">
        <v>704</v>
      </c>
      <c r="E688" s="245" t="s">
        <v>342</v>
      </c>
      <c r="F688" s="246">
        <v>38451613</v>
      </c>
      <c r="G688" s="123" t="str">
        <f t="shared" si="12"/>
        <v>08040530041000111</v>
      </c>
    </row>
    <row r="689" spans="1:7" ht="38.25">
      <c r="A689" s="244" t="s">
        <v>1139</v>
      </c>
      <c r="B689" s="245" t="s">
        <v>230</v>
      </c>
      <c r="C689" s="245" t="s">
        <v>402</v>
      </c>
      <c r="D689" s="245" t="s">
        <v>704</v>
      </c>
      <c r="E689" s="245" t="s">
        <v>1056</v>
      </c>
      <c r="F689" s="246">
        <v>11612387</v>
      </c>
      <c r="G689" s="123" t="str">
        <f t="shared" si="12"/>
        <v>08040530041000119</v>
      </c>
    </row>
    <row r="690" spans="1:7" ht="89.25">
      <c r="A690" s="244" t="s">
        <v>511</v>
      </c>
      <c r="B690" s="245" t="s">
        <v>230</v>
      </c>
      <c r="C690" s="245" t="s">
        <v>402</v>
      </c>
      <c r="D690" s="245" t="s">
        <v>706</v>
      </c>
      <c r="E690" s="245" t="s">
        <v>1174</v>
      </c>
      <c r="F690" s="246">
        <v>500000</v>
      </c>
      <c r="G690" s="123" t="str">
        <f t="shared" si="12"/>
        <v>08040530047000</v>
      </c>
    </row>
    <row r="691" spans="1:7" ht="51">
      <c r="A691" s="244" t="s">
        <v>1315</v>
      </c>
      <c r="B691" s="245" t="s">
        <v>230</v>
      </c>
      <c r="C691" s="245" t="s">
        <v>402</v>
      </c>
      <c r="D691" s="245" t="s">
        <v>706</v>
      </c>
      <c r="E691" s="245" t="s">
        <v>273</v>
      </c>
      <c r="F691" s="246">
        <v>500000</v>
      </c>
      <c r="G691" s="123" t="str">
        <f t="shared" si="12"/>
        <v>08040530047000100</v>
      </c>
    </row>
    <row r="692" spans="1:7">
      <c r="A692" s="244" t="s">
        <v>1191</v>
      </c>
      <c r="B692" s="245" t="s">
        <v>230</v>
      </c>
      <c r="C692" s="245" t="s">
        <v>402</v>
      </c>
      <c r="D692" s="245" t="s">
        <v>706</v>
      </c>
      <c r="E692" s="245" t="s">
        <v>133</v>
      </c>
      <c r="F692" s="246">
        <v>500000</v>
      </c>
      <c r="G692" s="123" t="str">
        <f t="shared" si="12"/>
        <v>08040530047000110</v>
      </c>
    </row>
    <row r="693" spans="1:7" ht="25.5">
      <c r="A693" s="244" t="s">
        <v>1147</v>
      </c>
      <c r="B693" s="245" t="s">
        <v>230</v>
      </c>
      <c r="C693" s="245" t="s">
        <v>402</v>
      </c>
      <c r="D693" s="245" t="s">
        <v>706</v>
      </c>
      <c r="E693" s="245" t="s">
        <v>391</v>
      </c>
      <c r="F693" s="246">
        <v>500000</v>
      </c>
      <c r="G693" s="123" t="str">
        <f t="shared" si="12"/>
        <v>08040530047000112</v>
      </c>
    </row>
    <row r="694" spans="1:7" ht="89.25">
      <c r="A694" s="244" t="s">
        <v>567</v>
      </c>
      <c r="B694" s="245" t="s">
        <v>230</v>
      </c>
      <c r="C694" s="245" t="s">
        <v>402</v>
      </c>
      <c r="D694" s="245" t="s">
        <v>707</v>
      </c>
      <c r="E694" s="245" t="s">
        <v>1174</v>
      </c>
      <c r="F694" s="246">
        <v>678000</v>
      </c>
      <c r="G694" s="123" t="str">
        <f t="shared" si="12"/>
        <v>0804053004Г000</v>
      </c>
    </row>
    <row r="695" spans="1:7" ht="25.5">
      <c r="A695" s="244" t="s">
        <v>1316</v>
      </c>
      <c r="B695" s="245" t="s">
        <v>230</v>
      </c>
      <c r="C695" s="245" t="s">
        <v>402</v>
      </c>
      <c r="D695" s="245" t="s">
        <v>707</v>
      </c>
      <c r="E695" s="245" t="s">
        <v>1317</v>
      </c>
      <c r="F695" s="246">
        <v>678000</v>
      </c>
      <c r="G695" s="123" t="str">
        <f t="shared" si="12"/>
        <v>0804053004Г000200</v>
      </c>
    </row>
    <row r="696" spans="1:7" ht="25.5">
      <c r="A696" s="244" t="s">
        <v>1197</v>
      </c>
      <c r="B696" s="245" t="s">
        <v>230</v>
      </c>
      <c r="C696" s="245" t="s">
        <v>402</v>
      </c>
      <c r="D696" s="245" t="s">
        <v>707</v>
      </c>
      <c r="E696" s="245" t="s">
        <v>1198</v>
      </c>
      <c r="F696" s="246">
        <v>678000</v>
      </c>
      <c r="G696" s="123" t="str">
        <f t="shared" si="12"/>
        <v>0804053004Г000240</v>
      </c>
    </row>
    <row r="697" spans="1:7">
      <c r="A697" s="244" t="s">
        <v>1224</v>
      </c>
      <c r="B697" s="245" t="s">
        <v>230</v>
      </c>
      <c r="C697" s="245" t="s">
        <v>402</v>
      </c>
      <c r="D697" s="245" t="s">
        <v>707</v>
      </c>
      <c r="E697" s="245" t="s">
        <v>329</v>
      </c>
      <c r="F697" s="246">
        <v>18000</v>
      </c>
      <c r="G697" s="123" t="str">
        <f t="shared" si="12"/>
        <v>0804053004Г000244</v>
      </c>
    </row>
    <row r="698" spans="1:7">
      <c r="A698" s="244" t="s">
        <v>1688</v>
      </c>
      <c r="B698" s="245" t="s">
        <v>230</v>
      </c>
      <c r="C698" s="245" t="s">
        <v>402</v>
      </c>
      <c r="D698" s="245" t="s">
        <v>707</v>
      </c>
      <c r="E698" s="245" t="s">
        <v>1689</v>
      </c>
      <c r="F698" s="246">
        <v>660000</v>
      </c>
      <c r="G698" s="123" t="str">
        <f t="shared" si="12"/>
        <v>0804053004Г000247</v>
      </c>
    </row>
    <row r="699" spans="1:7" ht="63.75">
      <c r="A699" s="244" t="s">
        <v>1616</v>
      </c>
      <c r="B699" s="245" t="s">
        <v>230</v>
      </c>
      <c r="C699" s="245" t="s">
        <v>402</v>
      </c>
      <c r="D699" s="245" t="s">
        <v>1617</v>
      </c>
      <c r="E699" s="245" t="s">
        <v>1174</v>
      </c>
      <c r="F699" s="246">
        <v>50000</v>
      </c>
      <c r="G699" s="123" t="str">
        <f t="shared" si="12"/>
        <v>0804053004М000</v>
      </c>
    </row>
    <row r="700" spans="1:7" ht="25.5">
      <c r="A700" s="244" t="s">
        <v>1316</v>
      </c>
      <c r="B700" s="245" t="s">
        <v>230</v>
      </c>
      <c r="C700" s="245" t="s">
        <v>402</v>
      </c>
      <c r="D700" s="245" t="s">
        <v>1617</v>
      </c>
      <c r="E700" s="245" t="s">
        <v>1317</v>
      </c>
      <c r="F700" s="246">
        <v>50000</v>
      </c>
      <c r="G700" s="123" t="str">
        <f t="shared" si="12"/>
        <v>0804053004М000200</v>
      </c>
    </row>
    <row r="701" spans="1:7" ht="25.5">
      <c r="A701" s="244" t="s">
        <v>1197</v>
      </c>
      <c r="B701" s="245" t="s">
        <v>230</v>
      </c>
      <c r="C701" s="245" t="s">
        <v>402</v>
      </c>
      <c r="D701" s="245" t="s">
        <v>1617</v>
      </c>
      <c r="E701" s="245" t="s">
        <v>1198</v>
      </c>
      <c r="F701" s="246">
        <v>50000</v>
      </c>
      <c r="G701" s="123" t="str">
        <f t="shared" si="12"/>
        <v>0804053004М000240</v>
      </c>
    </row>
    <row r="702" spans="1:7">
      <c r="A702" s="244" t="s">
        <v>1224</v>
      </c>
      <c r="B702" s="245" t="s">
        <v>230</v>
      </c>
      <c r="C702" s="245" t="s">
        <v>402</v>
      </c>
      <c r="D702" s="245" t="s">
        <v>1617</v>
      </c>
      <c r="E702" s="245" t="s">
        <v>329</v>
      </c>
      <c r="F702" s="246">
        <v>50000</v>
      </c>
      <c r="G702" s="123" t="str">
        <f t="shared" si="12"/>
        <v>0804053004М000244</v>
      </c>
    </row>
    <row r="703" spans="1:7" ht="89.25">
      <c r="A703" s="244" t="s">
        <v>956</v>
      </c>
      <c r="B703" s="245" t="s">
        <v>230</v>
      </c>
      <c r="C703" s="245" t="s">
        <v>402</v>
      </c>
      <c r="D703" s="245" t="s">
        <v>957</v>
      </c>
      <c r="E703" s="245" t="s">
        <v>1174</v>
      </c>
      <c r="F703" s="246">
        <v>210000</v>
      </c>
      <c r="G703" s="123" t="str">
        <f t="shared" si="12"/>
        <v>0804053004Э000</v>
      </c>
    </row>
    <row r="704" spans="1:7" ht="25.5">
      <c r="A704" s="244" t="s">
        <v>1316</v>
      </c>
      <c r="B704" s="245" t="s">
        <v>230</v>
      </c>
      <c r="C704" s="245" t="s">
        <v>402</v>
      </c>
      <c r="D704" s="245" t="s">
        <v>957</v>
      </c>
      <c r="E704" s="245" t="s">
        <v>1317</v>
      </c>
      <c r="F704" s="246">
        <v>210000</v>
      </c>
      <c r="G704" s="123" t="str">
        <f t="shared" si="12"/>
        <v>0804053004Э000200</v>
      </c>
    </row>
    <row r="705" spans="1:7" ht="25.5">
      <c r="A705" s="244" t="s">
        <v>1197</v>
      </c>
      <c r="B705" s="245" t="s">
        <v>230</v>
      </c>
      <c r="C705" s="245" t="s">
        <v>402</v>
      </c>
      <c r="D705" s="245" t="s">
        <v>957</v>
      </c>
      <c r="E705" s="245" t="s">
        <v>1198</v>
      </c>
      <c r="F705" s="246">
        <v>210000</v>
      </c>
      <c r="G705" s="123" t="str">
        <f t="shared" si="12"/>
        <v>0804053004Э000240</v>
      </c>
    </row>
    <row r="706" spans="1:7">
      <c r="A706" s="244" t="s">
        <v>1688</v>
      </c>
      <c r="B706" s="245" t="s">
        <v>230</v>
      </c>
      <c r="C706" s="245" t="s">
        <v>402</v>
      </c>
      <c r="D706" s="245" t="s">
        <v>957</v>
      </c>
      <c r="E706" s="245" t="s">
        <v>1689</v>
      </c>
      <c r="F706" s="246">
        <v>210000</v>
      </c>
      <c r="G706" s="123" t="str">
        <f t="shared" si="12"/>
        <v>0804053004Э000247</v>
      </c>
    </row>
    <row r="707" spans="1:7">
      <c r="A707" s="244" t="s">
        <v>248</v>
      </c>
      <c r="B707" s="245" t="s">
        <v>230</v>
      </c>
      <c r="C707" s="245" t="s">
        <v>1144</v>
      </c>
      <c r="D707" s="245" t="s">
        <v>1174</v>
      </c>
      <c r="E707" s="245" t="s">
        <v>1174</v>
      </c>
      <c r="F707" s="246">
        <v>18542583</v>
      </c>
      <c r="G707" s="123" t="str">
        <f t="shared" si="12"/>
        <v>1100</v>
      </c>
    </row>
    <row r="708" spans="1:7">
      <c r="A708" s="244" t="s">
        <v>1229</v>
      </c>
      <c r="B708" s="245" t="s">
        <v>230</v>
      </c>
      <c r="C708" s="245" t="s">
        <v>1230</v>
      </c>
      <c r="D708" s="245" t="s">
        <v>1174</v>
      </c>
      <c r="E708" s="245" t="s">
        <v>1174</v>
      </c>
      <c r="F708" s="246">
        <v>18442583</v>
      </c>
      <c r="G708" s="123" t="str">
        <f t="shared" si="12"/>
        <v>1101</v>
      </c>
    </row>
    <row r="709" spans="1:7" ht="25.5">
      <c r="A709" s="244" t="s">
        <v>1346</v>
      </c>
      <c r="B709" s="245" t="s">
        <v>230</v>
      </c>
      <c r="C709" s="245" t="s">
        <v>1230</v>
      </c>
      <c r="D709" s="245" t="s">
        <v>988</v>
      </c>
      <c r="E709" s="245" t="s">
        <v>1174</v>
      </c>
      <c r="F709" s="246">
        <v>18442583</v>
      </c>
      <c r="G709" s="123" t="str">
        <f t="shared" si="12"/>
        <v>11010700000000</v>
      </c>
    </row>
    <row r="710" spans="1:7" ht="25.5">
      <c r="A710" s="244" t="s">
        <v>475</v>
      </c>
      <c r="B710" s="245" t="s">
        <v>230</v>
      </c>
      <c r="C710" s="245" t="s">
        <v>1230</v>
      </c>
      <c r="D710" s="245" t="s">
        <v>989</v>
      </c>
      <c r="E710" s="245" t="s">
        <v>1174</v>
      </c>
      <c r="F710" s="246">
        <v>18442583</v>
      </c>
      <c r="G710" s="123" t="str">
        <f t="shared" si="12"/>
        <v>11010710000000</v>
      </c>
    </row>
    <row r="711" spans="1:7" ht="102">
      <c r="A711" s="244" t="s">
        <v>1177</v>
      </c>
      <c r="B711" s="245" t="s">
        <v>230</v>
      </c>
      <c r="C711" s="245" t="s">
        <v>1230</v>
      </c>
      <c r="D711" s="245" t="s">
        <v>1178</v>
      </c>
      <c r="E711" s="245" t="s">
        <v>1174</v>
      </c>
      <c r="F711" s="246">
        <v>11792065</v>
      </c>
      <c r="G711" s="123" t="str">
        <f t="shared" si="12"/>
        <v>11010710040000</v>
      </c>
    </row>
    <row r="712" spans="1:7" ht="25.5">
      <c r="A712" s="244" t="s">
        <v>1324</v>
      </c>
      <c r="B712" s="245" t="s">
        <v>230</v>
      </c>
      <c r="C712" s="245" t="s">
        <v>1230</v>
      </c>
      <c r="D712" s="245" t="s">
        <v>1178</v>
      </c>
      <c r="E712" s="245" t="s">
        <v>1325</v>
      </c>
      <c r="F712" s="246">
        <v>11792065</v>
      </c>
      <c r="G712" s="123" t="str">
        <f t="shared" si="12"/>
        <v>11010710040000600</v>
      </c>
    </row>
    <row r="713" spans="1:7">
      <c r="A713" s="244" t="s">
        <v>1199</v>
      </c>
      <c r="B713" s="245" t="s">
        <v>230</v>
      </c>
      <c r="C713" s="245" t="s">
        <v>1230</v>
      </c>
      <c r="D713" s="245" t="s">
        <v>1178</v>
      </c>
      <c r="E713" s="245" t="s">
        <v>1200</v>
      </c>
      <c r="F713" s="246">
        <v>11792065</v>
      </c>
      <c r="G713" s="123" t="str">
        <f t="shared" si="12"/>
        <v>11010710040000610</v>
      </c>
    </row>
    <row r="714" spans="1:7" ht="51">
      <c r="A714" s="244" t="s">
        <v>347</v>
      </c>
      <c r="B714" s="245" t="s">
        <v>230</v>
      </c>
      <c r="C714" s="245" t="s">
        <v>1230</v>
      </c>
      <c r="D714" s="245" t="s">
        <v>1178</v>
      </c>
      <c r="E714" s="245" t="s">
        <v>348</v>
      </c>
      <c r="F714" s="246">
        <v>11792065</v>
      </c>
      <c r="G714" s="123" t="str">
        <f t="shared" si="12"/>
        <v>11010710040000611</v>
      </c>
    </row>
    <row r="715" spans="1:7" ht="127.5">
      <c r="A715" s="244" t="s">
        <v>1179</v>
      </c>
      <c r="B715" s="245" t="s">
        <v>230</v>
      </c>
      <c r="C715" s="245" t="s">
        <v>1230</v>
      </c>
      <c r="D715" s="245" t="s">
        <v>1180</v>
      </c>
      <c r="E715" s="245" t="s">
        <v>1174</v>
      </c>
      <c r="F715" s="246">
        <v>2785000</v>
      </c>
      <c r="G715" s="123" t="str">
        <f t="shared" si="12"/>
        <v>11010710041000</v>
      </c>
    </row>
    <row r="716" spans="1:7" ht="25.5">
      <c r="A716" s="244" t="s">
        <v>1324</v>
      </c>
      <c r="B716" s="245" t="s">
        <v>230</v>
      </c>
      <c r="C716" s="245" t="s">
        <v>1230</v>
      </c>
      <c r="D716" s="245" t="s">
        <v>1180</v>
      </c>
      <c r="E716" s="245" t="s">
        <v>1325</v>
      </c>
      <c r="F716" s="246">
        <v>2785000</v>
      </c>
      <c r="G716" s="123" t="str">
        <f t="shared" si="12"/>
        <v>11010710041000600</v>
      </c>
    </row>
    <row r="717" spans="1:7">
      <c r="A717" s="244" t="s">
        <v>1199</v>
      </c>
      <c r="B717" s="245" t="s">
        <v>230</v>
      </c>
      <c r="C717" s="245" t="s">
        <v>1230</v>
      </c>
      <c r="D717" s="245" t="s">
        <v>1180</v>
      </c>
      <c r="E717" s="245" t="s">
        <v>1200</v>
      </c>
      <c r="F717" s="246">
        <v>2785000</v>
      </c>
      <c r="G717" s="123" t="str">
        <f t="shared" si="12"/>
        <v>11010710041000610</v>
      </c>
    </row>
    <row r="718" spans="1:7" ht="51">
      <c r="A718" s="244" t="s">
        <v>347</v>
      </c>
      <c r="B718" s="245" t="s">
        <v>230</v>
      </c>
      <c r="C718" s="245" t="s">
        <v>1230</v>
      </c>
      <c r="D718" s="245" t="s">
        <v>1180</v>
      </c>
      <c r="E718" s="245" t="s">
        <v>348</v>
      </c>
      <c r="F718" s="246">
        <v>2785000</v>
      </c>
      <c r="G718" s="123" t="str">
        <f t="shared" si="12"/>
        <v>11010710041000611</v>
      </c>
    </row>
    <row r="719" spans="1:7" ht="89.25">
      <c r="A719" s="244" t="s">
        <v>1181</v>
      </c>
      <c r="B719" s="245" t="s">
        <v>230</v>
      </c>
      <c r="C719" s="245" t="s">
        <v>1230</v>
      </c>
      <c r="D719" s="245" t="s">
        <v>1182</v>
      </c>
      <c r="E719" s="245" t="s">
        <v>1174</v>
      </c>
      <c r="F719" s="246">
        <v>24718</v>
      </c>
      <c r="G719" s="123" t="str">
        <f t="shared" si="12"/>
        <v>11010710047000</v>
      </c>
    </row>
    <row r="720" spans="1:7" ht="25.5">
      <c r="A720" s="244" t="s">
        <v>1324</v>
      </c>
      <c r="B720" s="245" t="s">
        <v>230</v>
      </c>
      <c r="C720" s="245" t="s">
        <v>1230</v>
      </c>
      <c r="D720" s="245" t="s">
        <v>1182</v>
      </c>
      <c r="E720" s="245" t="s">
        <v>1325</v>
      </c>
      <c r="F720" s="246">
        <v>24718</v>
      </c>
      <c r="G720" s="123" t="str">
        <f t="shared" si="12"/>
        <v>11010710047000600</v>
      </c>
    </row>
    <row r="721" spans="1:7">
      <c r="A721" s="244" t="s">
        <v>1199</v>
      </c>
      <c r="B721" s="245" t="s">
        <v>230</v>
      </c>
      <c r="C721" s="245" t="s">
        <v>1230</v>
      </c>
      <c r="D721" s="245" t="s">
        <v>1182</v>
      </c>
      <c r="E721" s="245" t="s">
        <v>1200</v>
      </c>
      <c r="F721" s="246">
        <v>24718</v>
      </c>
      <c r="G721" s="123" t="str">
        <f t="shared" si="12"/>
        <v>11010710047000610</v>
      </c>
    </row>
    <row r="722" spans="1:7">
      <c r="A722" s="244" t="s">
        <v>366</v>
      </c>
      <c r="B722" s="245" t="s">
        <v>230</v>
      </c>
      <c r="C722" s="245" t="s">
        <v>1230</v>
      </c>
      <c r="D722" s="245" t="s">
        <v>1182</v>
      </c>
      <c r="E722" s="245" t="s">
        <v>367</v>
      </c>
      <c r="F722" s="246">
        <v>24718</v>
      </c>
      <c r="G722" s="123" t="str">
        <f t="shared" si="12"/>
        <v>11010710047000612</v>
      </c>
    </row>
    <row r="723" spans="1:7" ht="89.25">
      <c r="A723" s="244" t="s">
        <v>1183</v>
      </c>
      <c r="B723" s="245" t="s">
        <v>230</v>
      </c>
      <c r="C723" s="245" t="s">
        <v>1230</v>
      </c>
      <c r="D723" s="245" t="s">
        <v>1184</v>
      </c>
      <c r="E723" s="245" t="s">
        <v>1174</v>
      </c>
      <c r="F723" s="246">
        <v>2950000</v>
      </c>
      <c r="G723" s="123" t="str">
        <f t="shared" si="12"/>
        <v>1101071004Г000</v>
      </c>
    </row>
    <row r="724" spans="1:7" ht="25.5">
      <c r="A724" s="244" t="s">
        <v>1324</v>
      </c>
      <c r="B724" s="245" t="s">
        <v>230</v>
      </c>
      <c r="C724" s="245" t="s">
        <v>1230</v>
      </c>
      <c r="D724" s="245" t="s">
        <v>1184</v>
      </c>
      <c r="E724" s="245" t="s">
        <v>1325</v>
      </c>
      <c r="F724" s="246">
        <v>2950000</v>
      </c>
      <c r="G724" s="123" t="str">
        <f t="shared" si="12"/>
        <v>1101071004Г000600</v>
      </c>
    </row>
    <row r="725" spans="1:7">
      <c r="A725" s="244" t="s">
        <v>1199</v>
      </c>
      <c r="B725" s="245" t="s">
        <v>230</v>
      </c>
      <c r="C725" s="245" t="s">
        <v>1230</v>
      </c>
      <c r="D725" s="245" t="s">
        <v>1184</v>
      </c>
      <c r="E725" s="245" t="s">
        <v>1200</v>
      </c>
      <c r="F725" s="246">
        <v>2950000</v>
      </c>
      <c r="G725" s="123" t="str">
        <f t="shared" si="12"/>
        <v>1101071004Г000610</v>
      </c>
    </row>
    <row r="726" spans="1:7" ht="51">
      <c r="A726" s="244" t="s">
        <v>347</v>
      </c>
      <c r="B726" s="245" t="s">
        <v>230</v>
      </c>
      <c r="C726" s="245" t="s">
        <v>1230</v>
      </c>
      <c r="D726" s="245" t="s">
        <v>1184</v>
      </c>
      <c r="E726" s="245" t="s">
        <v>348</v>
      </c>
      <c r="F726" s="246">
        <v>2950000</v>
      </c>
      <c r="G726" s="123" t="str">
        <f t="shared" si="12"/>
        <v>1101071004Г000611</v>
      </c>
    </row>
    <row r="727" spans="1:7" ht="102">
      <c r="A727" s="244" t="s">
        <v>1626</v>
      </c>
      <c r="B727" s="245" t="s">
        <v>230</v>
      </c>
      <c r="C727" s="245" t="s">
        <v>1230</v>
      </c>
      <c r="D727" s="245" t="s">
        <v>1627</v>
      </c>
      <c r="E727" s="245" t="s">
        <v>1174</v>
      </c>
      <c r="F727" s="246">
        <v>30000</v>
      </c>
      <c r="G727" s="123" t="str">
        <f t="shared" si="12"/>
        <v>1101071004М000</v>
      </c>
    </row>
    <row r="728" spans="1:7" ht="25.5">
      <c r="A728" s="244" t="s">
        <v>1324</v>
      </c>
      <c r="B728" s="245" t="s">
        <v>230</v>
      </c>
      <c r="C728" s="245" t="s">
        <v>1230</v>
      </c>
      <c r="D728" s="245" t="s">
        <v>1627</v>
      </c>
      <c r="E728" s="245" t="s">
        <v>1325</v>
      </c>
      <c r="F728" s="246">
        <v>30000</v>
      </c>
      <c r="G728" s="123" t="str">
        <f t="shared" si="12"/>
        <v>1101071004М000600</v>
      </c>
    </row>
    <row r="729" spans="1:7">
      <c r="A729" s="244" t="s">
        <v>1199</v>
      </c>
      <c r="B729" s="245" t="s">
        <v>230</v>
      </c>
      <c r="C729" s="245" t="s">
        <v>1230</v>
      </c>
      <c r="D729" s="245" t="s">
        <v>1627</v>
      </c>
      <c r="E729" s="245" t="s">
        <v>1200</v>
      </c>
      <c r="F729" s="246">
        <v>30000</v>
      </c>
      <c r="G729" s="123" t="str">
        <f t="shared" si="12"/>
        <v>1101071004М000610</v>
      </c>
    </row>
    <row r="730" spans="1:7" ht="51">
      <c r="A730" s="244" t="s">
        <v>347</v>
      </c>
      <c r="B730" s="245" t="s">
        <v>230</v>
      </c>
      <c r="C730" s="245" t="s">
        <v>1230</v>
      </c>
      <c r="D730" s="245" t="s">
        <v>1627</v>
      </c>
      <c r="E730" s="245" t="s">
        <v>348</v>
      </c>
      <c r="F730" s="246">
        <v>30000</v>
      </c>
      <c r="G730" s="123" t="str">
        <f t="shared" si="12"/>
        <v>1101071004М000611</v>
      </c>
    </row>
    <row r="731" spans="1:7" ht="89.25">
      <c r="A731" s="244" t="s">
        <v>1185</v>
      </c>
      <c r="B731" s="245" t="s">
        <v>230</v>
      </c>
      <c r="C731" s="245" t="s">
        <v>1230</v>
      </c>
      <c r="D731" s="245" t="s">
        <v>1186</v>
      </c>
      <c r="E731" s="245" t="s">
        <v>1174</v>
      </c>
      <c r="F731" s="246">
        <v>400000</v>
      </c>
      <c r="G731" s="123" t="str">
        <f t="shared" si="12"/>
        <v>1101071004Э000</v>
      </c>
    </row>
    <row r="732" spans="1:7" ht="25.5">
      <c r="A732" s="244" t="s">
        <v>1324</v>
      </c>
      <c r="B732" s="245" t="s">
        <v>230</v>
      </c>
      <c r="C732" s="245" t="s">
        <v>1230</v>
      </c>
      <c r="D732" s="245" t="s">
        <v>1186</v>
      </c>
      <c r="E732" s="245" t="s">
        <v>1325</v>
      </c>
      <c r="F732" s="246">
        <v>400000</v>
      </c>
      <c r="G732" s="123" t="str">
        <f t="shared" si="12"/>
        <v>1101071004Э000600</v>
      </c>
    </row>
    <row r="733" spans="1:7">
      <c r="A733" s="244" t="s">
        <v>1199</v>
      </c>
      <c r="B733" s="245" t="s">
        <v>230</v>
      </c>
      <c r="C733" s="245" t="s">
        <v>1230</v>
      </c>
      <c r="D733" s="245" t="s">
        <v>1186</v>
      </c>
      <c r="E733" s="245" t="s">
        <v>1200</v>
      </c>
      <c r="F733" s="246">
        <v>400000</v>
      </c>
      <c r="G733" s="123" t="str">
        <f t="shared" si="12"/>
        <v>1101071004Э000610</v>
      </c>
    </row>
    <row r="734" spans="1:7" ht="51">
      <c r="A734" s="244" t="s">
        <v>347</v>
      </c>
      <c r="B734" s="245" t="s">
        <v>230</v>
      </c>
      <c r="C734" s="245" t="s">
        <v>1230</v>
      </c>
      <c r="D734" s="245" t="s">
        <v>1186</v>
      </c>
      <c r="E734" s="245" t="s">
        <v>348</v>
      </c>
      <c r="F734" s="246">
        <v>400000</v>
      </c>
      <c r="G734" s="123" t="str">
        <f t="shared" si="12"/>
        <v>1101071004Э000611</v>
      </c>
    </row>
    <row r="735" spans="1:7" ht="63.75">
      <c r="A735" s="244" t="s">
        <v>1187</v>
      </c>
      <c r="B735" s="245" t="s">
        <v>230</v>
      </c>
      <c r="C735" s="245" t="s">
        <v>1230</v>
      </c>
      <c r="D735" s="245" t="s">
        <v>1188</v>
      </c>
      <c r="E735" s="245" t="s">
        <v>1174</v>
      </c>
      <c r="F735" s="246">
        <v>460800</v>
      </c>
      <c r="G735" s="123" t="str">
        <f t="shared" si="12"/>
        <v>110107100Ч0020</v>
      </c>
    </row>
    <row r="736" spans="1:7" ht="25.5">
      <c r="A736" s="244" t="s">
        <v>1324</v>
      </c>
      <c r="B736" s="245" t="s">
        <v>230</v>
      </c>
      <c r="C736" s="245" t="s">
        <v>1230</v>
      </c>
      <c r="D736" s="245" t="s">
        <v>1188</v>
      </c>
      <c r="E736" s="245" t="s">
        <v>1325</v>
      </c>
      <c r="F736" s="246">
        <v>460800</v>
      </c>
      <c r="G736" s="123" t="str">
        <f t="shared" si="12"/>
        <v>110107100Ч0020600</v>
      </c>
    </row>
    <row r="737" spans="1:7">
      <c r="A737" s="244" t="s">
        <v>1199</v>
      </c>
      <c r="B737" s="245" t="s">
        <v>230</v>
      </c>
      <c r="C737" s="245" t="s">
        <v>1230</v>
      </c>
      <c r="D737" s="245" t="s">
        <v>1188</v>
      </c>
      <c r="E737" s="245" t="s">
        <v>1200</v>
      </c>
      <c r="F737" s="246">
        <v>460800</v>
      </c>
      <c r="G737" s="123" t="str">
        <f t="shared" si="12"/>
        <v>110107100Ч0020610</v>
      </c>
    </row>
    <row r="738" spans="1:7" ht="51">
      <c r="A738" s="244" t="s">
        <v>347</v>
      </c>
      <c r="B738" s="245" t="s">
        <v>230</v>
      </c>
      <c r="C738" s="245" t="s">
        <v>1230</v>
      </c>
      <c r="D738" s="245" t="s">
        <v>1188</v>
      </c>
      <c r="E738" s="245" t="s">
        <v>348</v>
      </c>
      <c r="F738" s="246">
        <v>460800</v>
      </c>
      <c r="G738" s="123" t="str">
        <f t="shared" si="12"/>
        <v>110107100Ч0020611</v>
      </c>
    </row>
    <row r="739" spans="1:7">
      <c r="A739" s="244" t="s">
        <v>210</v>
      </c>
      <c r="B739" s="245" t="s">
        <v>230</v>
      </c>
      <c r="C739" s="245" t="s">
        <v>381</v>
      </c>
      <c r="D739" s="245" t="s">
        <v>1174</v>
      </c>
      <c r="E739" s="245" t="s">
        <v>1174</v>
      </c>
      <c r="F739" s="246">
        <v>100000</v>
      </c>
      <c r="G739" s="123" t="str">
        <f t="shared" si="12"/>
        <v>1102</v>
      </c>
    </row>
    <row r="740" spans="1:7" ht="25.5">
      <c r="A740" s="244" t="s">
        <v>1346</v>
      </c>
      <c r="B740" s="245" t="s">
        <v>230</v>
      </c>
      <c r="C740" s="245" t="s">
        <v>381</v>
      </c>
      <c r="D740" s="245" t="s">
        <v>988</v>
      </c>
      <c r="E740" s="245" t="s">
        <v>1174</v>
      </c>
      <c r="F740" s="246">
        <v>100000</v>
      </c>
      <c r="G740" s="123" t="str">
        <f t="shared" si="12"/>
        <v>11020700000000</v>
      </c>
    </row>
    <row r="741" spans="1:7" ht="25.5">
      <c r="A741" s="244" t="s">
        <v>477</v>
      </c>
      <c r="B741" s="245" t="s">
        <v>230</v>
      </c>
      <c r="C741" s="245" t="s">
        <v>381</v>
      </c>
      <c r="D741" s="245" t="s">
        <v>990</v>
      </c>
      <c r="E741" s="245" t="s">
        <v>1174</v>
      </c>
      <c r="F741" s="246">
        <v>100000</v>
      </c>
      <c r="G741" s="123" t="str">
        <f t="shared" si="12"/>
        <v>11020720000000</v>
      </c>
    </row>
    <row r="742" spans="1:7" ht="76.5">
      <c r="A742" s="244" t="s">
        <v>504</v>
      </c>
      <c r="B742" s="245" t="s">
        <v>230</v>
      </c>
      <c r="C742" s="245" t="s">
        <v>381</v>
      </c>
      <c r="D742" s="245" t="s">
        <v>690</v>
      </c>
      <c r="E742" s="245" t="s">
        <v>1174</v>
      </c>
      <c r="F742" s="246">
        <v>100000</v>
      </c>
      <c r="G742" s="123" t="str">
        <f t="shared" si="12"/>
        <v>11020720080010</v>
      </c>
    </row>
    <row r="743" spans="1:7" ht="25.5">
      <c r="A743" s="244" t="s">
        <v>1324</v>
      </c>
      <c r="B743" s="245" t="s">
        <v>230</v>
      </c>
      <c r="C743" s="245" t="s">
        <v>381</v>
      </c>
      <c r="D743" s="245" t="s">
        <v>690</v>
      </c>
      <c r="E743" s="245" t="s">
        <v>1325</v>
      </c>
      <c r="F743" s="246">
        <v>100000</v>
      </c>
      <c r="G743" s="123" t="str">
        <f t="shared" si="12"/>
        <v>11020720080010600</v>
      </c>
    </row>
    <row r="744" spans="1:7">
      <c r="A744" s="244" t="s">
        <v>1199</v>
      </c>
      <c r="B744" s="245" t="s">
        <v>230</v>
      </c>
      <c r="C744" s="245" t="s">
        <v>381</v>
      </c>
      <c r="D744" s="245" t="s">
        <v>690</v>
      </c>
      <c r="E744" s="245" t="s">
        <v>1200</v>
      </c>
      <c r="F744" s="246">
        <v>100000</v>
      </c>
      <c r="G744" s="123" t="str">
        <f t="shared" si="12"/>
        <v>11020720080010610</v>
      </c>
    </row>
    <row r="745" spans="1:7" ht="51">
      <c r="A745" s="244" t="s">
        <v>347</v>
      </c>
      <c r="B745" s="245" t="s">
        <v>230</v>
      </c>
      <c r="C745" s="245" t="s">
        <v>381</v>
      </c>
      <c r="D745" s="245" t="s">
        <v>690</v>
      </c>
      <c r="E745" s="245" t="s">
        <v>348</v>
      </c>
      <c r="F745" s="246">
        <v>100000</v>
      </c>
      <c r="G745" s="123" t="str">
        <f t="shared" ref="G745:G808" si="13">CONCATENATE(C745,D745,E745)</f>
        <v>11020720080010611</v>
      </c>
    </row>
    <row r="746" spans="1:7" ht="25.5">
      <c r="A746" s="244" t="s">
        <v>186</v>
      </c>
      <c r="B746" s="245" t="s">
        <v>66</v>
      </c>
      <c r="C746" s="245" t="s">
        <v>1174</v>
      </c>
      <c r="D746" s="245" t="s">
        <v>1174</v>
      </c>
      <c r="E746" s="245" t="s">
        <v>1174</v>
      </c>
      <c r="F746" s="246">
        <v>18498750</v>
      </c>
      <c r="G746" s="123" t="str">
        <f t="shared" si="13"/>
        <v/>
      </c>
    </row>
    <row r="747" spans="1:7">
      <c r="A747" s="244" t="s">
        <v>234</v>
      </c>
      <c r="B747" s="245" t="s">
        <v>66</v>
      </c>
      <c r="C747" s="245" t="s">
        <v>1135</v>
      </c>
      <c r="D747" s="245" t="s">
        <v>1174</v>
      </c>
      <c r="E747" s="245" t="s">
        <v>1174</v>
      </c>
      <c r="F747" s="246">
        <v>15557000</v>
      </c>
      <c r="G747" s="123" t="str">
        <f t="shared" si="13"/>
        <v>0100</v>
      </c>
    </row>
    <row r="748" spans="1:7">
      <c r="A748" s="244" t="s">
        <v>217</v>
      </c>
      <c r="B748" s="245" t="s">
        <v>66</v>
      </c>
      <c r="C748" s="245" t="s">
        <v>337</v>
      </c>
      <c r="D748" s="245" t="s">
        <v>1174</v>
      </c>
      <c r="E748" s="245" t="s">
        <v>1174</v>
      </c>
      <c r="F748" s="246">
        <v>15557000</v>
      </c>
      <c r="G748" s="123" t="str">
        <f t="shared" si="13"/>
        <v>0113</v>
      </c>
    </row>
    <row r="749" spans="1:7" ht="25.5">
      <c r="A749" s="244" t="s">
        <v>601</v>
      </c>
      <c r="B749" s="245" t="s">
        <v>66</v>
      </c>
      <c r="C749" s="245" t="s">
        <v>337</v>
      </c>
      <c r="D749" s="245" t="s">
        <v>1011</v>
      </c>
      <c r="E749" s="245" t="s">
        <v>1174</v>
      </c>
      <c r="F749" s="246">
        <v>15557000</v>
      </c>
      <c r="G749" s="123" t="str">
        <f t="shared" si="13"/>
        <v>01139000000000</v>
      </c>
    </row>
    <row r="750" spans="1:7" ht="25.5">
      <c r="A750" s="244" t="s">
        <v>431</v>
      </c>
      <c r="B750" s="245" t="s">
        <v>66</v>
      </c>
      <c r="C750" s="245" t="s">
        <v>337</v>
      </c>
      <c r="D750" s="245" t="s">
        <v>1015</v>
      </c>
      <c r="E750" s="245" t="s">
        <v>1174</v>
      </c>
      <c r="F750" s="246">
        <v>15557000</v>
      </c>
      <c r="G750" s="123" t="str">
        <f t="shared" si="13"/>
        <v>01139090000000</v>
      </c>
    </row>
    <row r="751" spans="1:7" ht="25.5">
      <c r="A751" s="244" t="s">
        <v>431</v>
      </c>
      <c r="B751" s="245" t="s">
        <v>66</v>
      </c>
      <c r="C751" s="245" t="s">
        <v>337</v>
      </c>
      <c r="D751" s="245" t="s">
        <v>795</v>
      </c>
      <c r="E751" s="245" t="s">
        <v>1174</v>
      </c>
      <c r="F751" s="246">
        <v>14357000</v>
      </c>
      <c r="G751" s="123" t="str">
        <f t="shared" si="13"/>
        <v>01139090080000</v>
      </c>
    </row>
    <row r="752" spans="1:7" ht="25.5">
      <c r="A752" s="244" t="s">
        <v>1316</v>
      </c>
      <c r="B752" s="245" t="s">
        <v>66</v>
      </c>
      <c r="C752" s="245" t="s">
        <v>337</v>
      </c>
      <c r="D752" s="245" t="s">
        <v>795</v>
      </c>
      <c r="E752" s="245" t="s">
        <v>1317</v>
      </c>
      <c r="F752" s="246">
        <v>14357000</v>
      </c>
      <c r="G752" s="123" t="str">
        <f t="shared" si="13"/>
        <v>01139090080000200</v>
      </c>
    </row>
    <row r="753" spans="1:7" ht="25.5">
      <c r="A753" s="244" t="s">
        <v>1197</v>
      </c>
      <c r="B753" s="245" t="s">
        <v>66</v>
      </c>
      <c r="C753" s="245" t="s">
        <v>337</v>
      </c>
      <c r="D753" s="245" t="s">
        <v>795</v>
      </c>
      <c r="E753" s="245" t="s">
        <v>1198</v>
      </c>
      <c r="F753" s="246">
        <v>14357000</v>
      </c>
      <c r="G753" s="123" t="str">
        <f t="shared" si="13"/>
        <v>01139090080000240</v>
      </c>
    </row>
    <row r="754" spans="1:7">
      <c r="A754" s="244" t="s">
        <v>1688</v>
      </c>
      <c r="B754" s="245" t="s">
        <v>66</v>
      </c>
      <c r="C754" s="245" t="s">
        <v>337</v>
      </c>
      <c r="D754" s="245" t="s">
        <v>795</v>
      </c>
      <c r="E754" s="245" t="s">
        <v>1689</v>
      </c>
      <c r="F754" s="246">
        <v>14357000</v>
      </c>
      <c r="G754" s="123" t="str">
        <f t="shared" si="13"/>
        <v>01139090080000247</v>
      </c>
    </row>
    <row r="755" spans="1:7" ht="51">
      <c r="A755" s="244" t="s">
        <v>527</v>
      </c>
      <c r="B755" s="245" t="s">
        <v>66</v>
      </c>
      <c r="C755" s="245" t="s">
        <v>337</v>
      </c>
      <c r="D755" s="245" t="s">
        <v>734</v>
      </c>
      <c r="E755" s="245" t="s">
        <v>1174</v>
      </c>
      <c r="F755" s="246">
        <v>1200000</v>
      </c>
      <c r="G755" s="123" t="str">
        <f t="shared" si="13"/>
        <v>011390900Д0000</v>
      </c>
    </row>
    <row r="756" spans="1:7" ht="25.5">
      <c r="A756" s="244" t="s">
        <v>1316</v>
      </c>
      <c r="B756" s="245" t="s">
        <v>66</v>
      </c>
      <c r="C756" s="245" t="s">
        <v>337</v>
      </c>
      <c r="D756" s="245" t="s">
        <v>734</v>
      </c>
      <c r="E756" s="245" t="s">
        <v>1317</v>
      </c>
      <c r="F756" s="246">
        <v>1200000</v>
      </c>
      <c r="G756" s="123" t="str">
        <f t="shared" si="13"/>
        <v>011390900Д0000200</v>
      </c>
    </row>
    <row r="757" spans="1:7" ht="25.5">
      <c r="A757" s="244" t="s">
        <v>1197</v>
      </c>
      <c r="B757" s="245" t="s">
        <v>66</v>
      </c>
      <c r="C757" s="245" t="s">
        <v>337</v>
      </c>
      <c r="D757" s="245" t="s">
        <v>734</v>
      </c>
      <c r="E757" s="245" t="s">
        <v>1198</v>
      </c>
      <c r="F757" s="246">
        <v>1200000</v>
      </c>
      <c r="G757" s="123" t="str">
        <f t="shared" si="13"/>
        <v>011390900Д0000240</v>
      </c>
    </row>
    <row r="758" spans="1:7">
      <c r="A758" s="244" t="s">
        <v>1224</v>
      </c>
      <c r="B758" s="245" t="s">
        <v>66</v>
      </c>
      <c r="C758" s="245" t="s">
        <v>337</v>
      </c>
      <c r="D758" s="245" t="s">
        <v>734</v>
      </c>
      <c r="E758" s="245" t="s">
        <v>329</v>
      </c>
      <c r="F758" s="246">
        <v>1200000</v>
      </c>
      <c r="G758" s="123" t="str">
        <f t="shared" si="13"/>
        <v>011390900Д0000244</v>
      </c>
    </row>
    <row r="759" spans="1:7">
      <c r="A759" s="244" t="s">
        <v>183</v>
      </c>
      <c r="B759" s="245" t="s">
        <v>66</v>
      </c>
      <c r="C759" s="245" t="s">
        <v>1140</v>
      </c>
      <c r="D759" s="245" t="s">
        <v>1174</v>
      </c>
      <c r="E759" s="245" t="s">
        <v>1174</v>
      </c>
      <c r="F759" s="246">
        <v>600000</v>
      </c>
      <c r="G759" s="123" t="str">
        <f t="shared" si="13"/>
        <v>0400</v>
      </c>
    </row>
    <row r="760" spans="1:7">
      <c r="A760" s="244" t="s">
        <v>145</v>
      </c>
      <c r="B760" s="245" t="s">
        <v>66</v>
      </c>
      <c r="C760" s="245" t="s">
        <v>360</v>
      </c>
      <c r="D760" s="245" t="s">
        <v>1174</v>
      </c>
      <c r="E760" s="245" t="s">
        <v>1174</v>
      </c>
      <c r="F760" s="246">
        <v>600000</v>
      </c>
      <c r="G760" s="123" t="str">
        <f t="shared" si="13"/>
        <v>0412</v>
      </c>
    </row>
    <row r="761" spans="1:7" ht="25.5">
      <c r="A761" s="244" t="s">
        <v>601</v>
      </c>
      <c r="B761" s="245" t="s">
        <v>66</v>
      </c>
      <c r="C761" s="245" t="s">
        <v>360</v>
      </c>
      <c r="D761" s="245" t="s">
        <v>1011</v>
      </c>
      <c r="E761" s="245" t="s">
        <v>1174</v>
      </c>
      <c r="F761" s="246">
        <v>600000</v>
      </c>
      <c r="G761" s="123" t="str">
        <f t="shared" si="13"/>
        <v>04129000000000</v>
      </c>
    </row>
    <row r="762" spans="1:7" ht="25.5">
      <c r="A762" s="244" t="s">
        <v>431</v>
      </c>
      <c r="B762" s="245" t="s">
        <v>66</v>
      </c>
      <c r="C762" s="245" t="s">
        <v>360</v>
      </c>
      <c r="D762" s="245" t="s">
        <v>1015</v>
      </c>
      <c r="E762" s="245" t="s">
        <v>1174</v>
      </c>
      <c r="F762" s="246">
        <v>600000</v>
      </c>
      <c r="G762" s="123" t="str">
        <f t="shared" si="13"/>
        <v>04129090000000</v>
      </c>
    </row>
    <row r="763" spans="1:7" ht="38.25">
      <c r="A763" s="244" t="s">
        <v>403</v>
      </c>
      <c r="B763" s="245" t="s">
        <v>66</v>
      </c>
      <c r="C763" s="245" t="s">
        <v>360</v>
      </c>
      <c r="D763" s="245" t="s">
        <v>735</v>
      </c>
      <c r="E763" s="245" t="s">
        <v>1174</v>
      </c>
      <c r="F763" s="246">
        <v>600000</v>
      </c>
      <c r="G763" s="123" t="str">
        <f t="shared" si="13"/>
        <v>041290900Ж0000</v>
      </c>
    </row>
    <row r="764" spans="1:7" ht="25.5">
      <c r="A764" s="244" t="s">
        <v>1316</v>
      </c>
      <c r="B764" s="245" t="s">
        <v>66</v>
      </c>
      <c r="C764" s="245" t="s">
        <v>360</v>
      </c>
      <c r="D764" s="245" t="s">
        <v>735</v>
      </c>
      <c r="E764" s="245" t="s">
        <v>1317</v>
      </c>
      <c r="F764" s="246">
        <v>600000</v>
      </c>
      <c r="G764" s="123" t="str">
        <f t="shared" si="13"/>
        <v>041290900Ж0000200</v>
      </c>
    </row>
    <row r="765" spans="1:7" ht="25.5">
      <c r="A765" s="244" t="s">
        <v>1197</v>
      </c>
      <c r="B765" s="245" t="s">
        <v>66</v>
      </c>
      <c r="C765" s="245" t="s">
        <v>360</v>
      </c>
      <c r="D765" s="245" t="s">
        <v>735</v>
      </c>
      <c r="E765" s="245" t="s">
        <v>1198</v>
      </c>
      <c r="F765" s="246">
        <v>600000</v>
      </c>
      <c r="G765" s="123" t="str">
        <f t="shared" si="13"/>
        <v>041290900Ж0000240</v>
      </c>
    </row>
    <row r="766" spans="1:7">
      <c r="A766" s="244" t="s">
        <v>1224</v>
      </c>
      <c r="B766" s="245" t="s">
        <v>66</v>
      </c>
      <c r="C766" s="245" t="s">
        <v>360</v>
      </c>
      <c r="D766" s="245" t="s">
        <v>735</v>
      </c>
      <c r="E766" s="245" t="s">
        <v>329</v>
      </c>
      <c r="F766" s="246">
        <v>600000</v>
      </c>
      <c r="G766" s="123" t="str">
        <f t="shared" si="13"/>
        <v>041290900Ж0000244</v>
      </c>
    </row>
    <row r="767" spans="1:7">
      <c r="A767" s="244" t="s">
        <v>239</v>
      </c>
      <c r="B767" s="245" t="s">
        <v>66</v>
      </c>
      <c r="C767" s="245" t="s">
        <v>1141</v>
      </c>
      <c r="D767" s="245" t="s">
        <v>1174</v>
      </c>
      <c r="E767" s="245" t="s">
        <v>1174</v>
      </c>
      <c r="F767" s="246">
        <v>1288890</v>
      </c>
      <c r="G767" s="123" t="str">
        <f t="shared" si="13"/>
        <v>0500</v>
      </c>
    </row>
    <row r="768" spans="1:7">
      <c r="A768" s="244" t="s">
        <v>3</v>
      </c>
      <c r="B768" s="245" t="s">
        <v>66</v>
      </c>
      <c r="C768" s="245" t="s">
        <v>386</v>
      </c>
      <c r="D768" s="245" t="s">
        <v>1174</v>
      </c>
      <c r="E768" s="245" t="s">
        <v>1174</v>
      </c>
      <c r="F768" s="246">
        <v>1288890</v>
      </c>
      <c r="G768" s="123" t="str">
        <f t="shared" si="13"/>
        <v>0501</v>
      </c>
    </row>
    <row r="769" spans="1:7" ht="38.25">
      <c r="A769" s="244" t="s">
        <v>452</v>
      </c>
      <c r="B769" s="245" t="s">
        <v>66</v>
      </c>
      <c r="C769" s="245" t="s">
        <v>386</v>
      </c>
      <c r="D769" s="245" t="s">
        <v>974</v>
      </c>
      <c r="E769" s="245" t="s">
        <v>1174</v>
      </c>
      <c r="F769" s="246">
        <v>328890</v>
      </c>
      <c r="G769" s="123" t="str">
        <f t="shared" si="13"/>
        <v>05010300000000</v>
      </c>
    </row>
    <row r="770" spans="1:7" ht="38.25">
      <c r="A770" s="244" t="s">
        <v>592</v>
      </c>
      <c r="B770" s="245" t="s">
        <v>66</v>
      </c>
      <c r="C770" s="245" t="s">
        <v>386</v>
      </c>
      <c r="D770" s="245" t="s">
        <v>976</v>
      </c>
      <c r="E770" s="245" t="s">
        <v>1174</v>
      </c>
      <c r="F770" s="246">
        <v>328890</v>
      </c>
      <c r="G770" s="123" t="str">
        <f t="shared" si="13"/>
        <v>05010330000000</v>
      </c>
    </row>
    <row r="771" spans="1:7" ht="89.25">
      <c r="A771" s="244" t="s">
        <v>529</v>
      </c>
      <c r="B771" s="245" t="s">
        <v>66</v>
      </c>
      <c r="C771" s="245" t="s">
        <v>386</v>
      </c>
      <c r="D771" s="245" t="s">
        <v>737</v>
      </c>
      <c r="E771" s="245" t="s">
        <v>1174</v>
      </c>
      <c r="F771" s="246">
        <v>328890</v>
      </c>
      <c r="G771" s="123" t="str">
        <f t="shared" si="13"/>
        <v>05010330080000</v>
      </c>
    </row>
    <row r="772" spans="1:7" ht="25.5">
      <c r="A772" s="244" t="s">
        <v>1316</v>
      </c>
      <c r="B772" s="245" t="s">
        <v>66</v>
      </c>
      <c r="C772" s="245" t="s">
        <v>386</v>
      </c>
      <c r="D772" s="245" t="s">
        <v>737</v>
      </c>
      <c r="E772" s="245" t="s">
        <v>1317</v>
      </c>
      <c r="F772" s="246">
        <v>328890</v>
      </c>
      <c r="G772" s="123" t="str">
        <f t="shared" si="13"/>
        <v>05010330080000200</v>
      </c>
    </row>
    <row r="773" spans="1:7" ht="25.5">
      <c r="A773" s="244" t="s">
        <v>1197</v>
      </c>
      <c r="B773" s="245" t="s">
        <v>66</v>
      </c>
      <c r="C773" s="245" t="s">
        <v>386</v>
      </c>
      <c r="D773" s="245" t="s">
        <v>737</v>
      </c>
      <c r="E773" s="245" t="s">
        <v>1198</v>
      </c>
      <c r="F773" s="246">
        <v>328890</v>
      </c>
      <c r="G773" s="123" t="str">
        <f t="shared" si="13"/>
        <v>05010330080000240</v>
      </c>
    </row>
    <row r="774" spans="1:7">
      <c r="A774" s="244" t="s">
        <v>1224</v>
      </c>
      <c r="B774" s="245" t="s">
        <v>66</v>
      </c>
      <c r="C774" s="245" t="s">
        <v>386</v>
      </c>
      <c r="D774" s="245" t="s">
        <v>737</v>
      </c>
      <c r="E774" s="245" t="s">
        <v>329</v>
      </c>
      <c r="F774" s="246">
        <v>328890</v>
      </c>
      <c r="G774" s="123" t="str">
        <f t="shared" si="13"/>
        <v>05010330080000244</v>
      </c>
    </row>
    <row r="775" spans="1:7" ht="25.5">
      <c r="A775" s="244" t="s">
        <v>596</v>
      </c>
      <c r="B775" s="245" t="s">
        <v>66</v>
      </c>
      <c r="C775" s="245" t="s">
        <v>386</v>
      </c>
      <c r="D775" s="245" t="s">
        <v>997</v>
      </c>
      <c r="E775" s="245" t="s">
        <v>1174</v>
      </c>
      <c r="F775" s="246">
        <v>960000</v>
      </c>
      <c r="G775" s="123" t="str">
        <f t="shared" si="13"/>
        <v>05011000000000</v>
      </c>
    </row>
    <row r="776" spans="1:7" ht="25.5">
      <c r="A776" s="244" t="s">
        <v>2100</v>
      </c>
      <c r="B776" s="245" t="s">
        <v>66</v>
      </c>
      <c r="C776" s="245" t="s">
        <v>386</v>
      </c>
      <c r="D776" s="245" t="s">
        <v>998</v>
      </c>
      <c r="E776" s="245" t="s">
        <v>1174</v>
      </c>
      <c r="F776" s="246">
        <v>960000</v>
      </c>
      <c r="G776" s="123" t="str">
        <f t="shared" si="13"/>
        <v>05011050000000</v>
      </c>
    </row>
    <row r="777" spans="1:7" ht="63.75">
      <c r="A777" s="244" t="s">
        <v>2107</v>
      </c>
      <c r="B777" s="245" t="s">
        <v>66</v>
      </c>
      <c r="C777" s="245" t="s">
        <v>386</v>
      </c>
      <c r="D777" s="245" t="s">
        <v>736</v>
      </c>
      <c r="E777" s="245" t="s">
        <v>1174</v>
      </c>
      <c r="F777" s="246">
        <v>960000</v>
      </c>
      <c r="G777" s="123" t="str">
        <f t="shared" si="13"/>
        <v>05011050080000</v>
      </c>
    </row>
    <row r="778" spans="1:7">
      <c r="A778" s="244" t="s">
        <v>1320</v>
      </c>
      <c r="B778" s="245" t="s">
        <v>66</v>
      </c>
      <c r="C778" s="245" t="s">
        <v>386</v>
      </c>
      <c r="D778" s="245" t="s">
        <v>736</v>
      </c>
      <c r="E778" s="245" t="s">
        <v>1321</v>
      </c>
      <c r="F778" s="246">
        <v>960000</v>
      </c>
      <c r="G778" s="123" t="str">
        <f t="shared" si="13"/>
        <v>05011050080000300</v>
      </c>
    </row>
    <row r="779" spans="1:7">
      <c r="A779" s="244" t="s">
        <v>531</v>
      </c>
      <c r="B779" s="245" t="s">
        <v>66</v>
      </c>
      <c r="C779" s="245" t="s">
        <v>386</v>
      </c>
      <c r="D779" s="245" t="s">
        <v>736</v>
      </c>
      <c r="E779" s="245" t="s">
        <v>532</v>
      </c>
      <c r="F779" s="246">
        <v>960000</v>
      </c>
      <c r="G779" s="123" t="str">
        <f t="shared" si="13"/>
        <v>05011050080000360</v>
      </c>
    </row>
    <row r="780" spans="1:7">
      <c r="A780" s="244" t="s">
        <v>1635</v>
      </c>
      <c r="B780" s="245" t="s">
        <v>66</v>
      </c>
      <c r="C780" s="245" t="s">
        <v>1636</v>
      </c>
      <c r="D780" s="245" t="s">
        <v>1174</v>
      </c>
      <c r="E780" s="245" t="s">
        <v>1174</v>
      </c>
      <c r="F780" s="246">
        <v>50000</v>
      </c>
      <c r="G780" s="123" t="str">
        <f t="shared" si="13"/>
        <v>0600</v>
      </c>
    </row>
    <row r="781" spans="1:7">
      <c r="A781" s="244" t="s">
        <v>1637</v>
      </c>
      <c r="B781" s="245" t="s">
        <v>66</v>
      </c>
      <c r="C781" s="245" t="s">
        <v>1638</v>
      </c>
      <c r="D781" s="245" t="s">
        <v>1174</v>
      </c>
      <c r="E781" s="245" t="s">
        <v>1174</v>
      </c>
      <c r="F781" s="246">
        <v>50000</v>
      </c>
      <c r="G781" s="123" t="str">
        <f t="shared" si="13"/>
        <v>0605</v>
      </c>
    </row>
    <row r="782" spans="1:7" ht="25.5">
      <c r="A782" s="244" t="s">
        <v>1695</v>
      </c>
      <c r="B782" s="245" t="s">
        <v>66</v>
      </c>
      <c r="C782" s="245" t="s">
        <v>1638</v>
      </c>
      <c r="D782" s="245" t="s">
        <v>1696</v>
      </c>
      <c r="E782" s="245" t="s">
        <v>1174</v>
      </c>
      <c r="F782" s="246">
        <v>50000</v>
      </c>
      <c r="G782" s="123" t="str">
        <f t="shared" si="13"/>
        <v>06050200000000</v>
      </c>
    </row>
    <row r="783" spans="1:7" ht="25.5">
      <c r="A783" s="244" t="s">
        <v>822</v>
      </c>
      <c r="B783" s="245" t="s">
        <v>66</v>
      </c>
      <c r="C783" s="245" t="s">
        <v>1638</v>
      </c>
      <c r="D783" s="245" t="s">
        <v>1697</v>
      </c>
      <c r="E783" s="245" t="s">
        <v>1174</v>
      </c>
      <c r="F783" s="246">
        <v>50000</v>
      </c>
      <c r="G783" s="123" t="str">
        <f t="shared" si="13"/>
        <v>06050210000000</v>
      </c>
    </row>
    <row r="784" spans="1:7" ht="76.5">
      <c r="A784" s="244" t="s">
        <v>1793</v>
      </c>
      <c r="B784" s="245" t="s">
        <v>66</v>
      </c>
      <c r="C784" s="245" t="s">
        <v>1638</v>
      </c>
      <c r="D784" s="245" t="s">
        <v>1792</v>
      </c>
      <c r="E784" s="245" t="s">
        <v>1174</v>
      </c>
      <c r="F784" s="246">
        <v>50000</v>
      </c>
      <c r="G784" s="123" t="str">
        <f t="shared" si="13"/>
        <v>060502100S4630</v>
      </c>
    </row>
    <row r="785" spans="1:7" ht="25.5">
      <c r="A785" s="244" t="s">
        <v>1316</v>
      </c>
      <c r="B785" s="245" t="s">
        <v>66</v>
      </c>
      <c r="C785" s="245" t="s">
        <v>1638</v>
      </c>
      <c r="D785" s="245" t="s">
        <v>1792</v>
      </c>
      <c r="E785" s="245" t="s">
        <v>1317</v>
      </c>
      <c r="F785" s="246">
        <v>50000</v>
      </c>
      <c r="G785" s="123" t="str">
        <f t="shared" si="13"/>
        <v>060502100S4630200</v>
      </c>
    </row>
    <row r="786" spans="1:7" ht="25.5">
      <c r="A786" s="244" t="s">
        <v>1197</v>
      </c>
      <c r="B786" s="245" t="s">
        <v>66</v>
      </c>
      <c r="C786" s="245" t="s">
        <v>1638</v>
      </c>
      <c r="D786" s="245" t="s">
        <v>1792</v>
      </c>
      <c r="E786" s="245" t="s">
        <v>1198</v>
      </c>
      <c r="F786" s="246">
        <v>50000</v>
      </c>
      <c r="G786" s="123" t="str">
        <f t="shared" si="13"/>
        <v>060502100S4630240</v>
      </c>
    </row>
    <row r="787" spans="1:7">
      <c r="A787" s="244" t="s">
        <v>1224</v>
      </c>
      <c r="B787" s="245" t="s">
        <v>66</v>
      </c>
      <c r="C787" s="245" t="s">
        <v>1638</v>
      </c>
      <c r="D787" s="245" t="s">
        <v>1792</v>
      </c>
      <c r="E787" s="245" t="s">
        <v>329</v>
      </c>
      <c r="F787" s="246">
        <v>50000</v>
      </c>
      <c r="G787" s="123" t="str">
        <f t="shared" si="13"/>
        <v>060502100S4630244</v>
      </c>
    </row>
    <row r="788" spans="1:7">
      <c r="A788" s="244" t="s">
        <v>141</v>
      </c>
      <c r="B788" s="245" t="s">
        <v>66</v>
      </c>
      <c r="C788" s="245" t="s">
        <v>1143</v>
      </c>
      <c r="D788" s="245" t="s">
        <v>1174</v>
      </c>
      <c r="E788" s="245" t="s">
        <v>1174</v>
      </c>
      <c r="F788" s="246">
        <v>1002860</v>
      </c>
      <c r="G788" s="123" t="str">
        <f t="shared" si="13"/>
        <v>1000</v>
      </c>
    </row>
    <row r="789" spans="1:7">
      <c r="A789" s="244" t="s">
        <v>98</v>
      </c>
      <c r="B789" s="245" t="s">
        <v>66</v>
      </c>
      <c r="C789" s="245" t="s">
        <v>378</v>
      </c>
      <c r="D789" s="245" t="s">
        <v>1174</v>
      </c>
      <c r="E789" s="245" t="s">
        <v>1174</v>
      </c>
      <c r="F789" s="246">
        <v>1002860</v>
      </c>
      <c r="G789" s="123" t="str">
        <f t="shared" si="13"/>
        <v>1003</v>
      </c>
    </row>
    <row r="790" spans="1:7">
      <c r="A790" s="244" t="s">
        <v>466</v>
      </c>
      <c r="B790" s="245" t="s">
        <v>66</v>
      </c>
      <c r="C790" s="245" t="s">
        <v>378</v>
      </c>
      <c r="D790" s="245" t="s">
        <v>985</v>
      </c>
      <c r="E790" s="245" t="s">
        <v>1174</v>
      </c>
      <c r="F790" s="246">
        <v>1002860</v>
      </c>
      <c r="G790" s="123" t="str">
        <f t="shared" si="13"/>
        <v>10030600000000</v>
      </c>
    </row>
    <row r="791" spans="1:7" ht="25.5">
      <c r="A791" s="244" t="s">
        <v>471</v>
      </c>
      <c r="B791" s="245" t="s">
        <v>66</v>
      </c>
      <c r="C791" s="245" t="s">
        <v>378</v>
      </c>
      <c r="D791" s="245" t="s">
        <v>2006</v>
      </c>
      <c r="E791" s="245" t="s">
        <v>1174</v>
      </c>
      <c r="F791" s="246">
        <v>1002860</v>
      </c>
      <c r="G791" s="123" t="str">
        <f t="shared" si="13"/>
        <v>10030630000000</v>
      </c>
    </row>
    <row r="792" spans="1:7" ht="63.75">
      <c r="A792" s="244" t="s">
        <v>1505</v>
      </c>
      <c r="B792" s="245" t="s">
        <v>66</v>
      </c>
      <c r="C792" s="245" t="s">
        <v>378</v>
      </c>
      <c r="D792" s="245" t="s">
        <v>1232</v>
      </c>
      <c r="E792" s="245" t="s">
        <v>1174</v>
      </c>
      <c r="F792" s="246">
        <v>1002860</v>
      </c>
      <c r="G792" s="123" t="str">
        <f t="shared" si="13"/>
        <v>100306300L4970</v>
      </c>
    </row>
    <row r="793" spans="1:7">
      <c r="A793" s="244" t="s">
        <v>1320</v>
      </c>
      <c r="B793" s="245" t="s">
        <v>66</v>
      </c>
      <c r="C793" s="245" t="s">
        <v>378</v>
      </c>
      <c r="D793" s="245" t="s">
        <v>1232</v>
      </c>
      <c r="E793" s="245" t="s">
        <v>1321</v>
      </c>
      <c r="F793" s="246">
        <v>1002860</v>
      </c>
      <c r="G793" s="123" t="str">
        <f t="shared" si="13"/>
        <v>100306300L4970300</v>
      </c>
    </row>
    <row r="794" spans="1:7" ht="25.5">
      <c r="A794" s="244" t="s">
        <v>1201</v>
      </c>
      <c r="B794" s="245" t="s">
        <v>66</v>
      </c>
      <c r="C794" s="245" t="s">
        <v>378</v>
      </c>
      <c r="D794" s="245" t="s">
        <v>1232</v>
      </c>
      <c r="E794" s="245" t="s">
        <v>557</v>
      </c>
      <c r="F794" s="246">
        <v>1002860</v>
      </c>
      <c r="G794" s="123" t="str">
        <f t="shared" si="13"/>
        <v>100306300L4970320</v>
      </c>
    </row>
    <row r="795" spans="1:7">
      <c r="A795" s="244" t="s">
        <v>2007</v>
      </c>
      <c r="B795" s="245" t="s">
        <v>66</v>
      </c>
      <c r="C795" s="245" t="s">
        <v>378</v>
      </c>
      <c r="D795" s="245" t="s">
        <v>1232</v>
      </c>
      <c r="E795" s="245" t="s">
        <v>602</v>
      </c>
      <c r="F795" s="246">
        <v>1002860</v>
      </c>
      <c r="G795" s="123" t="str">
        <f t="shared" si="13"/>
        <v>100306300L4970322</v>
      </c>
    </row>
    <row r="796" spans="1:7" ht="25.5">
      <c r="A796" s="244" t="s">
        <v>254</v>
      </c>
      <c r="B796" s="245" t="s">
        <v>207</v>
      </c>
      <c r="C796" s="245" t="s">
        <v>1174</v>
      </c>
      <c r="D796" s="245" t="s">
        <v>1174</v>
      </c>
      <c r="E796" s="245" t="s">
        <v>1174</v>
      </c>
      <c r="F796" s="246">
        <v>1649097400</v>
      </c>
      <c r="G796" s="123" t="str">
        <f t="shared" si="13"/>
        <v/>
      </c>
    </row>
    <row r="797" spans="1:7">
      <c r="A797" s="244" t="s">
        <v>140</v>
      </c>
      <c r="B797" s="245" t="s">
        <v>207</v>
      </c>
      <c r="C797" s="245" t="s">
        <v>1142</v>
      </c>
      <c r="D797" s="245" t="s">
        <v>1174</v>
      </c>
      <c r="E797" s="245" t="s">
        <v>1174</v>
      </c>
      <c r="F797" s="246">
        <v>1584441344</v>
      </c>
      <c r="G797" s="123" t="str">
        <f t="shared" si="13"/>
        <v>0700</v>
      </c>
    </row>
    <row r="798" spans="1:7">
      <c r="A798" s="244" t="s">
        <v>152</v>
      </c>
      <c r="B798" s="245" t="s">
        <v>207</v>
      </c>
      <c r="C798" s="245" t="s">
        <v>408</v>
      </c>
      <c r="D798" s="245" t="s">
        <v>1174</v>
      </c>
      <c r="E798" s="245" t="s">
        <v>1174</v>
      </c>
      <c r="F798" s="246">
        <v>517728439</v>
      </c>
      <c r="G798" s="123" t="str">
        <f t="shared" si="13"/>
        <v>0701</v>
      </c>
    </row>
    <row r="799" spans="1:7" ht="25.5">
      <c r="A799" s="244" t="s">
        <v>442</v>
      </c>
      <c r="B799" s="245" t="s">
        <v>207</v>
      </c>
      <c r="C799" s="245" t="s">
        <v>408</v>
      </c>
      <c r="D799" s="245" t="s">
        <v>971</v>
      </c>
      <c r="E799" s="245" t="s">
        <v>1174</v>
      </c>
      <c r="F799" s="246">
        <v>517728439</v>
      </c>
      <c r="G799" s="123" t="str">
        <f t="shared" si="13"/>
        <v>07010100000000</v>
      </c>
    </row>
    <row r="800" spans="1:7" ht="25.5">
      <c r="A800" s="244" t="s">
        <v>443</v>
      </c>
      <c r="B800" s="245" t="s">
        <v>207</v>
      </c>
      <c r="C800" s="245" t="s">
        <v>408</v>
      </c>
      <c r="D800" s="245" t="s">
        <v>972</v>
      </c>
      <c r="E800" s="245" t="s">
        <v>1174</v>
      </c>
      <c r="F800" s="246">
        <v>517728439</v>
      </c>
      <c r="G800" s="123" t="str">
        <f t="shared" si="13"/>
        <v>07010110000000</v>
      </c>
    </row>
    <row r="801" spans="1:7" ht="102">
      <c r="A801" s="244" t="s">
        <v>410</v>
      </c>
      <c r="B801" s="245" t="s">
        <v>207</v>
      </c>
      <c r="C801" s="245" t="s">
        <v>408</v>
      </c>
      <c r="D801" s="245" t="s">
        <v>742</v>
      </c>
      <c r="E801" s="245" t="s">
        <v>1174</v>
      </c>
      <c r="F801" s="246">
        <v>71833880</v>
      </c>
      <c r="G801" s="123" t="str">
        <f t="shared" si="13"/>
        <v>07010110040010</v>
      </c>
    </row>
    <row r="802" spans="1:7" ht="51">
      <c r="A802" s="244" t="s">
        <v>1315</v>
      </c>
      <c r="B802" s="245" t="s">
        <v>207</v>
      </c>
      <c r="C802" s="245" t="s">
        <v>408</v>
      </c>
      <c r="D802" s="245" t="s">
        <v>742</v>
      </c>
      <c r="E802" s="245" t="s">
        <v>273</v>
      </c>
      <c r="F802" s="246">
        <v>39911880</v>
      </c>
      <c r="G802" s="123" t="str">
        <f t="shared" si="13"/>
        <v>07010110040010100</v>
      </c>
    </row>
    <row r="803" spans="1:7">
      <c r="A803" s="244" t="s">
        <v>1191</v>
      </c>
      <c r="B803" s="245" t="s">
        <v>207</v>
      </c>
      <c r="C803" s="245" t="s">
        <v>408</v>
      </c>
      <c r="D803" s="245" t="s">
        <v>742</v>
      </c>
      <c r="E803" s="245" t="s">
        <v>133</v>
      </c>
      <c r="F803" s="246">
        <v>39911880</v>
      </c>
      <c r="G803" s="123" t="str">
        <f t="shared" si="13"/>
        <v>07010110040010110</v>
      </c>
    </row>
    <row r="804" spans="1:7">
      <c r="A804" s="244" t="s">
        <v>1138</v>
      </c>
      <c r="B804" s="245" t="s">
        <v>207</v>
      </c>
      <c r="C804" s="245" t="s">
        <v>408</v>
      </c>
      <c r="D804" s="245" t="s">
        <v>742</v>
      </c>
      <c r="E804" s="245" t="s">
        <v>342</v>
      </c>
      <c r="F804" s="246">
        <v>30870000</v>
      </c>
      <c r="G804" s="123" t="str">
        <f t="shared" si="13"/>
        <v>07010110040010111</v>
      </c>
    </row>
    <row r="805" spans="1:7" ht="38.25">
      <c r="A805" s="244" t="s">
        <v>1139</v>
      </c>
      <c r="B805" s="245" t="s">
        <v>207</v>
      </c>
      <c r="C805" s="245" t="s">
        <v>408</v>
      </c>
      <c r="D805" s="245" t="s">
        <v>742</v>
      </c>
      <c r="E805" s="245" t="s">
        <v>1056</v>
      </c>
      <c r="F805" s="246">
        <v>9041880</v>
      </c>
      <c r="G805" s="123" t="str">
        <f t="shared" si="13"/>
        <v>07010110040010119</v>
      </c>
    </row>
    <row r="806" spans="1:7" ht="25.5">
      <c r="A806" s="244" t="s">
        <v>1316</v>
      </c>
      <c r="B806" s="245" t="s">
        <v>207</v>
      </c>
      <c r="C806" s="245" t="s">
        <v>408</v>
      </c>
      <c r="D806" s="245" t="s">
        <v>742</v>
      </c>
      <c r="E806" s="245" t="s">
        <v>1317</v>
      </c>
      <c r="F806" s="246">
        <v>31862000</v>
      </c>
      <c r="G806" s="123" t="str">
        <f t="shared" si="13"/>
        <v>07010110040010200</v>
      </c>
    </row>
    <row r="807" spans="1:7" ht="25.5">
      <c r="A807" s="244" t="s">
        <v>1197</v>
      </c>
      <c r="B807" s="245" t="s">
        <v>207</v>
      </c>
      <c r="C807" s="245" t="s">
        <v>408</v>
      </c>
      <c r="D807" s="245" t="s">
        <v>742</v>
      </c>
      <c r="E807" s="245" t="s">
        <v>1198</v>
      </c>
      <c r="F807" s="246">
        <v>31862000</v>
      </c>
      <c r="G807" s="123" t="str">
        <f t="shared" si="13"/>
        <v>07010110040010240</v>
      </c>
    </row>
    <row r="808" spans="1:7">
      <c r="A808" s="244" t="s">
        <v>1224</v>
      </c>
      <c r="B808" s="245" t="s">
        <v>207</v>
      </c>
      <c r="C808" s="245" t="s">
        <v>408</v>
      </c>
      <c r="D808" s="245" t="s">
        <v>742</v>
      </c>
      <c r="E808" s="245" t="s">
        <v>329</v>
      </c>
      <c r="F808" s="246">
        <v>31862000</v>
      </c>
      <c r="G808" s="123" t="str">
        <f t="shared" si="13"/>
        <v>07010110040010244</v>
      </c>
    </row>
    <row r="809" spans="1:7">
      <c r="A809" s="244" t="s">
        <v>1318</v>
      </c>
      <c r="B809" s="245" t="s">
        <v>207</v>
      </c>
      <c r="C809" s="245" t="s">
        <v>408</v>
      </c>
      <c r="D809" s="245" t="s">
        <v>742</v>
      </c>
      <c r="E809" s="245" t="s">
        <v>1319</v>
      </c>
      <c r="F809" s="246">
        <v>60000</v>
      </c>
      <c r="G809" s="123" t="str">
        <f t="shared" ref="G809:G872" si="14">CONCATENATE(C809,D809,E809)</f>
        <v>07010110040010800</v>
      </c>
    </row>
    <row r="810" spans="1:7">
      <c r="A810" s="244" t="s">
        <v>1202</v>
      </c>
      <c r="B810" s="245" t="s">
        <v>207</v>
      </c>
      <c r="C810" s="245" t="s">
        <v>408</v>
      </c>
      <c r="D810" s="245" t="s">
        <v>742</v>
      </c>
      <c r="E810" s="245" t="s">
        <v>1203</v>
      </c>
      <c r="F810" s="246">
        <v>60000</v>
      </c>
      <c r="G810" s="123" t="str">
        <f t="shared" si="14"/>
        <v>07010110040010850</v>
      </c>
    </row>
    <row r="811" spans="1:7">
      <c r="A811" s="244" t="s">
        <v>1057</v>
      </c>
      <c r="B811" s="245" t="s">
        <v>207</v>
      </c>
      <c r="C811" s="245" t="s">
        <v>408</v>
      </c>
      <c r="D811" s="245" t="s">
        <v>742</v>
      </c>
      <c r="E811" s="245" t="s">
        <v>1058</v>
      </c>
      <c r="F811" s="246">
        <v>60000</v>
      </c>
      <c r="G811" s="123" t="str">
        <f t="shared" si="14"/>
        <v>07010110040010853</v>
      </c>
    </row>
    <row r="812" spans="1:7" ht="140.25">
      <c r="A812" s="244" t="s">
        <v>572</v>
      </c>
      <c r="B812" s="245" t="s">
        <v>207</v>
      </c>
      <c r="C812" s="245" t="s">
        <v>408</v>
      </c>
      <c r="D812" s="245" t="s">
        <v>743</v>
      </c>
      <c r="E812" s="245" t="s">
        <v>1174</v>
      </c>
      <c r="F812" s="246">
        <v>62450800</v>
      </c>
      <c r="G812" s="123" t="str">
        <f t="shared" si="14"/>
        <v>07010110041010</v>
      </c>
    </row>
    <row r="813" spans="1:7" ht="51">
      <c r="A813" s="244" t="s">
        <v>1315</v>
      </c>
      <c r="B813" s="245" t="s">
        <v>207</v>
      </c>
      <c r="C813" s="245" t="s">
        <v>408</v>
      </c>
      <c r="D813" s="245" t="s">
        <v>743</v>
      </c>
      <c r="E813" s="245" t="s">
        <v>273</v>
      </c>
      <c r="F813" s="246">
        <v>62450800</v>
      </c>
      <c r="G813" s="123" t="str">
        <f t="shared" si="14"/>
        <v>07010110041010100</v>
      </c>
    </row>
    <row r="814" spans="1:7">
      <c r="A814" s="244" t="s">
        <v>1191</v>
      </c>
      <c r="B814" s="245" t="s">
        <v>207</v>
      </c>
      <c r="C814" s="245" t="s">
        <v>408</v>
      </c>
      <c r="D814" s="245" t="s">
        <v>743</v>
      </c>
      <c r="E814" s="245" t="s">
        <v>133</v>
      </c>
      <c r="F814" s="246">
        <v>62450800</v>
      </c>
      <c r="G814" s="123" t="str">
        <f t="shared" si="14"/>
        <v>07010110041010110</v>
      </c>
    </row>
    <row r="815" spans="1:7">
      <c r="A815" s="244" t="s">
        <v>1138</v>
      </c>
      <c r="B815" s="245" t="s">
        <v>207</v>
      </c>
      <c r="C815" s="245" t="s">
        <v>408</v>
      </c>
      <c r="D815" s="245" t="s">
        <v>743</v>
      </c>
      <c r="E815" s="245" t="s">
        <v>342</v>
      </c>
      <c r="F815" s="246">
        <v>47965000</v>
      </c>
      <c r="G815" s="123" t="str">
        <f t="shared" si="14"/>
        <v>07010110041010111</v>
      </c>
    </row>
    <row r="816" spans="1:7" ht="38.25">
      <c r="A816" s="244" t="s">
        <v>1139</v>
      </c>
      <c r="B816" s="245" t="s">
        <v>207</v>
      </c>
      <c r="C816" s="245" t="s">
        <v>408</v>
      </c>
      <c r="D816" s="245" t="s">
        <v>743</v>
      </c>
      <c r="E816" s="245" t="s">
        <v>1056</v>
      </c>
      <c r="F816" s="246">
        <v>14485800</v>
      </c>
      <c r="G816" s="123" t="str">
        <f t="shared" si="14"/>
        <v>07010110041010119</v>
      </c>
    </row>
    <row r="817" spans="1:7" ht="102">
      <c r="A817" s="244" t="s">
        <v>573</v>
      </c>
      <c r="B817" s="245" t="s">
        <v>207</v>
      </c>
      <c r="C817" s="245" t="s">
        <v>408</v>
      </c>
      <c r="D817" s="245" t="s">
        <v>744</v>
      </c>
      <c r="E817" s="245" t="s">
        <v>1174</v>
      </c>
      <c r="F817" s="246">
        <v>839000</v>
      </c>
      <c r="G817" s="123" t="str">
        <f t="shared" si="14"/>
        <v>07010110047010</v>
      </c>
    </row>
    <row r="818" spans="1:7" ht="51">
      <c r="A818" s="244" t="s">
        <v>1315</v>
      </c>
      <c r="B818" s="245" t="s">
        <v>207</v>
      </c>
      <c r="C818" s="245" t="s">
        <v>408</v>
      </c>
      <c r="D818" s="245" t="s">
        <v>744</v>
      </c>
      <c r="E818" s="245" t="s">
        <v>273</v>
      </c>
      <c r="F818" s="246">
        <v>839000</v>
      </c>
      <c r="G818" s="123" t="str">
        <f t="shared" si="14"/>
        <v>07010110047010100</v>
      </c>
    </row>
    <row r="819" spans="1:7">
      <c r="A819" s="244" t="s">
        <v>1191</v>
      </c>
      <c r="B819" s="245" t="s">
        <v>207</v>
      </c>
      <c r="C819" s="245" t="s">
        <v>408</v>
      </c>
      <c r="D819" s="245" t="s">
        <v>744</v>
      </c>
      <c r="E819" s="245" t="s">
        <v>133</v>
      </c>
      <c r="F819" s="246">
        <v>839000</v>
      </c>
      <c r="G819" s="123" t="str">
        <f t="shared" si="14"/>
        <v>07010110047010110</v>
      </c>
    </row>
    <row r="820" spans="1:7" ht="25.5">
      <c r="A820" s="244" t="s">
        <v>1147</v>
      </c>
      <c r="B820" s="245" t="s">
        <v>207</v>
      </c>
      <c r="C820" s="245" t="s">
        <v>408</v>
      </c>
      <c r="D820" s="245" t="s">
        <v>744</v>
      </c>
      <c r="E820" s="245" t="s">
        <v>391</v>
      </c>
      <c r="F820" s="246">
        <v>839000</v>
      </c>
      <c r="G820" s="123" t="str">
        <f t="shared" si="14"/>
        <v>07010110047010112</v>
      </c>
    </row>
    <row r="821" spans="1:7" ht="102">
      <c r="A821" s="244" t="s">
        <v>574</v>
      </c>
      <c r="B821" s="245" t="s">
        <v>207</v>
      </c>
      <c r="C821" s="245" t="s">
        <v>408</v>
      </c>
      <c r="D821" s="245" t="s">
        <v>745</v>
      </c>
      <c r="E821" s="245" t="s">
        <v>1174</v>
      </c>
      <c r="F821" s="246">
        <v>55171671</v>
      </c>
      <c r="G821" s="123" t="str">
        <f t="shared" si="14"/>
        <v>0701011004Г010</v>
      </c>
    </row>
    <row r="822" spans="1:7" ht="25.5">
      <c r="A822" s="244" t="s">
        <v>1316</v>
      </c>
      <c r="B822" s="245" t="s">
        <v>207</v>
      </c>
      <c r="C822" s="245" t="s">
        <v>408</v>
      </c>
      <c r="D822" s="245" t="s">
        <v>745</v>
      </c>
      <c r="E822" s="245" t="s">
        <v>1317</v>
      </c>
      <c r="F822" s="246">
        <v>55171671</v>
      </c>
      <c r="G822" s="123" t="str">
        <f t="shared" si="14"/>
        <v>0701011004Г010200</v>
      </c>
    </row>
    <row r="823" spans="1:7" ht="25.5">
      <c r="A823" s="244" t="s">
        <v>1197</v>
      </c>
      <c r="B823" s="245" t="s">
        <v>207</v>
      </c>
      <c r="C823" s="245" t="s">
        <v>408</v>
      </c>
      <c r="D823" s="245" t="s">
        <v>745</v>
      </c>
      <c r="E823" s="245" t="s">
        <v>1198</v>
      </c>
      <c r="F823" s="246">
        <v>55171671</v>
      </c>
      <c r="G823" s="123" t="str">
        <f t="shared" si="14"/>
        <v>0701011004Г010240</v>
      </c>
    </row>
    <row r="824" spans="1:7">
      <c r="A824" s="244" t="s">
        <v>1224</v>
      </c>
      <c r="B824" s="245" t="s">
        <v>207</v>
      </c>
      <c r="C824" s="245" t="s">
        <v>408</v>
      </c>
      <c r="D824" s="245" t="s">
        <v>745</v>
      </c>
      <c r="E824" s="245" t="s">
        <v>329</v>
      </c>
      <c r="F824" s="246">
        <v>5214128</v>
      </c>
      <c r="G824" s="123" t="str">
        <f t="shared" si="14"/>
        <v>0701011004Г010244</v>
      </c>
    </row>
    <row r="825" spans="1:7">
      <c r="A825" s="244" t="s">
        <v>1688</v>
      </c>
      <c r="B825" s="245" t="s">
        <v>207</v>
      </c>
      <c r="C825" s="245" t="s">
        <v>408</v>
      </c>
      <c r="D825" s="245" t="s">
        <v>745</v>
      </c>
      <c r="E825" s="245" t="s">
        <v>1689</v>
      </c>
      <c r="F825" s="246">
        <v>49957543</v>
      </c>
      <c r="G825" s="123" t="str">
        <f t="shared" si="14"/>
        <v>0701011004Г010247</v>
      </c>
    </row>
    <row r="826" spans="1:7" ht="114.75">
      <c r="A826" s="244" t="s">
        <v>1768</v>
      </c>
      <c r="B826" s="245" t="s">
        <v>207</v>
      </c>
      <c r="C826" s="245" t="s">
        <v>408</v>
      </c>
      <c r="D826" s="245" t="s">
        <v>1769</v>
      </c>
      <c r="E826" s="245" t="s">
        <v>1174</v>
      </c>
      <c r="F826" s="246">
        <v>1277211</v>
      </c>
      <c r="G826" s="123" t="str">
        <f t="shared" si="14"/>
        <v>0701011004М010</v>
      </c>
    </row>
    <row r="827" spans="1:7" ht="25.5">
      <c r="A827" s="244" t="s">
        <v>1316</v>
      </c>
      <c r="B827" s="245" t="s">
        <v>207</v>
      </c>
      <c r="C827" s="245" t="s">
        <v>408</v>
      </c>
      <c r="D827" s="245" t="s">
        <v>1769</v>
      </c>
      <c r="E827" s="245" t="s">
        <v>1317</v>
      </c>
      <c r="F827" s="246">
        <v>1277211</v>
      </c>
      <c r="G827" s="123" t="str">
        <f t="shared" si="14"/>
        <v>0701011004М010200</v>
      </c>
    </row>
    <row r="828" spans="1:7" ht="25.5">
      <c r="A828" s="244" t="s">
        <v>1197</v>
      </c>
      <c r="B828" s="245" t="s">
        <v>207</v>
      </c>
      <c r="C828" s="245" t="s">
        <v>408</v>
      </c>
      <c r="D828" s="245" t="s">
        <v>1769</v>
      </c>
      <c r="E828" s="245" t="s">
        <v>1198</v>
      </c>
      <c r="F828" s="246">
        <v>1277211</v>
      </c>
      <c r="G828" s="123" t="str">
        <f t="shared" si="14"/>
        <v>0701011004М010240</v>
      </c>
    </row>
    <row r="829" spans="1:7">
      <c r="A829" s="244" t="s">
        <v>1224</v>
      </c>
      <c r="B829" s="245" t="s">
        <v>207</v>
      </c>
      <c r="C829" s="245" t="s">
        <v>408</v>
      </c>
      <c r="D829" s="245" t="s">
        <v>1769</v>
      </c>
      <c r="E829" s="245" t="s">
        <v>329</v>
      </c>
      <c r="F829" s="246">
        <v>1277211</v>
      </c>
      <c r="G829" s="123" t="str">
        <f t="shared" si="14"/>
        <v>0701011004М010244</v>
      </c>
    </row>
    <row r="830" spans="1:7" ht="89.25">
      <c r="A830" s="244" t="s">
        <v>575</v>
      </c>
      <c r="B830" s="245" t="s">
        <v>207</v>
      </c>
      <c r="C830" s="245" t="s">
        <v>408</v>
      </c>
      <c r="D830" s="245" t="s">
        <v>746</v>
      </c>
      <c r="E830" s="245" t="s">
        <v>1174</v>
      </c>
      <c r="F830" s="246">
        <v>47535000</v>
      </c>
      <c r="G830" s="123" t="str">
        <f t="shared" si="14"/>
        <v>0701011004П010</v>
      </c>
    </row>
    <row r="831" spans="1:7" ht="25.5">
      <c r="A831" s="244" t="s">
        <v>1316</v>
      </c>
      <c r="B831" s="245" t="s">
        <v>207</v>
      </c>
      <c r="C831" s="245" t="s">
        <v>408</v>
      </c>
      <c r="D831" s="245" t="s">
        <v>746</v>
      </c>
      <c r="E831" s="245" t="s">
        <v>1317</v>
      </c>
      <c r="F831" s="246">
        <v>47535000</v>
      </c>
      <c r="G831" s="123" t="str">
        <f t="shared" si="14"/>
        <v>0701011004П010200</v>
      </c>
    </row>
    <row r="832" spans="1:7" ht="25.5">
      <c r="A832" s="244" t="s">
        <v>1197</v>
      </c>
      <c r="B832" s="245" t="s">
        <v>207</v>
      </c>
      <c r="C832" s="245" t="s">
        <v>408</v>
      </c>
      <c r="D832" s="245" t="s">
        <v>746</v>
      </c>
      <c r="E832" s="245" t="s">
        <v>1198</v>
      </c>
      <c r="F832" s="246">
        <v>47535000</v>
      </c>
      <c r="G832" s="123" t="str">
        <f t="shared" si="14"/>
        <v>0701011004П010240</v>
      </c>
    </row>
    <row r="833" spans="1:7">
      <c r="A833" s="244" t="s">
        <v>1224</v>
      </c>
      <c r="B833" s="245" t="s">
        <v>207</v>
      </c>
      <c r="C833" s="245" t="s">
        <v>408</v>
      </c>
      <c r="D833" s="245" t="s">
        <v>746</v>
      </c>
      <c r="E833" s="245" t="s">
        <v>329</v>
      </c>
      <c r="F833" s="246">
        <v>47535000</v>
      </c>
      <c r="G833" s="123" t="str">
        <f t="shared" si="14"/>
        <v>0701011004П010244</v>
      </c>
    </row>
    <row r="834" spans="1:7" ht="89.25">
      <c r="A834" s="244" t="s">
        <v>962</v>
      </c>
      <c r="B834" s="245" t="s">
        <v>207</v>
      </c>
      <c r="C834" s="245" t="s">
        <v>408</v>
      </c>
      <c r="D834" s="245" t="s">
        <v>963</v>
      </c>
      <c r="E834" s="245" t="s">
        <v>1174</v>
      </c>
      <c r="F834" s="246">
        <v>12712377</v>
      </c>
      <c r="G834" s="123" t="str">
        <f t="shared" si="14"/>
        <v>0701011004Э010</v>
      </c>
    </row>
    <row r="835" spans="1:7" ht="25.5">
      <c r="A835" s="244" t="s">
        <v>1316</v>
      </c>
      <c r="B835" s="245" t="s">
        <v>207</v>
      </c>
      <c r="C835" s="245" t="s">
        <v>408</v>
      </c>
      <c r="D835" s="245" t="s">
        <v>963</v>
      </c>
      <c r="E835" s="245" t="s">
        <v>1317</v>
      </c>
      <c r="F835" s="246">
        <v>12712377</v>
      </c>
      <c r="G835" s="123" t="str">
        <f t="shared" si="14"/>
        <v>0701011004Э010200</v>
      </c>
    </row>
    <row r="836" spans="1:7" ht="25.5">
      <c r="A836" s="244" t="s">
        <v>1197</v>
      </c>
      <c r="B836" s="245" t="s">
        <v>207</v>
      </c>
      <c r="C836" s="245" t="s">
        <v>408</v>
      </c>
      <c r="D836" s="245" t="s">
        <v>963</v>
      </c>
      <c r="E836" s="245" t="s">
        <v>1198</v>
      </c>
      <c r="F836" s="246">
        <v>12712377</v>
      </c>
      <c r="G836" s="123" t="str">
        <f t="shared" si="14"/>
        <v>0701011004Э010240</v>
      </c>
    </row>
    <row r="837" spans="1:7">
      <c r="A837" s="244" t="s">
        <v>1688</v>
      </c>
      <c r="B837" s="245" t="s">
        <v>207</v>
      </c>
      <c r="C837" s="245" t="s">
        <v>408</v>
      </c>
      <c r="D837" s="245" t="s">
        <v>963</v>
      </c>
      <c r="E837" s="245" t="s">
        <v>1689</v>
      </c>
      <c r="F837" s="246">
        <v>12712377</v>
      </c>
      <c r="G837" s="123" t="str">
        <f t="shared" si="14"/>
        <v>0701011004Э010247</v>
      </c>
    </row>
    <row r="838" spans="1:7" ht="229.5">
      <c r="A838" s="244" t="s">
        <v>1347</v>
      </c>
      <c r="B838" s="245" t="s">
        <v>207</v>
      </c>
      <c r="C838" s="245" t="s">
        <v>408</v>
      </c>
      <c r="D838" s="245" t="s">
        <v>741</v>
      </c>
      <c r="E838" s="245" t="s">
        <v>1174</v>
      </c>
      <c r="F838" s="246">
        <v>114568700</v>
      </c>
      <c r="G838" s="123" t="str">
        <f t="shared" si="14"/>
        <v>07010110074080</v>
      </c>
    </row>
    <row r="839" spans="1:7" ht="51">
      <c r="A839" s="244" t="s">
        <v>1315</v>
      </c>
      <c r="B839" s="245" t="s">
        <v>207</v>
      </c>
      <c r="C839" s="245" t="s">
        <v>408</v>
      </c>
      <c r="D839" s="245" t="s">
        <v>741</v>
      </c>
      <c r="E839" s="245" t="s">
        <v>273</v>
      </c>
      <c r="F839" s="246">
        <v>113388700</v>
      </c>
      <c r="G839" s="123" t="str">
        <f t="shared" si="14"/>
        <v>07010110074080100</v>
      </c>
    </row>
    <row r="840" spans="1:7">
      <c r="A840" s="244" t="s">
        <v>1191</v>
      </c>
      <c r="B840" s="245" t="s">
        <v>207</v>
      </c>
      <c r="C840" s="245" t="s">
        <v>408</v>
      </c>
      <c r="D840" s="245" t="s">
        <v>741</v>
      </c>
      <c r="E840" s="245" t="s">
        <v>133</v>
      </c>
      <c r="F840" s="246">
        <v>113388700</v>
      </c>
      <c r="G840" s="123" t="str">
        <f t="shared" si="14"/>
        <v>07010110074080110</v>
      </c>
    </row>
    <row r="841" spans="1:7">
      <c r="A841" s="244" t="s">
        <v>1138</v>
      </c>
      <c r="B841" s="245" t="s">
        <v>207</v>
      </c>
      <c r="C841" s="245" t="s">
        <v>408</v>
      </c>
      <c r="D841" s="245" t="s">
        <v>741</v>
      </c>
      <c r="E841" s="245" t="s">
        <v>342</v>
      </c>
      <c r="F841" s="246">
        <v>86255000</v>
      </c>
      <c r="G841" s="123" t="str">
        <f t="shared" si="14"/>
        <v>07010110074080111</v>
      </c>
    </row>
    <row r="842" spans="1:7" ht="25.5">
      <c r="A842" s="244" t="s">
        <v>1147</v>
      </c>
      <c r="B842" s="245" t="s">
        <v>207</v>
      </c>
      <c r="C842" s="245" t="s">
        <v>408</v>
      </c>
      <c r="D842" s="245" t="s">
        <v>741</v>
      </c>
      <c r="E842" s="245" t="s">
        <v>391</v>
      </c>
      <c r="F842" s="246">
        <v>2319900</v>
      </c>
      <c r="G842" s="123" t="str">
        <f t="shared" si="14"/>
        <v>07010110074080112</v>
      </c>
    </row>
    <row r="843" spans="1:7" ht="38.25">
      <c r="A843" s="244" t="s">
        <v>1139</v>
      </c>
      <c r="B843" s="245" t="s">
        <v>207</v>
      </c>
      <c r="C843" s="245" t="s">
        <v>408</v>
      </c>
      <c r="D843" s="245" t="s">
        <v>741</v>
      </c>
      <c r="E843" s="245" t="s">
        <v>1056</v>
      </c>
      <c r="F843" s="246">
        <v>24813800</v>
      </c>
      <c r="G843" s="123" t="str">
        <f t="shared" si="14"/>
        <v>07010110074080119</v>
      </c>
    </row>
    <row r="844" spans="1:7" ht="25.5">
      <c r="A844" s="244" t="s">
        <v>1316</v>
      </c>
      <c r="B844" s="245" t="s">
        <v>207</v>
      </c>
      <c r="C844" s="245" t="s">
        <v>408</v>
      </c>
      <c r="D844" s="245" t="s">
        <v>741</v>
      </c>
      <c r="E844" s="245" t="s">
        <v>1317</v>
      </c>
      <c r="F844" s="246">
        <v>1180000</v>
      </c>
      <c r="G844" s="123" t="str">
        <f t="shared" si="14"/>
        <v>07010110074080200</v>
      </c>
    </row>
    <row r="845" spans="1:7" ht="25.5">
      <c r="A845" s="244" t="s">
        <v>1197</v>
      </c>
      <c r="B845" s="245" t="s">
        <v>207</v>
      </c>
      <c r="C845" s="245" t="s">
        <v>408</v>
      </c>
      <c r="D845" s="245" t="s">
        <v>741</v>
      </c>
      <c r="E845" s="245" t="s">
        <v>1198</v>
      </c>
      <c r="F845" s="246">
        <v>1180000</v>
      </c>
      <c r="G845" s="123" t="str">
        <f t="shared" si="14"/>
        <v>07010110074080240</v>
      </c>
    </row>
    <row r="846" spans="1:7">
      <c r="A846" s="244" t="s">
        <v>1224</v>
      </c>
      <c r="B846" s="245" t="s">
        <v>207</v>
      </c>
      <c r="C846" s="245" t="s">
        <v>408</v>
      </c>
      <c r="D846" s="245" t="s">
        <v>741</v>
      </c>
      <c r="E846" s="245" t="s">
        <v>329</v>
      </c>
      <c r="F846" s="246">
        <v>1180000</v>
      </c>
      <c r="G846" s="123" t="str">
        <f t="shared" si="14"/>
        <v>07010110074080244</v>
      </c>
    </row>
    <row r="847" spans="1:7" ht="229.5">
      <c r="A847" s="244" t="s">
        <v>1348</v>
      </c>
      <c r="B847" s="245" t="s">
        <v>207</v>
      </c>
      <c r="C847" s="245" t="s">
        <v>408</v>
      </c>
      <c r="D847" s="245" t="s">
        <v>739</v>
      </c>
      <c r="E847" s="245" t="s">
        <v>1174</v>
      </c>
      <c r="F847" s="246">
        <v>151339800</v>
      </c>
      <c r="G847" s="123" t="str">
        <f t="shared" si="14"/>
        <v>07010110075880</v>
      </c>
    </row>
    <row r="848" spans="1:7" ht="51">
      <c r="A848" s="244" t="s">
        <v>1315</v>
      </c>
      <c r="B848" s="245" t="s">
        <v>207</v>
      </c>
      <c r="C848" s="245" t="s">
        <v>408</v>
      </c>
      <c r="D848" s="245" t="s">
        <v>739</v>
      </c>
      <c r="E848" s="245" t="s">
        <v>273</v>
      </c>
      <c r="F848" s="246">
        <v>148571900</v>
      </c>
      <c r="G848" s="123" t="str">
        <f t="shared" si="14"/>
        <v>07010110075880100</v>
      </c>
    </row>
    <row r="849" spans="1:7">
      <c r="A849" s="244" t="s">
        <v>1191</v>
      </c>
      <c r="B849" s="245" t="s">
        <v>207</v>
      </c>
      <c r="C849" s="245" t="s">
        <v>408</v>
      </c>
      <c r="D849" s="245" t="s">
        <v>739</v>
      </c>
      <c r="E849" s="245" t="s">
        <v>133</v>
      </c>
      <c r="F849" s="246">
        <v>148571900</v>
      </c>
      <c r="G849" s="123" t="str">
        <f t="shared" si="14"/>
        <v>07010110075880110</v>
      </c>
    </row>
    <row r="850" spans="1:7">
      <c r="A850" s="244" t="s">
        <v>1138</v>
      </c>
      <c r="B850" s="245" t="s">
        <v>207</v>
      </c>
      <c r="C850" s="245" t="s">
        <v>408</v>
      </c>
      <c r="D850" s="245" t="s">
        <v>739</v>
      </c>
      <c r="E850" s="245" t="s">
        <v>342</v>
      </c>
      <c r="F850" s="246">
        <v>113932000</v>
      </c>
      <c r="G850" s="123" t="str">
        <f t="shared" si="14"/>
        <v>07010110075880111</v>
      </c>
    </row>
    <row r="851" spans="1:7" ht="25.5">
      <c r="A851" s="244" t="s">
        <v>1147</v>
      </c>
      <c r="B851" s="245" t="s">
        <v>207</v>
      </c>
      <c r="C851" s="245" t="s">
        <v>408</v>
      </c>
      <c r="D851" s="245" t="s">
        <v>739</v>
      </c>
      <c r="E851" s="245" t="s">
        <v>391</v>
      </c>
      <c r="F851" s="246">
        <v>1479000</v>
      </c>
      <c r="G851" s="123" t="str">
        <f t="shared" si="14"/>
        <v>07010110075880112</v>
      </c>
    </row>
    <row r="852" spans="1:7" ht="38.25">
      <c r="A852" s="244" t="s">
        <v>1139</v>
      </c>
      <c r="B852" s="245" t="s">
        <v>207</v>
      </c>
      <c r="C852" s="245" t="s">
        <v>408</v>
      </c>
      <c r="D852" s="245" t="s">
        <v>739</v>
      </c>
      <c r="E852" s="245" t="s">
        <v>1056</v>
      </c>
      <c r="F852" s="246">
        <v>33160900</v>
      </c>
      <c r="G852" s="123" t="str">
        <f t="shared" si="14"/>
        <v>07010110075880119</v>
      </c>
    </row>
    <row r="853" spans="1:7" ht="25.5">
      <c r="A853" s="244" t="s">
        <v>1316</v>
      </c>
      <c r="B853" s="245" t="s">
        <v>207</v>
      </c>
      <c r="C853" s="245" t="s">
        <v>408</v>
      </c>
      <c r="D853" s="245" t="s">
        <v>739</v>
      </c>
      <c r="E853" s="245" t="s">
        <v>1317</v>
      </c>
      <c r="F853" s="246">
        <v>2767900</v>
      </c>
      <c r="G853" s="123" t="str">
        <f t="shared" si="14"/>
        <v>07010110075880200</v>
      </c>
    </row>
    <row r="854" spans="1:7" ht="25.5">
      <c r="A854" s="244" t="s">
        <v>1197</v>
      </c>
      <c r="B854" s="245" t="s">
        <v>207</v>
      </c>
      <c r="C854" s="245" t="s">
        <v>408</v>
      </c>
      <c r="D854" s="245" t="s">
        <v>739</v>
      </c>
      <c r="E854" s="245" t="s">
        <v>1198</v>
      </c>
      <c r="F854" s="246">
        <v>2767900</v>
      </c>
      <c r="G854" s="123" t="str">
        <f t="shared" si="14"/>
        <v>07010110075880240</v>
      </c>
    </row>
    <row r="855" spans="1:7">
      <c r="A855" s="244" t="s">
        <v>1224</v>
      </c>
      <c r="B855" s="245" t="s">
        <v>207</v>
      </c>
      <c r="C855" s="245" t="s">
        <v>408</v>
      </c>
      <c r="D855" s="245" t="s">
        <v>739</v>
      </c>
      <c r="E855" s="245" t="s">
        <v>329</v>
      </c>
      <c r="F855" s="246">
        <v>2767900</v>
      </c>
      <c r="G855" s="123" t="str">
        <f t="shared" si="14"/>
        <v>07010110075880244</v>
      </c>
    </row>
    <row r="856" spans="1:7">
      <c r="A856" s="244" t="s">
        <v>153</v>
      </c>
      <c r="B856" s="245" t="s">
        <v>207</v>
      </c>
      <c r="C856" s="245" t="s">
        <v>395</v>
      </c>
      <c r="D856" s="245" t="s">
        <v>1174</v>
      </c>
      <c r="E856" s="245" t="s">
        <v>1174</v>
      </c>
      <c r="F856" s="246">
        <v>878788026</v>
      </c>
      <c r="G856" s="123" t="str">
        <f t="shared" si="14"/>
        <v>0702</v>
      </c>
    </row>
    <row r="857" spans="1:7" ht="25.5">
      <c r="A857" s="244" t="s">
        <v>442</v>
      </c>
      <c r="B857" s="245" t="s">
        <v>207</v>
      </c>
      <c r="C857" s="245" t="s">
        <v>395</v>
      </c>
      <c r="D857" s="245" t="s">
        <v>971</v>
      </c>
      <c r="E857" s="245" t="s">
        <v>1174</v>
      </c>
      <c r="F857" s="246">
        <v>877586692</v>
      </c>
      <c r="G857" s="123" t="str">
        <f t="shared" si="14"/>
        <v>07020100000000</v>
      </c>
    </row>
    <row r="858" spans="1:7" ht="25.5">
      <c r="A858" s="244" t="s">
        <v>443</v>
      </c>
      <c r="B858" s="245" t="s">
        <v>207</v>
      </c>
      <c r="C858" s="245" t="s">
        <v>395</v>
      </c>
      <c r="D858" s="245" t="s">
        <v>972</v>
      </c>
      <c r="E858" s="245" t="s">
        <v>1174</v>
      </c>
      <c r="F858" s="246">
        <v>877586692</v>
      </c>
      <c r="G858" s="123" t="str">
        <f t="shared" si="14"/>
        <v>07020110000000</v>
      </c>
    </row>
    <row r="859" spans="1:7" ht="102">
      <c r="A859" s="244" t="s">
        <v>413</v>
      </c>
      <c r="B859" s="245" t="s">
        <v>207</v>
      </c>
      <c r="C859" s="245" t="s">
        <v>395</v>
      </c>
      <c r="D859" s="245" t="s">
        <v>750</v>
      </c>
      <c r="E859" s="245" t="s">
        <v>1174</v>
      </c>
      <c r="F859" s="246">
        <v>87882364</v>
      </c>
      <c r="G859" s="123" t="str">
        <f t="shared" si="14"/>
        <v>07020110040020</v>
      </c>
    </row>
    <row r="860" spans="1:7" ht="51">
      <c r="A860" s="244" t="s">
        <v>1315</v>
      </c>
      <c r="B860" s="245" t="s">
        <v>207</v>
      </c>
      <c r="C860" s="245" t="s">
        <v>395</v>
      </c>
      <c r="D860" s="245" t="s">
        <v>750</v>
      </c>
      <c r="E860" s="245" t="s">
        <v>273</v>
      </c>
      <c r="F860" s="246">
        <v>51854319</v>
      </c>
      <c r="G860" s="123" t="str">
        <f t="shared" si="14"/>
        <v>07020110040020100</v>
      </c>
    </row>
    <row r="861" spans="1:7">
      <c r="A861" s="244" t="s">
        <v>1191</v>
      </c>
      <c r="B861" s="245" t="s">
        <v>207</v>
      </c>
      <c r="C861" s="245" t="s">
        <v>395</v>
      </c>
      <c r="D861" s="245" t="s">
        <v>750</v>
      </c>
      <c r="E861" s="245" t="s">
        <v>133</v>
      </c>
      <c r="F861" s="246">
        <v>51854319</v>
      </c>
      <c r="G861" s="123" t="str">
        <f t="shared" si="14"/>
        <v>07020110040020110</v>
      </c>
    </row>
    <row r="862" spans="1:7">
      <c r="A862" s="244" t="s">
        <v>1138</v>
      </c>
      <c r="B862" s="245" t="s">
        <v>207</v>
      </c>
      <c r="C862" s="245" t="s">
        <v>395</v>
      </c>
      <c r="D862" s="245" t="s">
        <v>750</v>
      </c>
      <c r="E862" s="245" t="s">
        <v>342</v>
      </c>
      <c r="F862" s="246">
        <v>40104800</v>
      </c>
      <c r="G862" s="123" t="str">
        <f t="shared" si="14"/>
        <v>07020110040020111</v>
      </c>
    </row>
    <row r="863" spans="1:7" ht="38.25">
      <c r="A863" s="244" t="s">
        <v>1139</v>
      </c>
      <c r="B863" s="245" t="s">
        <v>207</v>
      </c>
      <c r="C863" s="245" t="s">
        <v>395</v>
      </c>
      <c r="D863" s="245" t="s">
        <v>750</v>
      </c>
      <c r="E863" s="245" t="s">
        <v>1056</v>
      </c>
      <c r="F863" s="246">
        <v>11749519</v>
      </c>
      <c r="G863" s="123" t="str">
        <f t="shared" si="14"/>
        <v>07020110040020119</v>
      </c>
    </row>
    <row r="864" spans="1:7" ht="25.5">
      <c r="A864" s="244" t="s">
        <v>1316</v>
      </c>
      <c r="B864" s="245" t="s">
        <v>207</v>
      </c>
      <c r="C864" s="245" t="s">
        <v>395</v>
      </c>
      <c r="D864" s="245" t="s">
        <v>750</v>
      </c>
      <c r="E864" s="245" t="s">
        <v>1317</v>
      </c>
      <c r="F864" s="246">
        <v>35982045</v>
      </c>
      <c r="G864" s="123" t="str">
        <f t="shared" si="14"/>
        <v>07020110040020200</v>
      </c>
    </row>
    <row r="865" spans="1:7" ht="25.5">
      <c r="A865" s="244" t="s">
        <v>1197</v>
      </c>
      <c r="B865" s="245" t="s">
        <v>207</v>
      </c>
      <c r="C865" s="245" t="s">
        <v>395</v>
      </c>
      <c r="D865" s="245" t="s">
        <v>750</v>
      </c>
      <c r="E865" s="245" t="s">
        <v>1198</v>
      </c>
      <c r="F865" s="246">
        <v>35982045</v>
      </c>
      <c r="G865" s="123" t="str">
        <f t="shared" si="14"/>
        <v>07020110040020240</v>
      </c>
    </row>
    <row r="866" spans="1:7">
      <c r="A866" s="244" t="s">
        <v>1224</v>
      </c>
      <c r="B866" s="245" t="s">
        <v>207</v>
      </c>
      <c r="C866" s="245" t="s">
        <v>395</v>
      </c>
      <c r="D866" s="245" t="s">
        <v>750</v>
      </c>
      <c r="E866" s="245" t="s">
        <v>329</v>
      </c>
      <c r="F866" s="246">
        <v>35982045</v>
      </c>
      <c r="G866" s="123" t="str">
        <f t="shared" si="14"/>
        <v>07020110040020244</v>
      </c>
    </row>
    <row r="867" spans="1:7">
      <c r="A867" s="244" t="s">
        <v>1318</v>
      </c>
      <c r="B867" s="245" t="s">
        <v>207</v>
      </c>
      <c r="C867" s="245" t="s">
        <v>395</v>
      </c>
      <c r="D867" s="245" t="s">
        <v>750</v>
      </c>
      <c r="E867" s="245" t="s">
        <v>1319</v>
      </c>
      <c r="F867" s="246">
        <v>46000</v>
      </c>
      <c r="G867" s="123" t="str">
        <f t="shared" si="14"/>
        <v>07020110040020800</v>
      </c>
    </row>
    <row r="868" spans="1:7">
      <c r="A868" s="244" t="s">
        <v>1202</v>
      </c>
      <c r="B868" s="245" t="s">
        <v>207</v>
      </c>
      <c r="C868" s="245" t="s">
        <v>395</v>
      </c>
      <c r="D868" s="245" t="s">
        <v>750</v>
      </c>
      <c r="E868" s="245" t="s">
        <v>1203</v>
      </c>
      <c r="F868" s="246">
        <v>46000</v>
      </c>
      <c r="G868" s="123" t="str">
        <f t="shared" si="14"/>
        <v>07020110040020850</v>
      </c>
    </row>
    <row r="869" spans="1:7">
      <c r="A869" s="244" t="s">
        <v>1057</v>
      </c>
      <c r="B869" s="245" t="s">
        <v>207</v>
      </c>
      <c r="C869" s="245" t="s">
        <v>395</v>
      </c>
      <c r="D869" s="245" t="s">
        <v>750</v>
      </c>
      <c r="E869" s="245" t="s">
        <v>1058</v>
      </c>
      <c r="F869" s="246">
        <v>46000</v>
      </c>
      <c r="G869" s="123" t="str">
        <f t="shared" si="14"/>
        <v>07020110040020853</v>
      </c>
    </row>
    <row r="870" spans="1:7" ht="140.25">
      <c r="A870" s="244" t="s">
        <v>415</v>
      </c>
      <c r="B870" s="245" t="s">
        <v>207</v>
      </c>
      <c r="C870" s="245" t="s">
        <v>395</v>
      </c>
      <c r="D870" s="245" t="s">
        <v>751</v>
      </c>
      <c r="E870" s="245" t="s">
        <v>1174</v>
      </c>
      <c r="F870" s="246">
        <v>87364200</v>
      </c>
      <c r="G870" s="123" t="str">
        <f t="shared" si="14"/>
        <v>07020110041020</v>
      </c>
    </row>
    <row r="871" spans="1:7" ht="51">
      <c r="A871" s="244" t="s">
        <v>1315</v>
      </c>
      <c r="B871" s="245" t="s">
        <v>207</v>
      </c>
      <c r="C871" s="245" t="s">
        <v>395</v>
      </c>
      <c r="D871" s="245" t="s">
        <v>751</v>
      </c>
      <c r="E871" s="245" t="s">
        <v>273</v>
      </c>
      <c r="F871" s="246">
        <v>87364200</v>
      </c>
      <c r="G871" s="123" t="str">
        <f t="shared" si="14"/>
        <v>07020110041020100</v>
      </c>
    </row>
    <row r="872" spans="1:7">
      <c r="A872" s="244" t="s">
        <v>1191</v>
      </c>
      <c r="B872" s="245" t="s">
        <v>207</v>
      </c>
      <c r="C872" s="245" t="s">
        <v>395</v>
      </c>
      <c r="D872" s="245" t="s">
        <v>751</v>
      </c>
      <c r="E872" s="245" t="s">
        <v>133</v>
      </c>
      <c r="F872" s="246">
        <v>87364200</v>
      </c>
      <c r="G872" s="123" t="str">
        <f t="shared" si="14"/>
        <v>07020110041020110</v>
      </c>
    </row>
    <row r="873" spans="1:7">
      <c r="A873" s="244" t="s">
        <v>1138</v>
      </c>
      <c r="B873" s="245" t="s">
        <v>207</v>
      </c>
      <c r="C873" s="245" t="s">
        <v>395</v>
      </c>
      <c r="D873" s="245" t="s">
        <v>751</v>
      </c>
      <c r="E873" s="245" t="s">
        <v>342</v>
      </c>
      <c r="F873" s="246">
        <v>67100000</v>
      </c>
      <c r="G873" s="123" t="str">
        <f t="shared" ref="G873:G936" si="15">CONCATENATE(C873,D873,E873)</f>
        <v>07020110041020111</v>
      </c>
    </row>
    <row r="874" spans="1:7" ht="38.25">
      <c r="A874" s="244" t="s">
        <v>1139</v>
      </c>
      <c r="B874" s="245" t="s">
        <v>207</v>
      </c>
      <c r="C874" s="245" t="s">
        <v>395</v>
      </c>
      <c r="D874" s="245" t="s">
        <v>751</v>
      </c>
      <c r="E874" s="245" t="s">
        <v>1056</v>
      </c>
      <c r="F874" s="246">
        <v>20264200</v>
      </c>
      <c r="G874" s="123" t="str">
        <f t="shared" si="15"/>
        <v>07020110041020119</v>
      </c>
    </row>
    <row r="875" spans="1:7" ht="127.5">
      <c r="A875" s="244" t="s">
        <v>530</v>
      </c>
      <c r="B875" s="245" t="s">
        <v>207</v>
      </c>
      <c r="C875" s="245" t="s">
        <v>395</v>
      </c>
      <c r="D875" s="245" t="s">
        <v>757</v>
      </c>
      <c r="E875" s="245" t="s">
        <v>1174</v>
      </c>
      <c r="F875" s="246">
        <v>2608000</v>
      </c>
      <c r="G875" s="123" t="str">
        <f t="shared" si="15"/>
        <v>07020110043020</v>
      </c>
    </row>
    <row r="876" spans="1:7" ht="51">
      <c r="A876" s="244" t="s">
        <v>1315</v>
      </c>
      <c r="B876" s="245" t="s">
        <v>207</v>
      </c>
      <c r="C876" s="245" t="s">
        <v>395</v>
      </c>
      <c r="D876" s="245" t="s">
        <v>757</v>
      </c>
      <c r="E876" s="245" t="s">
        <v>273</v>
      </c>
      <c r="F876" s="246">
        <v>798000</v>
      </c>
      <c r="G876" s="123" t="str">
        <f t="shared" si="15"/>
        <v>07020110043020100</v>
      </c>
    </row>
    <row r="877" spans="1:7">
      <c r="A877" s="244" t="s">
        <v>1191</v>
      </c>
      <c r="B877" s="245" t="s">
        <v>207</v>
      </c>
      <c r="C877" s="245" t="s">
        <v>395</v>
      </c>
      <c r="D877" s="245" t="s">
        <v>757</v>
      </c>
      <c r="E877" s="245" t="s">
        <v>133</v>
      </c>
      <c r="F877" s="246">
        <v>798000</v>
      </c>
      <c r="G877" s="123" t="str">
        <f t="shared" si="15"/>
        <v>07020110043020110</v>
      </c>
    </row>
    <row r="878" spans="1:7" ht="25.5">
      <c r="A878" s="244" t="s">
        <v>1147</v>
      </c>
      <c r="B878" s="245" t="s">
        <v>207</v>
      </c>
      <c r="C878" s="245" t="s">
        <v>395</v>
      </c>
      <c r="D878" s="245" t="s">
        <v>757</v>
      </c>
      <c r="E878" s="245" t="s">
        <v>391</v>
      </c>
      <c r="F878" s="246">
        <v>618000</v>
      </c>
      <c r="G878" s="123" t="str">
        <f t="shared" si="15"/>
        <v>07020110043020112</v>
      </c>
    </row>
    <row r="879" spans="1:7">
      <c r="A879" s="244" t="s">
        <v>1944</v>
      </c>
      <c r="B879" s="245" t="s">
        <v>207</v>
      </c>
      <c r="C879" s="245" t="s">
        <v>395</v>
      </c>
      <c r="D879" s="245" t="s">
        <v>757</v>
      </c>
      <c r="E879" s="245" t="s">
        <v>1059</v>
      </c>
      <c r="F879" s="246">
        <v>180000</v>
      </c>
      <c r="G879" s="123" t="str">
        <f t="shared" si="15"/>
        <v>07020110043020113</v>
      </c>
    </row>
    <row r="880" spans="1:7" ht="25.5">
      <c r="A880" s="244" t="s">
        <v>1316</v>
      </c>
      <c r="B880" s="245" t="s">
        <v>207</v>
      </c>
      <c r="C880" s="245" t="s">
        <v>395</v>
      </c>
      <c r="D880" s="245" t="s">
        <v>757</v>
      </c>
      <c r="E880" s="245" t="s">
        <v>1317</v>
      </c>
      <c r="F880" s="246">
        <v>1810000</v>
      </c>
      <c r="G880" s="123" t="str">
        <f t="shared" si="15"/>
        <v>07020110043020200</v>
      </c>
    </row>
    <row r="881" spans="1:7" ht="25.5">
      <c r="A881" s="244" t="s">
        <v>1197</v>
      </c>
      <c r="B881" s="245" t="s">
        <v>207</v>
      </c>
      <c r="C881" s="245" t="s">
        <v>395</v>
      </c>
      <c r="D881" s="245" t="s">
        <v>757</v>
      </c>
      <c r="E881" s="245" t="s">
        <v>1198</v>
      </c>
      <c r="F881" s="246">
        <v>1810000</v>
      </c>
      <c r="G881" s="123" t="str">
        <f t="shared" si="15"/>
        <v>07020110043020240</v>
      </c>
    </row>
    <row r="882" spans="1:7">
      <c r="A882" s="244" t="s">
        <v>1224</v>
      </c>
      <c r="B882" s="245" t="s">
        <v>207</v>
      </c>
      <c r="C882" s="245" t="s">
        <v>395</v>
      </c>
      <c r="D882" s="245" t="s">
        <v>757</v>
      </c>
      <c r="E882" s="245" t="s">
        <v>329</v>
      </c>
      <c r="F882" s="246">
        <v>1810000</v>
      </c>
      <c r="G882" s="123" t="str">
        <f t="shared" si="15"/>
        <v>07020110043020244</v>
      </c>
    </row>
    <row r="883" spans="1:7" ht="102">
      <c r="A883" s="244" t="s">
        <v>578</v>
      </c>
      <c r="B883" s="245" t="s">
        <v>207</v>
      </c>
      <c r="C883" s="245" t="s">
        <v>395</v>
      </c>
      <c r="D883" s="245" t="s">
        <v>752</v>
      </c>
      <c r="E883" s="245" t="s">
        <v>1174</v>
      </c>
      <c r="F883" s="246">
        <v>910000</v>
      </c>
      <c r="G883" s="123" t="str">
        <f t="shared" si="15"/>
        <v>07020110047020</v>
      </c>
    </row>
    <row r="884" spans="1:7" ht="51">
      <c r="A884" s="244" t="s">
        <v>1315</v>
      </c>
      <c r="B884" s="245" t="s">
        <v>207</v>
      </c>
      <c r="C884" s="245" t="s">
        <v>395</v>
      </c>
      <c r="D884" s="245" t="s">
        <v>752</v>
      </c>
      <c r="E884" s="245" t="s">
        <v>273</v>
      </c>
      <c r="F884" s="246">
        <v>910000</v>
      </c>
      <c r="G884" s="123" t="str">
        <f t="shared" si="15"/>
        <v>07020110047020100</v>
      </c>
    </row>
    <row r="885" spans="1:7">
      <c r="A885" s="244" t="s">
        <v>1191</v>
      </c>
      <c r="B885" s="245" t="s">
        <v>207</v>
      </c>
      <c r="C885" s="245" t="s">
        <v>395</v>
      </c>
      <c r="D885" s="245" t="s">
        <v>752</v>
      </c>
      <c r="E885" s="245" t="s">
        <v>133</v>
      </c>
      <c r="F885" s="246">
        <v>910000</v>
      </c>
      <c r="G885" s="123" t="str">
        <f t="shared" si="15"/>
        <v>07020110047020110</v>
      </c>
    </row>
    <row r="886" spans="1:7" ht="25.5">
      <c r="A886" s="244" t="s">
        <v>1147</v>
      </c>
      <c r="B886" s="245" t="s">
        <v>207</v>
      </c>
      <c r="C886" s="245" t="s">
        <v>395</v>
      </c>
      <c r="D886" s="245" t="s">
        <v>752</v>
      </c>
      <c r="E886" s="245" t="s">
        <v>391</v>
      </c>
      <c r="F886" s="246">
        <v>910000</v>
      </c>
      <c r="G886" s="123" t="str">
        <f t="shared" si="15"/>
        <v>07020110047020112</v>
      </c>
    </row>
    <row r="887" spans="1:7" ht="114.75">
      <c r="A887" s="244" t="s">
        <v>580</v>
      </c>
      <c r="B887" s="245" t="s">
        <v>207</v>
      </c>
      <c r="C887" s="245" t="s">
        <v>395</v>
      </c>
      <c r="D887" s="245" t="s">
        <v>753</v>
      </c>
      <c r="E887" s="245" t="s">
        <v>1174</v>
      </c>
      <c r="F887" s="246">
        <v>111983152</v>
      </c>
      <c r="G887" s="123" t="str">
        <f t="shared" si="15"/>
        <v>0702011004Г020</v>
      </c>
    </row>
    <row r="888" spans="1:7" ht="25.5">
      <c r="A888" s="244" t="s">
        <v>1316</v>
      </c>
      <c r="B888" s="245" t="s">
        <v>207</v>
      </c>
      <c r="C888" s="245" t="s">
        <v>395</v>
      </c>
      <c r="D888" s="245" t="s">
        <v>753</v>
      </c>
      <c r="E888" s="245" t="s">
        <v>1317</v>
      </c>
      <c r="F888" s="246">
        <v>111983152</v>
      </c>
      <c r="G888" s="123" t="str">
        <f t="shared" si="15"/>
        <v>0702011004Г020200</v>
      </c>
    </row>
    <row r="889" spans="1:7" ht="25.5">
      <c r="A889" s="244" t="s">
        <v>1197</v>
      </c>
      <c r="B889" s="245" t="s">
        <v>207</v>
      </c>
      <c r="C889" s="245" t="s">
        <v>395</v>
      </c>
      <c r="D889" s="245" t="s">
        <v>753</v>
      </c>
      <c r="E889" s="245" t="s">
        <v>1198</v>
      </c>
      <c r="F889" s="246">
        <v>111983152</v>
      </c>
      <c r="G889" s="123" t="str">
        <f t="shared" si="15"/>
        <v>0702011004Г020240</v>
      </c>
    </row>
    <row r="890" spans="1:7">
      <c r="A890" s="244" t="s">
        <v>1224</v>
      </c>
      <c r="B890" s="245" t="s">
        <v>207</v>
      </c>
      <c r="C890" s="245" t="s">
        <v>395</v>
      </c>
      <c r="D890" s="245" t="s">
        <v>753</v>
      </c>
      <c r="E890" s="245" t="s">
        <v>329</v>
      </c>
      <c r="F890" s="246">
        <v>4255403</v>
      </c>
      <c r="G890" s="123" t="str">
        <f t="shared" si="15"/>
        <v>0702011004Г020244</v>
      </c>
    </row>
    <row r="891" spans="1:7">
      <c r="A891" s="244" t="s">
        <v>1688</v>
      </c>
      <c r="B891" s="245" t="s">
        <v>207</v>
      </c>
      <c r="C891" s="245" t="s">
        <v>395</v>
      </c>
      <c r="D891" s="245" t="s">
        <v>753</v>
      </c>
      <c r="E891" s="245" t="s">
        <v>1689</v>
      </c>
      <c r="F891" s="246">
        <v>107727749</v>
      </c>
      <c r="G891" s="123" t="str">
        <f t="shared" si="15"/>
        <v>0702011004Г020247</v>
      </c>
    </row>
    <row r="892" spans="1:7" ht="114.75">
      <c r="A892" s="244" t="s">
        <v>1771</v>
      </c>
      <c r="B892" s="245" t="s">
        <v>207</v>
      </c>
      <c r="C892" s="245" t="s">
        <v>395</v>
      </c>
      <c r="D892" s="245" t="s">
        <v>1772</v>
      </c>
      <c r="E892" s="245" t="s">
        <v>1174</v>
      </c>
      <c r="F892" s="246">
        <v>1583518</v>
      </c>
      <c r="G892" s="123" t="str">
        <f t="shared" si="15"/>
        <v>0702011004М020</v>
      </c>
    </row>
    <row r="893" spans="1:7" ht="25.5">
      <c r="A893" s="244" t="s">
        <v>1316</v>
      </c>
      <c r="B893" s="245" t="s">
        <v>207</v>
      </c>
      <c r="C893" s="245" t="s">
        <v>395</v>
      </c>
      <c r="D893" s="245" t="s">
        <v>1772</v>
      </c>
      <c r="E893" s="245" t="s">
        <v>1317</v>
      </c>
      <c r="F893" s="246">
        <v>1583518</v>
      </c>
      <c r="G893" s="123" t="str">
        <f t="shared" si="15"/>
        <v>0702011004М020200</v>
      </c>
    </row>
    <row r="894" spans="1:7" ht="25.5">
      <c r="A894" s="244" t="s">
        <v>1197</v>
      </c>
      <c r="B894" s="245" t="s">
        <v>207</v>
      </c>
      <c r="C894" s="245" t="s">
        <v>395</v>
      </c>
      <c r="D894" s="245" t="s">
        <v>1772</v>
      </c>
      <c r="E894" s="245" t="s">
        <v>1198</v>
      </c>
      <c r="F894" s="246">
        <v>1583518</v>
      </c>
      <c r="G894" s="123" t="str">
        <f t="shared" si="15"/>
        <v>0702011004М020240</v>
      </c>
    </row>
    <row r="895" spans="1:7">
      <c r="A895" s="244" t="s">
        <v>1224</v>
      </c>
      <c r="B895" s="245" t="s">
        <v>207</v>
      </c>
      <c r="C895" s="245" t="s">
        <v>395</v>
      </c>
      <c r="D895" s="245" t="s">
        <v>1772</v>
      </c>
      <c r="E895" s="245" t="s">
        <v>329</v>
      </c>
      <c r="F895" s="246">
        <v>1583518</v>
      </c>
      <c r="G895" s="123" t="str">
        <f t="shared" si="15"/>
        <v>0702011004М020244</v>
      </c>
    </row>
    <row r="896" spans="1:7" ht="102">
      <c r="A896" s="244" t="s">
        <v>582</v>
      </c>
      <c r="B896" s="245" t="s">
        <v>207</v>
      </c>
      <c r="C896" s="245" t="s">
        <v>395</v>
      </c>
      <c r="D896" s="245" t="s">
        <v>758</v>
      </c>
      <c r="E896" s="245" t="s">
        <v>1174</v>
      </c>
      <c r="F896" s="246">
        <v>5454000</v>
      </c>
      <c r="G896" s="123" t="str">
        <f t="shared" si="15"/>
        <v>0702011004П020</v>
      </c>
    </row>
    <row r="897" spans="1:7" ht="25.5">
      <c r="A897" s="244" t="s">
        <v>1316</v>
      </c>
      <c r="B897" s="245" t="s">
        <v>207</v>
      </c>
      <c r="C897" s="245" t="s">
        <v>395</v>
      </c>
      <c r="D897" s="245" t="s">
        <v>758</v>
      </c>
      <c r="E897" s="245" t="s">
        <v>1317</v>
      </c>
      <c r="F897" s="246">
        <v>5454000</v>
      </c>
      <c r="G897" s="123" t="str">
        <f t="shared" si="15"/>
        <v>0702011004П020200</v>
      </c>
    </row>
    <row r="898" spans="1:7" ht="25.5">
      <c r="A898" s="244" t="s">
        <v>1197</v>
      </c>
      <c r="B898" s="245" t="s">
        <v>207</v>
      </c>
      <c r="C898" s="245" t="s">
        <v>395</v>
      </c>
      <c r="D898" s="245" t="s">
        <v>758</v>
      </c>
      <c r="E898" s="245" t="s">
        <v>1198</v>
      </c>
      <c r="F898" s="246">
        <v>5454000</v>
      </c>
      <c r="G898" s="123" t="str">
        <f t="shared" si="15"/>
        <v>0702011004П020240</v>
      </c>
    </row>
    <row r="899" spans="1:7">
      <c r="A899" s="244" t="s">
        <v>1224</v>
      </c>
      <c r="B899" s="245" t="s">
        <v>207</v>
      </c>
      <c r="C899" s="245" t="s">
        <v>395</v>
      </c>
      <c r="D899" s="245" t="s">
        <v>758</v>
      </c>
      <c r="E899" s="245" t="s">
        <v>329</v>
      </c>
      <c r="F899" s="246">
        <v>5454000</v>
      </c>
      <c r="G899" s="123" t="str">
        <f t="shared" si="15"/>
        <v>0702011004П020244</v>
      </c>
    </row>
    <row r="900" spans="1:7" ht="102">
      <c r="A900" s="244" t="s">
        <v>964</v>
      </c>
      <c r="B900" s="245" t="s">
        <v>207</v>
      </c>
      <c r="C900" s="245" t="s">
        <v>395</v>
      </c>
      <c r="D900" s="245" t="s">
        <v>965</v>
      </c>
      <c r="E900" s="245" t="s">
        <v>1174</v>
      </c>
      <c r="F900" s="246">
        <v>11697358</v>
      </c>
      <c r="G900" s="123" t="str">
        <f t="shared" si="15"/>
        <v>0702011004Э020</v>
      </c>
    </row>
    <row r="901" spans="1:7" ht="25.5">
      <c r="A901" s="244" t="s">
        <v>1316</v>
      </c>
      <c r="B901" s="245" t="s">
        <v>207</v>
      </c>
      <c r="C901" s="245" t="s">
        <v>395</v>
      </c>
      <c r="D901" s="245" t="s">
        <v>965</v>
      </c>
      <c r="E901" s="245" t="s">
        <v>1317</v>
      </c>
      <c r="F901" s="246">
        <v>11697358</v>
      </c>
      <c r="G901" s="123" t="str">
        <f t="shared" si="15"/>
        <v>0702011004Э020200</v>
      </c>
    </row>
    <row r="902" spans="1:7" ht="25.5">
      <c r="A902" s="244" t="s">
        <v>1197</v>
      </c>
      <c r="B902" s="245" t="s">
        <v>207</v>
      </c>
      <c r="C902" s="245" t="s">
        <v>395</v>
      </c>
      <c r="D902" s="245" t="s">
        <v>965</v>
      </c>
      <c r="E902" s="245" t="s">
        <v>1198</v>
      </c>
      <c r="F902" s="246">
        <v>11697358</v>
      </c>
      <c r="G902" s="123" t="str">
        <f t="shared" si="15"/>
        <v>0702011004Э020240</v>
      </c>
    </row>
    <row r="903" spans="1:7">
      <c r="A903" s="244" t="s">
        <v>1688</v>
      </c>
      <c r="B903" s="245" t="s">
        <v>207</v>
      </c>
      <c r="C903" s="245" t="s">
        <v>395</v>
      </c>
      <c r="D903" s="245" t="s">
        <v>965</v>
      </c>
      <c r="E903" s="245" t="s">
        <v>1689</v>
      </c>
      <c r="F903" s="246">
        <v>11697358</v>
      </c>
      <c r="G903" s="123" t="str">
        <f t="shared" si="15"/>
        <v>0702011004Э020247</v>
      </c>
    </row>
    <row r="904" spans="1:7" ht="229.5">
      <c r="A904" s="244" t="s">
        <v>1349</v>
      </c>
      <c r="B904" s="245" t="s">
        <v>207</v>
      </c>
      <c r="C904" s="245" t="s">
        <v>395</v>
      </c>
      <c r="D904" s="245" t="s">
        <v>749</v>
      </c>
      <c r="E904" s="245" t="s">
        <v>1174</v>
      </c>
      <c r="F904" s="246">
        <v>110468900</v>
      </c>
      <c r="G904" s="123" t="str">
        <f t="shared" si="15"/>
        <v>07020110074090</v>
      </c>
    </row>
    <row r="905" spans="1:7" ht="51">
      <c r="A905" s="244" t="s">
        <v>1315</v>
      </c>
      <c r="B905" s="245" t="s">
        <v>207</v>
      </c>
      <c r="C905" s="245" t="s">
        <v>395</v>
      </c>
      <c r="D905" s="245" t="s">
        <v>749</v>
      </c>
      <c r="E905" s="245" t="s">
        <v>273</v>
      </c>
      <c r="F905" s="246">
        <v>110137600</v>
      </c>
      <c r="G905" s="123" t="str">
        <f t="shared" si="15"/>
        <v>07020110074090100</v>
      </c>
    </row>
    <row r="906" spans="1:7">
      <c r="A906" s="244" t="s">
        <v>1191</v>
      </c>
      <c r="B906" s="245" t="s">
        <v>207</v>
      </c>
      <c r="C906" s="245" t="s">
        <v>395</v>
      </c>
      <c r="D906" s="245" t="s">
        <v>749</v>
      </c>
      <c r="E906" s="245" t="s">
        <v>133</v>
      </c>
      <c r="F906" s="246">
        <v>110137600</v>
      </c>
      <c r="G906" s="123" t="str">
        <f t="shared" si="15"/>
        <v>07020110074090110</v>
      </c>
    </row>
    <row r="907" spans="1:7">
      <c r="A907" s="244" t="s">
        <v>1138</v>
      </c>
      <c r="B907" s="245" t="s">
        <v>207</v>
      </c>
      <c r="C907" s="245" t="s">
        <v>395</v>
      </c>
      <c r="D907" s="245" t="s">
        <v>749</v>
      </c>
      <c r="E907" s="245" t="s">
        <v>342</v>
      </c>
      <c r="F907" s="246">
        <v>84184979</v>
      </c>
      <c r="G907" s="123" t="str">
        <f t="shared" si="15"/>
        <v>07020110074090111</v>
      </c>
    </row>
    <row r="908" spans="1:7" ht="25.5">
      <c r="A908" s="244" t="s">
        <v>1147</v>
      </c>
      <c r="B908" s="245" t="s">
        <v>207</v>
      </c>
      <c r="C908" s="245" t="s">
        <v>395</v>
      </c>
      <c r="D908" s="245" t="s">
        <v>749</v>
      </c>
      <c r="E908" s="245" t="s">
        <v>391</v>
      </c>
      <c r="F908" s="246">
        <v>1986000</v>
      </c>
      <c r="G908" s="123" t="str">
        <f t="shared" si="15"/>
        <v>07020110074090112</v>
      </c>
    </row>
    <row r="909" spans="1:7" ht="38.25">
      <c r="A909" s="244" t="s">
        <v>1139</v>
      </c>
      <c r="B909" s="245" t="s">
        <v>207</v>
      </c>
      <c r="C909" s="245" t="s">
        <v>395</v>
      </c>
      <c r="D909" s="245" t="s">
        <v>749</v>
      </c>
      <c r="E909" s="245" t="s">
        <v>1056</v>
      </c>
      <c r="F909" s="246">
        <v>23966621</v>
      </c>
      <c r="G909" s="123" t="str">
        <f t="shared" si="15"/>
        <v>07020110074090119</v>
      </c>
    </row>
    <row r="910" spans="1:7" ht="25.5">
      <c r="A910" s="244" t="s">
        <v>1316</v>
      </c>
      <c r="B910" s="245" t="s">
        <v>207</v>
      </c>
      <c r="C910" s="245" t="s">
        <v>395</v>
      </c>
      <c r="D910" s="245" t="s">
        <v>749</v>
      </c>
      <c r="E910" s="245" t="s">
        <v>1317</v>
      </c>
      <c r="F910" s="246">
        <v>331300</v>
      </c>
      <c r="G910" s="123" t="str">
        <f t="shared" si="15"/>
        <v>07020110074090200</v>
      </c>
    </row>
    <row r="911" spans="1:7" ht="25.5">
      <c r="A911" s="244" t="s">
        <v>1197</v>
      </c>
      <c r="B911" s="245" t="s">
        <v>207</v>
      </c>
      <c r="C911" s="245" t="s">
        <v>395</v>
      </c>
      <c r="D911" s="245" t="s">
        <v>749</v>
      </c>
      <c r="E911" s="245" t="s">
        <v>1198</v>
      </c>
      <c r="F911" s="246">
        <v>331300</v>
      </c>
      <c r="G911" s="123" t="str">
        <f t="shared" si="15"/>
        <v>07020110074090240</v>
      </c>
    </row>
    <row r="912" spans="1:7">
      <c r="A912" s="244" t="s">
        <v>1224</v>
      </c>
      <c r="B912" s="245" t="s">
        <v>207</v>
      </c>
      <c r="C912" s="245" t="s">
        <v>395</v>
      </c>
      <c r="D912" s="245" t="s">
        <v>749</v>
      </c>
      <c r="E912" s="245" t="s">
        <v>329</v>
      </c>
      <c r="F912" s="246">
        <v>331300</v>
      </c>
      <c r="G912" s="123" t="str">
        <f t="shared" si="15"/>
        <v>07020110074090244</v>
      </c>
    </row>
    <row r="913" spans="1:7" ht="229.5">
      <c r="A913" s="244" t="s">
        <v>1350</v>
      </c>
      <c r="B913" s="245" t="s">
        <v>207</v>
      </c>
      <c r="C913" s="245" t="s">
        <v>395</v>
      </c>
      <c r="D913" s="245" t="s">
        <v>747</v>
      </c>
      <c r="E913" s="245" t="s">
        <v>1174</v>
      </c>
      <c r="F913" s="246">
        <v>427177600</v>
      </c>
      <c r="G913" s="123" t="str">
        <f t="shared" si="15"/>
        <v>07020110075640</v>
      </c>
    </row>
    <row r="914" spans="1:7" ht="51">
      <c r="A914" s="244" t="s">
        <v>1315</v>
      </c>
      <c r="B914" s="245" t="s">
        <v>207</v>
      </c>
      <c r="C914" s="245" t="s">
        <v>395</v>
      </c>
      <c r="D914" s="245" t="s">
        <v>747</v>
      </c>
      <c r="E914" s="245" t="s">
        <v>273</v>
      </c>
      <c r="F914" s="246">
        <v>401387000</v>
      </c>
      <c r="G914" s="123" t="str">
        <f t="shared" si="15"/>
        <v>07020110075640100</v>
      </c>
    </row>
    <row r="915" spans="1:7">
      <c r="A915" s="244" t="s">
        <v>1191</v>
      </c>
      <c r="B915" s="245" t="s">
        <v>207</v>
      </c>
      <c r="C915" s="245" t="s">
        <v>395</v>
      </c>
      <c r="D915" s="245" t="s">
        <v>747</v>
      </c>
      <c r="E915" s="245" t="s">
        <v>133</v>
      </c>
      <c r="F915" s="246">
        <v>401387000</v>
      </c>
      <c r="G915" s="123" t="str">
        <f t="shared" si="15"/>
        <v>07020110075640110</v>
      </c>
    </row>
    <row r="916" spans="1:7">
      <c r="A916" s="244" t="s">
        <v>1138</v>
      </c>
      <c r="B916" s="245" t="s">
        <v>207</v>
      </c>
      <c r="C916" s="245" t="s">
        <v>395</v>
      </c>
      <c r="D916" s="245" t="s">
        <v>747</v>
      </c>
      <c r="E916" s="245" t="s">
        <v>342</v>
      </c>
      <c r="F916" s="246">
        <v>306019000</v>
      </c>
      <c r="G916" s="123" t="str">
        <f t="shared" si="15"/>
        <v>07020110075640111</v>
      </c>
    </row>
    <row r="917" spans="1:7" ht="25.5">
      <c r="A917" s="244" t="s">
        <v>1147</v>
      </c>
      <c r="B917" s="245" t="s">
        <v>207</v>
      </c>
      <c r="C917" s="245" t="s">
        <v>395</v>
      </c>
      <c r="D917" s="245" t="s">
        <v>747</v>
      </c>
      <c r="E917" s="245" t="s">
        <v>391</v>
      </c>
      <c r="F917" s="246">
        <v>4035000</v>
      </c>
      <c r="G917" s="123" t="str">
        <f t="shared" si="15"/>
        <v>07020110075640112</v>
      </c>
    </row>
    <row r="918" spans="1:7" ht="38.25">
      <c r="A918" s="244" t="s">
        <v>1139</v>
      </c>
      <c r="B918" s="245" t="s">
        <v>207</v>
      </c>
      <c r="C918" s="245" t="s">
        <v>395</v>
      </c>
      <c r="D918" s="245" t="s">
        <v>747</v>
      </c>
      <c r="E918" s="245" t="s">
        <v>1056</v>
      </c>
      <c r="F918" s="246">
        <v>91333000</v>
      </c>
      <c r="G918" s="123" t="str">
        <f t="shared" si="15"/>
        <v>07020110075640119</v>
      </c>
    </row>
    <row r="919" spans="1:7" ht="25.5">
      <c r="A919" s="244" t="s">
        <v>1316</v>
      </c>
      <c r="B919" s="245" t="s">
        <v>207</v>
      </c>
      <c r="C919" s="245" t="s">
        <v>395</v>
      </c>
      <c r="D919" s="245" t="s">
        <v>747</v>
      </c>
      <c r="E919" s="245" t="s">
        <v>1317</v>
      </c>
      <c r="F919" s="246">
        <v>25790600</v>
      </c>
      <c r="G919" s="123" t="str">
        <f t="shared" si="15"/>
        <v>07020110075640200</v>
      </c>
    </row>
    <row r="920" spans="1:7" ht="25.5">
      <c r="A920" s="244" t="s">
        <v>1197</v>
      </c>
      <c r="B920" s="245" t="s">
        <v>207</v>
      </c>
      <c r="C920" s="245" t="s">
        <v>395</v>
      </c>
      <c r="D920" s="245" t="s">
        <v>747</v>
      </c>
      <c r="E920" s="245" t="s">
        <v>1198</v>
      </c>
      <c r="F920" s="246">
        <v>25790600</v>
      </c>
      <c r="G920" s="123" t="str">
        <f t="shared" si="15"/>
        <v>07020110075640240</v>
      </c>
    </row>
    <row r="921" spans="1:7">
      <c r="A921" s="244" t="s">
        <v>1224</v>
      </c>
      <c r="B921" s="245" t="s">
        <v>207</v>
      </c>
      <c r="C921" s="245" t="s">
        <v>395</v>
      </c>
      <c r="D921" s="245" t="s">
        <v>747</v>
      </c>
      <c r="E921" s="245" t="s">
        <v>329</v>
      </c>
      <c r="F921" s="246">
        <v>25790600</v>
      </c>
      <c r="G921" s="123" t="str">
        <f t="shared" si="15"/>
        <v>07020110075640244</v>
      </c>
    </row>
    <row r="922" spans="1:7" ht="63.75">
      <c r="A922" s="244" t="s">
        <v>411</v>
      </c>
      <c r="B922" s="245" t="s">
        <v>207</v>
      </c>
      <c r="C922" s="245" t="s">
        <v>395</v>
      </c>
      <c r="D922" s="245" t="s">
        <v>761</v>
      </c>
      <c r="E922" s="245" t="s">
        <v>1174</v>
      </c>
      <c r="F922" s="246">
        <v>905000</v>
      </c>
      <c r="G922" s="123" t="str">
        <f t="shared" si="15"/>
        <v>07020110080020</v>
      </c>
    </row>
    <row r="923" spans="1:7" ht="25.5">
      <c r="A923" s="244" t="s">
        <v>1316</v>
      </c>
      <c r="B923" s="245" t="s">
        <v>207</v>
      </c>
      <c r="C923" s="245" t="s">
        <v>395</v>
      </c>
      <c r="D923" s="245" t="s">
        <v>761</v>
      </c>
      <c r="E923" s="245" t="s">
        <v>1317</v>
      </c>
      <c r="F923" s="246">
        <v>800000</v>
      </c>
      <c r="G923" s="123" t="str">
        <f t="shared" si="15"/>
        <v>07020110080020200</v>
      </c>
    </row>
    <row r="924" spans="1:7" ht="25.5">
      <c r="A924" s="244" t="s">
        <v>1197</v>
      </c>
      <c r="B924" s="245" t="s">
        <v>207</v>
      </c>
      <c r="C924" s="245" t="s">
        <v>395</v>
      </c>
      <c r="D924" s="245" t="s">
        <v>761</v>
      </c>
      <c r="E924" s="245" t="s">
        <v>1198</v>
      </c>
      <c r="F924" s="246">
        <v>800000</v>
      </c>
      <c r="G924" s="123" t="str">
        <f t="shared" si="15"/>
        <v>07020110080020240</v>
      </c>
    </row>
    <row r="925" spans="1:7">
      <c r="A925" s="244" t="s">
        <v>1224</v>
      </c>
      <c r="B925" s="245" t="s">
        <v>207</v>
      </c>
      <c r="C925" s="245" t="s">
        <v>395</v>
      </c>
      <c r="D925" s="245" t="s">
        <v>761</v>
      </c>
      <c r="E925" s="245" t="s">
        <v>329</v>
      </c>
      <c r="F925" s="246">
        <v>800000</v>
      </c>
      <c r="G925" s="123" t="str">
        <f t="shared" si="15"/>
        <v>07020110080020244</v>
      </c>
    </row>
    <row r="926" spans="1:7">
      <c r="A926" s="244" t="s">
        <v>1320</v>
      </c>
      <c r="B926" s="245" t="s">
        <v>207</v>
      </c>
      <c r="C926" s="245" t="s">
        <v>395</v>
      </c>
      <c r="D926" s="245" t="s">
        <v>761</v>
      </c>
      <c r="E926" s="245" t="s">
        <v>1321</v>
      </c>
      <c r="F926" s="246">
        <v>105000</v>
      </c>
      <c r="G926" s="123" t="str">
        <f t="shared" si="15"/>
        <v>07020110080020300</v>
      </c>
    </row>
    <row r="927" spans="1:7">
      <c r="A927" s="244" t="s">
        <v>2108</v>
      </c>
      <c r="B927" s="245" t="s">
        <v>207</v>
      </c>
      <c r="C927" s="245" t="s">
        <v>395</v>
      </c>
      <c r="D927" s="245" t="s">
        <v>761</v>
      </c>
      <c r="E927" s="245" t="s">
        <v>2109</v>
      </c>
      <c r="F927" s="246">
        <v>105000</v>
      </c>
      <c r="G927" s="123" t="str">
        <f t="shared" si="15"/>
        <v>07020110080020350</v>
      </c>
    </row>
    <row r="928" spans="1:7" ht="51">
      <c r="A928" s="244" t="s">
        <v>533</v>
      </c>
      <c r="B928" s="245" t="s">
        <v>207</v>
      </c>
      <c r="C928" s="245" t="s">
        <v>395</v>
      </c>
      <c r="D928" s="245" t="s">
        <v>764</v>
      </c>
      <c r="E928" s="245" t="s">
        <v>1174</v>
      </c>
      <c r="F928" s="246">
        <v>187200</v>
      </c>
      <c r="G928" s="123" t="str">
        <f t="shared" si="15"/>
        <v>07020110080040</v>
      </c>
    </row>
    <row r="929" spans="1:7">
      <c r="A929" s="244" t="s">
        <v>1320</v>
      </c>
      <c r="B929" s="245" t="s">
        <v>207</v>
      </c>
      <c r="C929" s="245" t="s">
        <v>395</v>
      </c>
      <c r="D929" s="245" t="s">
        <v>764</v>
      </c>
      <c r="E929" s="245" t="s">
        <v>1321</v>
      </c>
      <c r="F929" s="246">
        <v>187200</v>
      </c>
      <c r="G929" s="123" t="str">
        <f t="shared" si="15"/>
        <v>07020110080040300</v>
      </c>
    </row>
    <row r="930" spans="1:7">
      <c r="A930" s="244" t="s">
        <v>1801</v>
      </c>
      <c r="B930" s="245" t="s">
        <v>207</v>
      </c>
      <c r="C930" s="245" t="s">
        <v>395</v>
      </c>
      <c r="D930" s="245" t="s">
        <v>764</v>
      </c>
      <c r="E930" s="245" t="s">
        <v>1802</v>
      </c>
      <c r="F930" s="246">
        <v>187200</v>
      </c>
      <c r="G930" s="123" t="str">
        <f t="shared" si="15"/>
        <v>07020110080040340</v>
      </c>
    </row>
    <row r="931" spans="1:7" ht="51">
      <c r="A931" s="244" t="s">
        <v>584</v>
      </c>
      <c r="B931" s="245" t="s">
        <v>207</v>
      </c>
      <c r="C931" s="245" t="s">
        <v>395</v>
      </c>
      <c r="D931" s="245" t="s">
        <v>763</v>
      </c>
      <c r="E931" s="245" t="s">
        <v>1174</v>
      </c>
      <c r="F931" s="246">
        <v>40000</v>
      </c>
      <c r="G931" s="123" t="str">
        <f t="shared" si="15"/>
        <v>0702011008П020</v>
      </c>
    </row>
    <row r="932" spans="1:7" ht="25.5">
      <c r="A932" s="244" t="s">
        <v>1316</v>
      </c>
      <c r="B932" s="245" t="s">
        <v>207</v>
      </c>
      <c r="C932" s="245" t="s">
        <v>395</v>
      </c>
      <c r="D932" s="245" t="s">
        <v>763</v>
      </c>
      <c r="E932" s="245" t="s">
        <v>1317</v>
      </c>
      <c r="F932" s="246">
        <v>40000</v>
      </c>
      <c r="G932" s="123" t="str">
        <f t="shared" si="15"/>
        <v>0702011008П020200</v>
      </c>
    </row>
    <row r="933" spans="1:7" ht="25.5">
      <c r="A933" s="244" t="s">
        <v>1197</v>
      </c>
      <c r="B933" s="245" t="s">
        <v>207</v>
      </c>
      <c r="C933" s="245" t="s">
        <v>395</v>
      </c>
      <c r="D933" s="245" t="s">
        <v>763</v>
      </c>
      <c r="E933" s="245" t="s">
        <v>1198</v>
      </c>
      <c r="F933" s="246">
        <v>40000</v>
      </c>
      <c r="G933" s="123" t="str">
        <f t="shared" si="15"/>
        <v>0702011008П020240</v>
      </c>
    </row>
    <row r="934" spans="1:7">
      <c r="A934" s="244" t="s">
        <v>1224</v>
      </c>
      <c r="B934" s="245" t="s">
        <v>207</v>
      </c>
      <c r="C934" s="245" t="s">
        <v>395</v>
      </c>
      <c r="D934" s="245" t="s">
        <v>763</v>
      </c>
      <c r="E934" s="245" t="s">
        <v>329</v>
      </c>
      <c r="F934" s="246">
        <v>40000</v>
      </c>
      <c r="G934" s="123" t="str">
        <f t="shared" si="15"/>
        <v>0702011008П020244</v>
      </c>
    </row>
    <row r="935" spans="1:7" ht="63.75">
      <c r="A935" s="244" t="s">
        <v>1803</v>
      </c>
      <c r="B935" s="245" t="s">
        <v>207</v>
      </c>
      <c r="C935" s="245" t="s">
        <v>395</v>
      </c>
      <c r="D935" s="245" t="s">
        <v>1351</v>
      </c>
      <c r="E935" s="245" t="s">
        <v>1174</v>
      </c>
      <c r="F935" s="246">
        <v>7906000</v>
      </c>
      <c r="G935" s="123" t="str">
        <f t="shared" si="15"/>
        <v>070201100S5630</v>
      </c>
    </row>
    <row r="936" spans="1:7" ht="25.5">
      <c r="A936" s="244" t="s">
        <v>1316</v>
      </c>
      <c r="B936" s="245" t="s">
        <v>207</v>
      </c>
      <c r="C936" s="245" t="s">
        <v>395</v>
      </c>
      <c r="D936" s="245" t="s">
        <v>1351</v>
      </c>
      <c r="E936" s="245" t="s">
        <v>1317</v>
      </c>
      <c r="F936" s="246">
        <v>7906000</v>
      </c>
      <c r="G936" s="123" t="str">
        <f t="shared" si="15"/>
        <v>070201100S5630200</v>
      </c>
    </row>
    <row r="937" spans="1:7" ht="25.5">
      <c r="A937" s="244" t="s">
        <v>1197</v>
      </c>
      <c r="B937" s="245" t="s">
        <v>207</v>
      </c>
      <c r="C937" s="245" t="s">
        <v>395</v>
      </c>
      <c r="D937" s="245" t="s">
        <v>1351</v>
      </c>
      <c r="E937" s="245" t="s">
        <v>1198</v>
      </c>
      <c r="F937" s="246">
        <v>7906000</v>
      </c>
      <c r="G937" s="123" t="str">
        <f t="shared" ref="G937:G1000" si="16">CONCATENATE(C937,D937,E937)</f>
        <v>070201100S5630240</v>
      </c>
    </row>
    <row r="938" spans="1:7">
      <c r="A938" s="244" t="s">
        <v>1224</v>
      </c>
      <c r="B938" s="245" t="s">
        <v>207</v>
      </c>
      <c r="C938" s="245" t="s">
        <v>395</v>
      </c>
      <c r="D938" s="245" t="s">
        <v>1351</v>
      </c>
      <c r="E938" s="245" t="s">
        <v>329</v>
      </c>
      <c r="F938" s="246">
        <v>7906000</v>
      </c>
      <c r="G938" s="123" t="str">
        <f t="shared" si="16"/>
        <v>070201100S5630244</v>
      </c>
    </row>
    <row r="939" spans="1:7" ht="89.25">
      <c r="A939" s="244" t="s">
        <v>1762</v>
      </c>
      <c r="B939" s="245" t="s">
        <v>207</v>
      </c>
      <c r="C939" s="245" t="s">
        <v>395</v>
      </c>
      <c r="D939" s="245" t="s">
        <v>1352</v>
      </c>
      <c r="E939" s="245" t="s">
        <v>1174</v>
      </c>
      <c r="F939" s="246">
        <v>6224400</v>
      </c>
      <c r="G939" s="123" t="str">
        <f t="shared" si="16"/>
        <v>070201100S5980</v>
      </c>
    </row>
    <row r="940" spans="1:7" ht="25.5">
      <c r="A940" s="244" t="s">
        <v>1316</v>
      </c>
      <c r="B940" s="245" t="s">
        <v>207</v>
      </c>
      <c r="C940" s="245" t="s">
        <v>395</v>
      </c>
      <c r="D940" s="245" t="s">
        <v>1352</v>
      </c>
      <c r="E940" s="245" t="s">
        <v>1317</v>
      </c>
      <c r="F940" s="246">
        <v>6224400</v>
      </c>
      <c r="G940" s="123" t="str">
        <f t="shared" si="16"/>
        <v>070201100S5980200</v>
      </c>
    </row>
    <row r="941" spans="1:7" ht="25.5">
      <c r="A941" s="244" t="s">
        <v>1197</v>
      </c>
      <c r="B941" s="245" t="s">
        <v>207</v>
      </c>
      <c r="C941" s="245" t="s">
        <v>395</v>
      </c>
      <c r="D941" s="245" t="s">
        <v>1352</v>
      </c>
      <c r="E941" s="245" t="s">
        <v>1198</v>
      </c>
      <c r="F941" s="246">
        <v>6224400</v>
      </c>
      <c r="G941" s="123" t="str">
        <f t="shared" si="16"/>
        <v>070201100S5980240</v>
      </c>
    </row>
    <row r="942" spans="1:7">
      <c r="A942" s="244" t="s">
        <v>1224</v>
      </c>
      <c r="B942" s="245" t="s">
        <v>207</v>
      </c>
      <c r="C942" s="245" t="s">
        <v>395</v>
      </c>
      <c r="D942" s="245" t="s">
        <v>1352</v>
      </c>
      <c r="E942" s="245" t="s">
        <v>329</v>
      </c>
      <c r="F942" s="246">
        <v>6224400</v>
      </c>
      <c r="G942" s="123" t="str">
        <f t="shared" si="16"/>
        <v>070201100S5980244</v>
      </c>
    </row>
    <row r="943" spans="1:7" ht="89.25">
      <c r="A943" s="244" t="s">
        <v>1762</v>
      </c>
      <c r="B943" s="245" t="s">
        <v>207</v>
      </c>
      <c r="C943" s="245" t="s">
        <v>395</v>
      </c>
      <c r="D943" s="245" t="s">
        <v>1628</v>
      </c>
      <c r="E943" s="245" t="s">
        <v>1174</v>
      </c>
      <c r="F943" s="246">
        <v>15195000</v>
      </c>
      <c r="G943" s="123" t="str">
        <f t="shared" si="16"/>
        <v>0702011E151690</v>
      </c>
    </row>
    <row r="944" spans="1:7" ht="25.5">
      <c r="A944" s="244" t="s">
        <v>1316</v>
      </c>
      <c r="B944" s="245" t="s">
        <v>207</v>
      </c>
      <c r="C944" s="245" t="s">
        <v>395</v>
      </c>
      <c r="D944" s="245" t="s">
        <v>1628</v>
      </c>
      <c r="E944" s="245" t="s">
        <v>1317</v>
      </c>
      <c r="F944" s="246">
        <v>15195000</v>
      </c>
      <c r="G944" s="123" t="str">
        <f t="shared" si="16"/>
        <v>0702011E151690200</v>
      </c>
    </row>
    <row r="945" spans="1:7" ht="25.5">
      <c r="A945" s="244" t="s">
        <v>1197</v>
      </c>
      <c r="B945" s="245" t="s">
        <v>207</v>
      </c>
      <c r="C945" s="245" t="s">
        <v>395</v>
      </c>
      <c r="D945" s="245" t="s">
        <v>1628</v>
      </c>
      <c r="E945" s="245" t="s">
        <v>1198</v>
      </c>
      <c r="F945" s="246">
        <v>15195000</v>
      </c>
      <c r="G945" s="123" t="str">
        <f t="shared" si="16"/>
        <v>0702011E151690240</v>
      </c>
    </row>
    <row r="946" spans="1:7">
      <c r="A946" s="244" t="s">
        <v>1224</v>
      </c>
      <c r="B946" s="245" t="s">
        <v>207</v>
      </c>
      <c r="C946" s="245" t="s">
        <v>395</v>
      </c>
      <c r="D946" s="245" t="s">
        <v>1628</v>
      </c>
      <c r="E946" s="245" t="s">
        <v>329</v>
      </c>
      <c r="F946" s="246">
        <v>15195000</v>
      </c>
      <c r="G946" s="123" t="str">
        <f t="shared" si="16"/>
        <v>0702011E151690244</v>
      </c>
    </row>
    <row r="947" spans="1:7" ht="38.25">
      <c r="A947" s="244" t="s">
        <v>452</v>
      </c>
      <c r="B947" s="245" t="s">
        <v>207</v>
      </c>
      <c r="C947" s="245" t="s">
        <v>395</v>
      </c>
      <c r="D947" s="245" t="s">
        <v>974</v>
      </c>
      <c r="E947" s="245" t="s">
        <v>1174</v>
      </c>
      <c r="F947" s="246">
        <v>1200000</v>
      </c>
      <c r="G947" s="123" t="str">
        <f t="shared" si="16"/>
        <v>07020300000000</v>
      </c>
    </row>
    <row r="948" spans="1:7" ht="38.25">
      <c r="A948" s="244" t="s">
        <v>454</v>
      </c>
      <c r="B948" s="245" t="s">
        <v>207</v>
      </c>
      <c r="C948" s="245" t="s">
        <v>395</v>
      </c>
      <c r="D948" s="245" t="s">
        <v>1314</v>
      </c>
      <c r="E948" s="245" t="s">
        <v>1174</v>
      </c>
      <c r="F948" s="246">
        <v>1200000</v>
      </c>
      <c r="G948" s="123" t="str">
        <f t="shared" si="16"/>
        <v>07020340000000</v>
      </c>
    </row>
    <row r="949" spans="1:7" ht="76.5">
      <c r="A949" s="244" t="s">
        <v>396</v>
      </c>
      <c r="B949" s="245" t="s">
        <v>207</v>
      </c>
      <c r="C949" s="245" t="s">
        <v>395</v>
      </c>
      <c r="D949" s="245" t="s">
        <v>765</v>
      </c>
      <c r="E949" s="245" t="s">
        <v>1174</v>
      </c>
      <c r="F949" s="246">
        <v>1200000</v>
      </c>
      <c r="G949" s="123" t="str">
        <f t="shared" si="16"/>
        <v>07020340080000</v>
      </c>
    </row>
    <row r="950" spans="1:7" ht="25.5">
      <c r="A950" s="244" t="s">
        <v>1316</v>
      </c>
      <c r="B950" s="245" t="s">
        <v>207</v>
      </c>
      <c r="C950" s="245" t="s">
        <v>395</v>
      </c>
      <c r="D950" s="245" t="s">
        <v>765</v>
      </c>
      <c r="E950" s="245" t="s">
        <v>1317</v>
      </c>
      <c r="F950" s="246">
        <v>1200000</v>
      </c>
      <c r="G950" s="123" t="str">
        <f t="shared" si="16"/>
        <v>07020340080000200</v>
      </c>
    </row>
    <row r="951" spans="1:7" ht="25.5">
      <c r="A951" s="244" t="s">
        <v>1197</v>
      </c>
      <c r="B951" s="245" t="s">
        <v>207</v>
      </c>
      <c r="C951" s="245" t="s">
        <v>395</v>
      </c>
      <c r="D951" s="245" t="s">
        <v>765</v>
      </c>
      <c r="E951" s="245" t="s">
        <v>1198</v>
      </c>
      <c r="F951" s="246">
        <v>1200000</v>
      </c>
      <c r="G951" s="123" t="str">
        <f t="shared" si="16"/>
        <v>07020340080000240</v>
      </c>
    </row>
    <row r="952" spans="1:7">
      <c r="A952" s="244" t="s">
        <v>1224</v>
      </c>
      <c r="B952" s="245" t="s">
        <v>207</v>
      </c>
      <c r="C952" s="245" t="s">
        <v>395</v>
      </c>
      <c r="D952" s="245" t="s">
        <v>765</v>
      </c>
      <c r="E952" s="245" t="s">
        <v>329</v>
      </c>
      <c r="F952" s="246">
        <v>1200000</v>
      </c>
      <c r="G952" s="123" t="str">
        <f t="shared" si="16"/>
        <v>07020340080000244</v>
      </c>
    </row>
    <row r="953" spans="1:7" ht="25.5">
      <c r="A953" s="244" t="s">
        <v>483</v>
      </c>
      <c r="B953" s="245" t="s">
        <v>207</v>
      </c>
      <c r="C953" s="245" t="s">
        <v>395</v>
      </c>
      <c r="D953" s="245" t="s">
        <v>993</v>
      </c>
      <c r="E953" s="245" t="s">
        <v>1174</v>
      </c>
      <c r="F953" s="246">
        <v>1334</v>
      </c>
      <c r="G953" s="123" t="str">
        <f t="shared" si="16"/>
        <v>07020900000000</v>
      </c>
    </row>
    <row r="954" spans="1:7" ht="25.5">
      <c r="A954" s="244" t="s">
        <v>488</v>
      </c>
      <c r="B954" s="245" t="s">
        <v>207</v>
      </c>
      <c r="C954" s="245" t="s">
        <v>395</v>
      </c>
      <c r="D954" s="245" t="s">
        <v>996</v>
      </c>
      <c r="E954" s="245" t="s">
        <v>1174</v>
      </c>
      <c r="F954" s="246">
        <v>1334</v>
      </c>
      <c r="G954" s="123" t="str">
        <f t="shared" si="16"/>
        <v>07020930000000</v>
      </c>
    </row>
    <row r="955" spans="1:7" ht="76.5">
      <c r="A955" s="244" t="s">
        <v>1796</v>
      </c>
      <c r="B955" s="245" t="s">
        <v>207</v>
      </c>
      <c r="C955" s="245" t="s">
        <v>395</v>
      </c>
      <c r="D955" s="245" t="s">
        <v>1795</v>
      </c>
      <c r="E955" s="245" t="s">
        <v>1174</v>
      </c>
      <c r="F955" s="246">
        <v>1334</v>
      </c>
      <c r="G955" s="123" t="str">
        <f t="shared" si="16"/>
        <v>0702093R373980</v>
      </c>
    </row>
    <row r="956" spans="1:7" ht="25.5">
      <c r="A956" s="244" t="s">
        <v>1316</v>
      </c>
      <c r="B956" s="245" t="s">
        <v>207</v>
      </c>
      <c r="C956" s="245" t="s">
        <v>395</v>
      </c>
      <c r="D956" s="245" t="s">
        <v>1795</v>
      </c>
      <c r="E956" s="245" t="s">
        <v>1317</v>
      </c>
      <c r="F956" s="246">
        <v>1334</v>
      </c>
      <c r="G956" s="123" t="str">
        <f t="shared" si="16"/>
        <v>0702093R373980200</v>
      </c>
    </row>
    <row r="957" spans="1:7" ht="25.5">
      <c r="A957" s="244" t="s">
        <v>1197</v>
      </c>
      <c r="B957" s="245" t="s">
        <v>207</v>
      </c>
      <c r="C957" s="245" t="s">
        <v>395</v>
      </c>
      <c r="D957" s="245" t="s">
        <v>1795</v>
      </c>
      <c r="E957" s="245" t="s">
        <v>1198</v>
      </c>
      <c r="F957" s="246">
        <v>1334</v>
      </c>
      <c r="G957" s="123" t="str">
        <f t="shared" si="16"/>
        <v>0702093R373980240</v>
      </c>
    </row>
    <row r="958" spans="1:7">
      <c r="A958" s="244" t="s">
        <v>1224</v>
      </c>
      <c r="B958" s="245" t="s">
        <v>207</v>
      </c>
      <c r="C958" s="245" t="s">
        <v>395</v>
      </c>
      <c r="D958" s="245" t="s">
        <v>1795</v>
      </c>
      <c r="E958" s="245" t="s">
        <v>329</v>
      </c>
      <c r="F958" s="246">
        <v>1334</v>
      </c>
      <c r="G958" s="123" t="str">
        <f t="shared" si="16"/>
        <v>0702093R373980244</v>
      </c>
    </row>
    <row r="959" spans="1:7">
      <c r="A959" s="244" t="s">
        <v>1077</v>
      </c>
      <c r="B959" s="245" t="s">
        <v>207</v>
      </c>
      <c r="C959" s="245" t="s">
        <v>1078</v>
      </c>
      <c r="D959" s="245" t="s">
        <v>1174</v>
      </c>
      <c r="E959" s="245" t="s">
        <v>1174</v>
      </c>
      <c r="F959" s="246">
        <v>69973245</v>
      </c>
      <c r="G959" s="123" t="str">
        <f t="shared" si="16"/>
        <v>0703</v>
      </c>
    </row>
    <row r="960" spans="1:7" ht="25.5">
      <c r="A960" s="244" t="s">
        <v>442</v>
      </c>
      <c r="B960" s="245" t="s">
        <v>207</v>
      </c>
      <c r="C960" s="245" t="s">
        <v>1078</v>
      </c>
      <c r="D960" s="245" t="s">
        <v>971</v>
      </c>
      <c r="E960" s="245" t="s">
        <v>1174</v>
      </c>
      <c r="F960" s="246">
        <v>69893245</v>
      </c>
      <c r="G960" s="123" t="str">
        <f t="shared" si="16"/>
        <v>07030100000000</v>
      </c>
    </row>
    <row r="961" spans="1:7" ht="25.5">
      <c r="A961" s="244" t="s">
        <v>443</v>
      </c>
      <c r="B961" s="245" t="s">
        <v>207</v>
      </c>
      <c r="C961" s="245" t="s">
        <v>1078</v>
      </c>
      <c r="D961" s="245" t="s">
        <v>972</v>
      </c>
      <c r="E961" s="245" t="s">
        <v>1174</v>
      </c>
      <c r="F961" s="246">
        <v>69893245</v>
      </c>
      <c r="G961" s="123" t="str">
        <f t="shared" si="16"/>
        <v>07030110000000</v>
      </c>
    </row>
    <row r="962" spans="1:7" ht="102">
      <c r="A962" s="244" t="s">
        <v>414</v>
      </c>
      <c r="B962" s="245" t="s">
        <v>207</v>
      </c>
      <c r="C962" s="245" t="s">
        <v>1078</v>
      </c>
      <c r="D962" s="245" t="s">
        <v>754</v>
      </c>
      <c r="E962" s="245" t="s">
        <v>1174</v>
      </c>
      <c r="F962" s="246">
        <v>8052431</v>
      </c>
      <c r="G962" s="123" t="str">
        <f t="shared" si="16"/>
        <v>07030110040030</v>
      </c>
    </row>
    <row r="963" spans="1:7" ht="25.5">
      <c r="A963" s="244" t="s">
        <v>1324</v>
      </c>
      <c r="B963" s="245" t="s">
        <v>207</v>
      </c>
      <c r="C963" s="245" t="s">
        <v>1078</v>
      </c>
      <c r="D963" s="245" t="s">
        <v>754</v>
      </c>
      <c r="E963" s="245" t="s">
        <v>1325</v>
      </c>
      <c r="F963" s="246">
        <v>8052431</v>
      </c>
      <c r="G963" s="123" t="str">
        <f t="shared" si="16"/>
        <v>07030110040030600</v>
      </c>
    </row>
    <row r="964" spans="1:7">
      <c r="A964" s="244" t="s">
        <v>1199</v>
      </c>
      <c r="B964" s="245" t="s">
        <v>207</v>
      </c>
      <c r="C964" s="245" t="s">
        <v>1078</v>
      </c>
      <c r="D964" s="245" t="s">
        <v>754</v>
      </c>
      <c r="E964" s="245" t="s">
        <v>1200</v>
      </c>
      <c r="F964" s="246">
        <v>8052431</v>
      </c>
      <c r="G964" s="123" t="str">
        <f t="shared" si="16"/>
        <v>07030110040030610</v>
      </c>
    </row>
    <row r="965" spans="1:7" ht="51">
      <c r="A965" s="244" t="s">
        <v>347</v>
      </c>
      <c r="B965" s="245" t="s">
        <v>207</v>
      </c>
      <c r="C965" s="245" t="s">
        <v>1078</v>
      </c>
      <c r="D965" s="245" t="s">
        <v>754</v>
      </c>
      <c r="E965" s="245" t="s">
        <v>348</v>
      </c>
      <c r="F965" s="246">
        <v>8052431</v>
      </c>
      <c r="G965" s="123" t="str">
        <f t="shared" si="16"/>
        <v>07030110040030611</v>
      </c>
    </row>
    <row r="966" spans="1:7" ht="102">
      <c r="A966" s="244" t="s">
        <v>1773</v>
      </c>
      <c r="B966" s="245" t="s">
        <v>207</v>
      </c>
      <c r="C966" s="245" t="s">
        <v>1078</v>
      </c>
      <c r="D966" s="245" t="s">
        <v>1774</v>
      </c>
      <c r="E966" s="245" t="s">
        <v>1174</v>
      </c>
      <c r="F966" s="246">
        <v>14042845</v>
      </c>
      <c r="G966" s="123" t="str">
        <f t="shared" si="16"/>
        <v>07030110040031</v>
      </c>
    </row>
    <row r="967" spans="1:7" ht="25.5">
      <c r="A967" s="244" t="s">
        <v>1324</v>
      </c>
      <c r="B967" s="245" t="s">
        <v>207</v>
      </c>
      <c r="C967" s="245" t="s">
        <v>1078</v>
      </c>
      <c r="D967" s="245" t="s">
        <v>1774</v>
      </c>
      <c r="E967" s="245" t="s">
        <v>1325</v>
      </c>
      <c r="F967" s="246">
        <v>14042845</v>
      </c>
      <c r="G967" s="123" t="str">
        <f t="shared" si="16"/>
        <v>07030110040031600</v>
      </c>
    </row>
    <row r="968" spans="1:7">
      <c r="A968" s="244" t="s">
        <v>1199</v>
      </c>
      <c r="B968" s="245" t="s">
        <v>207</v>
      </c>
      <c r="C968" s="245" t="s">
        <v>1078</v>
      </c>
      <c r="D968" s="245" t="s">
        <v>1774</v>
      </c>
      <c r="E968" s="245" t="s">
        <v>1200</v>
      </c>
      <c r="F968" s="246">
        <v>14042845</v>
      </c>
      <c r="G968" s="123" t="str">
        <f t="shared" si="16"/>
        <v>07030110040031610</v>
      </c>
    </row>
    <row r="969" spans="1:7" ht="51">
      <c r="A969" s="244" t="s">
        <v>347</v>
      </c>
      <c r="B969" s="245" t="s">
        <v>207</v>
      </c>
      <c r="C969" s="245" t="s">
        <v>1078</v>
      </c>
      <c r="D969" s="245" t="s">
        <v>1774</v>
      </c>
      <c r="E969" s="245" t="s">
        <v>348</v>
      </c>
      <c r="F969" s="246">
        <v>14042845</v>
      </c>
      <c r="G969" s="123" t="str">
        <f t="shared" si="16"/>
        <v>07030110040031611</v>
      </c>
    </row>
    <row r="970" spans="1:7" ht="153">
      <c r="A970" s="244" t="s">
        <v>1463</v>
      </c>
      <c r="B970" s="245" t="s">
        <v>207</v>
      </c>
      <c r="C970" s="245" t="s">
        <v>1078</v>
      </c>
      <c r="D970" s="245" t="s">
        <v>1464</v>
      </c>
      <c r="E970" s="245" t="s">
        <v>1174</v>
      </c>
      <c r="F970" s="246">
        <v>500000</v>
      </c>
      <c r="G970" s="123" t="str">
        <f t="shared" si="16"/>
        <v>07030110040033</v>
      </c>
    </row>
    <row r="971" spans="1:7" ht="25.5">
      <c r="A971" s="244" t="s">
        <v>1324</v>
      </c>
      <c r="B971" s="245" t="s">
        <v>207</v>
      </c>
      <c r="C971" s="245" t="s">
        <v>1078</v>
      </c>
      <c r="D971" s="245" t="s">
        <v>1464</v>
      </c>
      <c r="E971" s="245" t="s">
        <v>1325</v>
      </c>
      <c r="F971" s="246">
        <v>500000</v>
      </c>
      <c r="G971" s="123" t="str">
        <f t="shared" si="16"/>
        <v>07030110040033600</v>
      </c>
    </row>
    <row r="972" spans="1:7">
      <c r="A972" s="244" t="s">
        <v>1199</v>
      </c>
      <c r="B972" s="245" t="s">
        <v>207</v>
      </c>
      <c r="C972" s="245" t="s">
        <v>1078</v>
      </c>
      <c r="D972" s="245" t="s">
        <v>1464</v>
      </c>
      <c r="E972" s="245" t="s">
        <v>1200</v>
      </c>
      <c r="F972" s="246">
        <v>500000</v>
      </c>
      <c r="G972" s="123" t="str">
        <f t="shared" si="16"/>
        <v>07030110040033610</v>
      </c>
    </row>
    <row r="973" spans="1:7" ht="51">
      <c r="A973" s="244" t="s">
        <v>347</v>
      </c>
      <c r="B973" s="245" t="s">
        <v>207</v>
      </c>
      <c r="C973" s="245" t="s">
        <v>1078</v>
      </c>
      <c r="D973" s="245" t="s">
        <v>1464</v>
      </c>
      <c r="E973" s="245" t="s">
        <v>348</v>
      </c>
      <c r="F973" s="246">
        <v>500000</v>
      </c>
      <c r="G973" s="123" t="str">
        <f t="shared" si="16"/>
        <v>07030110040033611</v>
      </c>
    </row>
    <row r="974" spans="1:7" ht="140.25">
      <c r="A974" s="244" t="s">
        <v>576</v>
      </c>
      <c r="B974" s="245" t="s">
        <v>207</v>
      </c>
      <c r="C974" s="245" t="s">
        <v>1078</v>
      </c>
      <c r="D974" s="245" t="s">
        <v>755</v>
      </c>
      <c r="E974" s="245" t="s">
        <v>1174</v>
      </c>
      <c r="F974" s="246">
        <v>5500000</v>
      </c>
      <c r="G974" s="123" t="str">
        <f t="shared" si="16"/>
        <v>07030110041030</v>
      </c>
    </row>
    <row r="975" spans="1:7" ht="25.5">
      <c r="A975" s="244" t="s">
        <v>1324</v>
      </c>
      <c r="B975" s="245" t="s">
        <v>207</v>
      </c>
      <c r="C975" s="245" t="s">
        <v>1078</v>
      </c>
      <c r="D975" s="245" t="s">
        <v>755</v>
      </c>
      <c r="E975" s="245" t="s">
        <v>1325</v>
      </c>
      <c r="F975" s="246">
        <v>5500000</v>
      </c>
      <c r="G975" s="123" t="str">
        <f t="shared" si="16"/>
        <v>07030110041030600</v>
      </c>
    </row>
    <row r="976" spans="1:7">
      <c r="A976" s="244" t="s">
        <v>1199</v>
      </c>
      <c r="B976" s="245" t="s">
        <v>207</v>
      </c>
      <c r="C976" s="245" t="s">
        <v>1078</v>
      </c>
      <c r="D976" s="245" t="s">
        <v>755</v>
      </c>
      <c r="E976" s="245" t="s">
        <v>1200</v>
      </c>
      <c r="F976" s="246">
        <v>5500000</v>
      </c>
      <c r="G976" s="123" t="str">
        <f t="shared" si="16"/>
        <v>07030110041030610</v>
      </c>
    </row>
    <row r="977" spans="1:7" ht="51">
      <c r="A977" s="244" t="s">
        <v>347</v>
      </c>
      <c r="B977" s="245" t="s">
        <v>207</v>
      </c>
      <c r="C977" s="245" t="s">
        <v>1078</v>
      </c>
      <c r="D977" s="245" t="s">
        <v>755</v>
      </c>
      <c r="E977" s="245" t="s">
        <v>348</v>
      </c>
      <c r="F977" s="246">
        <v>5500000</v>
      </c>
      <c r="G977" s="123" t="str">
        <f t="shared" si="16"/>
        <v>07030110041030611</v>
      </c>
    </row>
    <row r="978" spans="1:7" ht="76.5">
      <c r="A978" s="244" t="s">
        <v>1775</v>
      </c>
      <c r="B978" s="245" t="s">
        <v>207</v>
      </c>
      <c r="C978" s="245" t="s">
        <v>1078</v>
      </c>
      <c r="D978" s="245" t="s">
        <v>1776</v>
      </c>
      <c r="E978" s="245" t="s">
        <v>1174</v>
      </c>
      <c r="F978" s="246">
        <v>17497350</v>
      </c>
      <c r="G978" s="123" t="str">
        <f t="shared" si="16"/>
        <v>07030110042030</v>
      </c>
    </row>
    <row r="979" spans="1:7" ht="25.5">
      <c r="A979" s="244" t="s">
        <v>1324</v>
      </c>
      <c r="B979" s="245" t="s">
        <v>207</v>
      </c>
      <c r="C979" s="245" t="s">
        <v>1078</v>
      </c>
      <c r="D979" s="245" t="s">
        <v>1776</v>
      </c>
      <c r="E979" s="245" t="s">
        <v>1325</v>
      </c>
      <c r="F979" s="246">
        <v>17497350</v>
      </c>
      <c r="G979" s="123" t="str">
        <f t="shared" si="16"/>
        <v>07030110042030600</v>
      </c>
    </row>
    <row r="980" spans="1:7">
      <c r="A980" s="244" t="s">
        <v>1199</v>
      </c>
      <c r="B980" s="245" t="s">
        <v>207</v>
      </c>
      <c r="C980" s="245" t="s">
        <v>1078</v>
      </c>
      <c r="D980" s="245" t="s">
        <v>1776</v>
      </c>
      <c r="E980" s="245" t="s">
        <v>1200</v>
      </c>
      <c r="F980" s="246">
        <v>17497350</v>
      </c>
      <c r="G980" s="123" t="str">
        <f t="shared" si="16"/>
        <v>07030110042030610</v>
      </c>
    </row>
    <row r="981" spans="1:7" ht="51">
      <c r="A981" s="244" t="s">
        <v>347</v>
      </c>
      <c r="B981" s="245" t="s">
        <v>207</v>
      </c>
      <c r="C981" s="245" t="s">
        <v>1078</v>
      </c>
      <c r="D981" s="245" t="s">
        <v>1776</v>
      </c>
      <c r="E981" s="245" t="s">
        <v>348</v>
      </c>
      <c r="F981" s="246">
        <v>16259069</v>
      </c>
      <c r="G981" s="123" t="str">
        <f t="shared" si="16"/>
        <v>07030110042030611</v>
      </c>
    </row>
    <row r="982" spans="1:7">
      <c r="A982" s="244" t="s">
        <v>1777</v>
      </c>
      <c r="B982" s="245" t="s">
        <v>207</v>
      </c>
      <c r="C982" s="245" t="s">
        <v>1078</v>
      </c>
      <c r="D982" s="245" t="s">
        <v>1776</v>
      </c>
      <c r="E982" s="245" t="s">
        <v>1778</v>
      </c>
      <c r="F982" s="246">
        <v>1238281</v>
      </c>
      <c r="G982" s="123" t="str">
        <f t="shared" si="16"/>
        <v>07030110042030613</v>
      </c>
    </row>
    <row r="983" spans="1:7" ht="114.75">
      <c r="A983" s="244" t="s">
        <v>577</v>
      </c>
      <c r="B983" s="245" t="s">
        <v>207</v>
      </c>
      <c r="C983" s="245" t="s">
        <v>1078</v>
      </c>
      <c r="D983" s="245" t="s">
        <v>756</v>
      </c>
      <c r="E983" s="245" t="s">
        <v>1174</v>
      </c>
      <c r="F983" s="246">
        <v>65000</v>
      </c>
      <c r="G983" s="123" t="str">
        <f t="shared" si="16"/>
        <v>07030110045030</v>
      </c>
    </row>
    <row r="984" spans="1:7" ht="25.5">
      <c r="A984" s="244" t="s">
        <v>1324</v>
      </c>
      <c r="B984" s="245" t="s">
        <v>207</v>
      </c>
      <c r="C984" s="245" t="s">
        <v>1078</v>
      </c>
      <c r="D984" s="245" t="s">
        <v>756</v>
      </c>
      <c r="E984" s="245" t="s">
        <v>1325</v>
      </c>
      <c r="F984" s="246">
        <v>65000</v>
      </c>
      <c r="G984" s="123" t="str">
        <f t="shared" si="16"/>
        <v>07030110045030600</v>
      </c>
    </row>
    <row r="985" spans="1:7">
      <c r="A985" s="244" t="s">
        <v>1199</v>
      </c>
      <c r="B985" s="245" t="s">
        <v>207</v>
      </c>
      <c r="C985" s="245" t="s">
        <v>1078</v>
      </c>
      <c r="D985" s="245" t="s">
        <v>756</v>
      </c>
      <c r="E985" s="245" t="s">
        <v>1200</v>
      </c>
      <c r="F985" s="246">
        <v>65000</v>
      </c>
      <c r="G985" s="123" t="str">
        <f t="shared" si="16"/>
        <v>07030110045030610</v>
      </c>
    </row>
    <row r="986" spans="1:7" ht="51">
      <c r="A986" s="244" t="s">
        <v>347</v>
      </c>
      <c r="B986" s="245" t="s">
        <v>207</v>
      </c>
      <c r="C986" s="245" t="s">
        <v>1078</v>
      </c>
      <c r="D986" s="245" t="s">
        <v>756</v>
      </c>
      <c r="E986" s="245" t="s">
        <v>348</v>
      </c>
      <c r="F986" s="246">
        <v>65000</v>
      </c>
      <c r="G986" s="123" t="str">
        <f t="shared" si="16"/>
        <v>07030110045030611</v>
      </c>
    </row>
    <row r="987" spans="1:7" ht="102">
      <c r="A987" s="244" t="s">
        <v>579</v>
      </c>
      <c r="B987" s="245" t="s">
        <v>207</v>
      </c>
      <c r="C987" s="245" t="s">
        <v>1078</v>
      </c>
      <c r="D987" s="245" t="s">
        <v>759</v>
      </c>
      <c r="E987" s="245" t="s">
        <v>1174</v>
      </c>
      <c r="F987" s="246">
        <v>480000</v>
      </c>
      <c r="G987" s="123" t="str">
        <f t="shared" si="16"/>
        <v>07030110047030</v>
      </c>
    </row>
    <row r="988" spans="1:7" ht="25.5">
      <c r="A988" s="244" t="s">
        <v>1324</v>
      </c>
      <c r="B988" s="245" t="s">
        <v>207</v>
      </c>
      <c r="C988" s="245" t="s">
        <v>1078</v>
      </c>
      <c r="D988" s="245" t="s">
        <v>759</v>
      </c>
      <c r="E988" s="245" t="s">
        <v>1325</v>
      </c>
      <c r="F988" s="246">
        <v>480000</v>
      </c>
      <c r="G988" s="123" t="str">
        <f t="shared" si="16"/>
        <v>07030110047030600</v>
      </c>
    </row>
    <row r="989" spans="1:7">
      <c r="A989" s="244" t="s">
        <v>1199</v>
      </c>
      <c r="B989" s="245" t="s">
        <v>207</v>
      </c>
      <c r="C989" s="245" t="s">
        <v>1078</v>
      </c>
      <c r="D989" s="245" t="s">
        <v>759</v>
      </c>
      <c r="E989" s="245" t="s">
        <v>1200</v>
      </c>
      <c r="F989" s="246">
        <v>480000</v>
      </c>
      <c r="G989" s="123" t="str">
        <f t="shared" si="16"/>
        <v>07030110047030610</v>
      </c>
    </row>
    <row r="990" spans="1:7">
      <c r="A990" s="244" t="s">
        <v>366</v>
      </c>
      <c r="B990" s="245" t="s">
        <v>207</v>
      </c>
      <c r="C990" s="245" t="s">
        <v>1078</v>
      </c>
      <c r="D990" s="245" t="s">
        <v>759</v>
      </c>
      <c r="E990" s="245" t="s">
        <v>367</v>
      </c>
      <c r="F990" s="246">
        <v>480000</v>
      </c>
      <c r="G990" s="123" t="str">
        <f t="shared" si="16"/>
        <v>07030110047030612</v>
      </c>
    </row>
    <row r="991" spans="1:7" ht="102">
      <c r="A991" s="244" t="s">
        <v>581</v>
      </c>
      <c r="B991" s="245" t="s">
        <v>207</v>
      </c>
      <c r="C991" s="245" t="s">
        <v>1078</v>
      </c>
      <c r="D991" s="245" t="s">
        <v>760</v>
      </c>
      <c r="E991" s="245" t="s">
        <v>1174</v>
      </c>
      <c r="F991" s="246">
        <v>3525789</v>
      </c>
      <c r="G991" s="123" t="str">
        <f t="shared" si="16"/>
        <v>0703011004Г030</v>
      </c>
    </row>
    <row r="992" spans="1:7" ht="25.5">
      <c r="A992" s="244" t="s">
        <v>1324</v>
      </c>
      <c r="B992" s="245" t="s">
        <v>207</v>
      </c>
      <c r="C992" s="245" t="s">
        <v>1078</v>
      </c>
      <c r="D992" s="245" t="s">
        <v>760</v>
      </c>
      <c r="E992" s="245" t="s">
        <v>1325</v>
      </c>
      <c r="F992" s="246">
        <v>3525789</v>
      </c>
      <c r="G992" s="123" t="str">
        <f t="shared" si="16"/>
        <v>0703011004Г030600</v>
      </c>
    </row>
    <row r="993" spans="1:7">
      <c r="A993" s="244" t="s">
        <v>1199</v>
      </c>
      <c r="B993" s="245" t="s">
        <v>207</v>
      </c>
      <c r="C993" s="245" t="s">
        <v>1078</v>
      </c>
      <c r="D993" s="245" t="s">
        <v>760</v>
      </c>
      <c r="E993" s="245" t="s">
        <v>1200</v>
      </c>
      <c r="F993" s="246">
        <v>3525789</v>
      </c>
      <c r="G993" s="123" t="str">
        <f t="shared" si="16"/>
        <v>0703011004Г030610</v>
      </c>
    </row>
    <row r="994" spans="1:7" ht="51">
      <c r="A994" s="244" t="s">
        <v>347</v>
      </c>
      <c r="B994" s="245" t="s">
        <v>207</v>
      </c>
      <c r="C994" s="245" t="s">
        <v>1078</v>
      </c>
      <c r="D994" s="245" t="s">
        <v>760</v>
      </c>
      <c r="E994" s="245" t="s">
        <v>348</v>
      </c>
      <c r="F994" s="246">
        <v>3525789</v>
      </c>
      <c r="G994" s="123" t="str">
        <f t="shared" si="16"/>
        <v>0703011004Г030611</v>
      </c>
    </row>
    <row r="995" spans="1:7" ht="114.75">
      <c r="A995" s="244" t="s">
        <v>1837</v>
      </c>
      <c r="B995" s="245" t="s">
        <v>207</v>
      </c>
      <c r="C995" s="245" t="s">
        <v>1078</v>
      </c>
      <c r="D995" s="245" t="s">
        <v>1838</v>
      </c>
      <c r="E995" s="245" t="s">
        <v>1174</v>
      </c>
      <c r="F995" s="246">
        <v>28873</v>
      </c>
      <c r="G995" s="123" t="str">
        <f t="shared" si="16"/>
        <v>0703011004М030</v>
      </c>
    </row>
    <row r="996" spans="1:7" ht="25.5">
      <c r="A996" s="244" t="s">
        <v>1324</v>
      </c>
      <c r="B996" s="245" t="s">
        <v>207</v>
      </c>
      <c r="C996" s="245" t="s">
        <v>1078</v>
      </c>
      <c r="D996" s="245" t="s">
        <v>1838</v>
      </c>
      <c r="E996" s="245" t="s">
        <v>1325</v>
      </c>
      <c r="F996" s="246">
        <v>28873</v>
      </c>
      <c r="G996" s="123" t="str">
        <f t="shared" si="16"/>
        <v>0703011004М030600</v>
      </c>
    </row>
    <row r="997" spans="1:7">
      <c r="A997" s="244" t="s">
        <v>1199</v>
      </c>
      <c r="B997" s="245" t="s">
        <v>207</v>
      </c>
      <c r="C997" s="245" t="s">
        <v>1078</v>
      </c>
      <c r="D997" s="245" t="s">
        <v>1838</v>
      </c>
      <c r="E997" s="245" t="s">
        <v>1200</v>
      </c>
      <c r="F997" s="246">
        <v>28873</v>
      </c>
      <c r="G997" s="123" t="str">
        <f t="shared" si="16"/>
        <v>0703011004М030610</v>
      </c>
    </row>
    <row r="998" spans="1:7" ht="51">
      <c r="A998" s="244" t="s">
        <v>347</v>
      </c>
      <c r="B998" s="245" t="s">
        <v>207</v>
      </c>
      <c r="C998" s="245" t="s">
        <v>1078</v>
      </c>
      <c r="D998" s="245" t="s">
        <v>1838</v>
      </c>
      <c r="E998" s="245" t="s">
        <v>348</v>
      </c>
      <c r="F998" s="246">
        <v>28873</v>
      </c>
      <c r="G998" s="123" t="str">
        <f t="shared" si="16"/>
        <v>0703011004М030611</v>
      </c>
    </row>
    <row r="999" spans="1:7" ht="89.25">
      <c r="A999" s="244" t="s">
        <v>966</v>
      </c>
      <c r="B999" s="245" t="s">
        <v>207</v>
      </c>
      <c r="C999" s="245" t="s">
        <v>1078</v>
      </c>
      <c r="D999" s="245" t="s">
        <v>967</v>
      </c>
      <c r="E999" s="245" t="s">
        <v>1174</v>
      </c>
      <c r="F999" s="246">
        <v>271157</v>
      </c>
      <c r="G999" s="123" t="str">
        <f t="shared" si="16"/>
        <v>0703011004Э030</v>
      </c>
    </row>
    <row r="1000" spans="1:7" ht="25.5">
      <c r="A1000" s="244" t="s">
        <v>1324</v>
      </c>
      <c r="B1000" s="245" t="s">
        <v>207</v>
      </c>
      <c r="C1000" s="245" t="s">
        <v>1078</v>
      </c>
      <c r="D1000" s="245" t="s">
        <v>967</v>
      </c>
      <c r="E1000" s="245" t="s">
        <v>1325</v>
      </c>
      <c r="F1000" s="246">
        <v>271157</v>
      </c>
      <c r="G1000" s="123" t="str">
        <f t="shared" si="16"/>
        <v>0703011004Э030600</v>
      </c>
    </row>
    <row r="1001" spans="1:7">
      <c r="A1001" s="244" t="s">
        <v>1199</v>
      </c>
      <c r="B1001" s="245" t="s">
        <v>207</v>
      </c>
      <c r="C1001" s="245" t="s">
        <v>1078</v>
      </c>
      <c r="D1001" s="245" t="s">
        <v>967</v>
      </c>
      <c r="E1001" s="245" t="s">
        <v>1200</v>
      </c>
      <c r="F1001" s="246">
        <v>271157</v>
      </c>
      <c r="G1001" s="123" t="str">
        <f t="shared" ref="G1001:G1064" si="17">CONCATENATE(C1001,D1001,E1001)</f>
        <v>0703011004Э030610</v>
      </c>
    </row>
    <row r="1002" spans="1:7" ht="51">
      <c r="A1002" s="244" t="s">
        <v>347</v>
      </c>
      <c r="B1002" s="245" t="s">
        <v>207</v>
      </c>
      <c r="C1002" s="245" t="s">
        <v>1078</v>
      </c>
      <c r="D1002" s="245" t="s">
        <v>967</v>
      </c>
      <c r="E1002" s="245" t="s">
        <v>348</v>
      </c>
      <c r="F1002" s="246">
        <v>271157</v>
      </c>
      <c r="G1002" s="123" t="str">
        <f t="shared" si="17"/>
        <v>0703011004Э030611</v>
      </c>
    </row>
    <row r="1003" spans="1:7" ht="229.5">
      <c r="A1003" s="244" t="s">
        <v>1350</v>
      </c>
      <c r="B1003" s="245" t="s">
        <v>207</v>
      </c>
      <c r="C1003" s="245" t="s">
        <v>1078</v>
      </c>
      <c r="D1003" s="245" t="s">
        <v>747</v>
      </c>
      <c r="E1003" s="245" t="s">
        <v>1174</v>
      </c>
      <c r="F1003" s="246">
        <v>19929800</v>
      </c>
      <c r="G1003" s="123" t="str">
        <f t="shared" si="17"/>
        <v>07030110075640</v>
      </c>
    </row>
    <row r="1004" spans="1:7" ht="51">
      <c r="A1004" s="244" t="s">
        <v>1315</v>
      </c>
      <c r="B1004" s="245" t="s">
        <v>207</v>
      </c>
      <c r="C1004" s="245" t="s">
        <v>1078</v>
      </c>
      <c r="D1004" s="245" t="s">
        <v>747</v>
      </c>
      <c r="E1004" s="245" t="s">
        <v>273</v>
      </c>
      <c r="F1004" s="246">
        <v>19929800</v>
      </c>
      <c r="G1004" s="123" t="str">
        <f t="shared" si="17"/>
        <v>07030110075640100</v>
      </c>
    </row>
    <row r="1005" spans="1:7">
      <c r="A1005" s="244" t="s">
        <v>1191</v>
      </c>
      <c r="B1005" s="245" t="s">
        <v>207</v>
      </c>
      <c r="C1005" s="245" t="s">
        <v>1078</v>
      </c>
      <c r="D1005" s="245" t="s">
        <v>747</v>
      </c>
      <c r="E1005" s="245" t="s">
        <v>133</v>
      </c>
      <c r="F1005" s="246">
        <v>19929800</v>
      </c>
      <c r="G1005" s="123" t="str">
        <f t="shared" si="17"/>
        <v>07030110075640110</v>
      </c>
    </row>
    <row r="1006" spans="1:7">
      <c r="A1006" s="244" t="s">
        <v>1138</v>
      </c>
      <c r="B1006" s="245" t="s">
        <v>207</v>
      </c>
      <c r="C1006" s="245" t="s">
        <v>1078</v>
      </c>
      <c r="D1006" s="245" t="s">
        <v>747</v>
      </c>
      <c r="E1006" s="245" t="s">
        <v>342</v>
      </c>
      <c r="F1006" s="246">
        <v>15307000</v>
      </c>
      <c r="G1006" s="123" t="str">
        <f t="shared" si="17"/>
        <v>07030110075640111</v>
      </c>
    </row>
    <row r="1007" spans="1:7" ht="38.25">
      <c r="A1007" s="244" t="s">
        <v>1139</v>
      </c>
      <c r="B1007" s="245" t="s">
        <v>207</v>
      </c>
      <c r="C1007" s="245" t="s">
        <v>1078</v>
      </c>
      <c r="D1007" s="245" t="s">
        <v>747</v>
      </c>
      <c r="E1007" s="245" t="s">
        <v>1056</v>
      </c>
      <c r="F1007" s="246">
        <v>4622800</v>
      </c>
      <c r="G1007" s="123" t="str">
        <f t="shared" si="17"/>
        <v>07030110075640119</v>
      </c>
    </row>
    <row r="1008" spans="1:7" ht="25.5">
      <c r="A1008" s="244" t="s">
        <v>483</v>
      </c>
      <c r="B1008" s="245" t="s">
        <v>207</v>
      </c>
      <c r="C1008" s="245" t="s">
        <v>1078</v>
      </c>
      <c r="D1008" s="245" t="s">
        <v>993</v>
      </c>
      <c r="E1008" s="245" t="s">
        <v>1174</v>
      </c>
      <c r="F1008" s="246">
        <v>80000</v>
      </c>
      <c r="G1008" s="123" t="str">
        <f t="shared" si="17"/>
        <v>07030900000000</v>
      </c>
    </row>
    <row r="1009" spans="1:7" ht="25.5">
      <c r="A1009" s="244" t="s">
        <v>488</v>
      </c>
      <c r="B1009" s="245" t="s">
        <v>207</v>
      </c>
      <c r="C1009" s="245" t="s">
        <v>1078</v>
      </c>
      <c r="D1009" s="245" t="s">
        <v>996</v>
      </c>
      <c r="E1009" s="245" t="s">
        <v>1174</v>
      </c>
      <c r="F1009" s="246">
        <v>80000</v>
      </c>
      <c r="G1009" s="123" t="str">
        <f t="shared" si="17"/>
        <v>07030930000000</v>
      </c>
    </row>
    <row r="1010" spans="1:7" ht="51">
      <c r="A1010" s="244" t="s">
        <v>407</v>
      </c>
      <c r="B1010" s="245" t="s">
        <v>207</v>
      </c>
      <c r="C1010" s="245" t="s">
        <v>1078</v>
      </c>
      <c r="D1010" s="245" t="s">
        <v>1721</v>
      </c>
      <c r="E1010" s="245" t="s">
        <v>1174</v>
      </c>
      <c r="F1010" s="246">
        <v>80000</v>
      </c>
      <c r="G1010" s="123" t="str">
        <f t="shared" si="17"/>
        <v>07030930080000</v>
      </c>
    </row>
    <row r="1011" spans="1:7" ht="25.5">
      <c r="A1011" s="244" t="s">
        <v>1324</v>
      </c>
      <c r="B1011" s="245" t="s">
        <v>207</v>
      </c>
      <c r="C1011" s="245" t="s">
        <v>1078</v>
      </c>
      <c r="D1011" s="245" t="s">
        <v>1721</v>
      </c>
      <c r="E1011" s="245" t="s">
        <v>1325</v>
      </c>
      <c r="F1011" s="246">
        <v>80000</v>
      </c>
      <c r="G1011" s="123" t="str">
        <f t="shared" si="17"/>
        <v>07030930080000600</v>
      </c>
    </row>
    <row r="1012" spans="1:7">
      <c r="A1012" s="244" t="s">
        <v>1199</v>
      </c>
      <c r="B1012" s="245" t="s">
        <v>207</v>
      </c>
      <c r="C1012" s="245" t="s">
        <v>1078</v>
      </c>
      <c r="D1012" s="245" t="s">
        <v>1721</v>
      </c>
      <c r="E1012" s="245" t="s">
        <v>1200</v>
      </c>
      <c r="F1012" s="246">
        <v>80000</v>
      </c>
      <c r="G1012" s="123" t="str">
        <f t="shared" si="17"/>
        <v>07030930080000610</v>
      </c>
    </row>
    <row r="1013" spans="1:7">
      <c r="A1013" s="244" t="s">
        <v>366</v>
      </c>
      <c r="B1013" s="245" t="s">
        <v>207</v>
      </c>
      <c r="C1013" s="245" t="s">
        <v>1078</v>
      </c>
      <c r="D1013" s="245" t="s">
        <v>1721</v>
      </c>
      <c r="E1013" s="245" t="s">
        <v>367</v>
      </c>
      <c r="F1013" s="246">
        <v>80000</v>
      </c>
      <c r="G1013" s="123" t="str">
        <f t="shared" si="17"/>
        <v>07030930080000612</v>
      </c>
    </row>
    <row r="1014" spans="1:7">
      <c r="A1014" s="244" t="s">
        <v>1075</v>
      </c>
      <c r="B1014" s="245" t="s">
        <v>207</v>
      </c>
      <c r="C1014" s="245" t="s">
        <v>365</v>
      </c>
      <c r="D1014" s="245" t="s">
        <v>1174</v>
      </c>
      <c r="E1014" s="245" t="s">
        <v>1174</v>
      </c>
      <c r="F1014" s="246">
        <v>21677704</v>
      </c>
      <c r="G1014" s="123" t="str">
        <f t="shared" si="17"/>
        <v>0707</v>
      </c>
    </row>
    <row r="1015" spans="1:7" ht="25.5">
      <c r="A1015" s="244" t="s">
        <v>442</v>
      </c>
      <c r="B1015" s="245" t="s">
        <v>207</v>
      </c>
      <c r="C1015" s="245" t="s">
        <v>365</v>
      </c>
      <c r="D1015" s="245" t="s">
        <v>971</v>
      </c>
      <c r="E1015" s="245" t="s">
        <v>1174</v>
      </c>
      <c r="F1015" s="246">
        <v>21677704</v>
      </c>
      <c r="G1015" s="123" t="str">
        <f t="shared" si="17"/>
        <v>07070100000000</v>
      </c>
    </row>
    <row r="1016" spans="1:7" ht="25.5">
      <c r="A1016" s="244" t="s">
        <v>443</v>
      </c>
      <c r="B1016" s="245" t="s">
        <v>207</v>
      </c>
      <c r="C1016" s="245" t="s">
        <v>365</v>
      </c>
      <c r="D1016" s="245" t="s">
        <v>972</v>
      </c>
      <c r="E1016" s="245" t="s">
        <v>1174</v>
      </c>
      <c r="F1016" s="246">
        <v>21404614</v>
      </c>
      <c r="G1016" s="123" t="str">
        <f t="shared" si="17"/>
        <v>07070110000000</v>
      </c>
    </row>
    <row r="1017" spans="1:7" ht="102">
      <c r="A1017" s="244" t="s">
        <v>417</v>
      </c>
      <c r="B1017" s="245" t="s">
        <v>207</v>
      </c>
      <c r="C1017" s="245" t="s">
        <v>365</v>
      </c>
      <c r="D1017" s="245" t="s">
        <v>767</v>
      </c>
      <c r="E1017" s="245" t="s">
        <v>1174</v>
      </c>
      <c r="F1017" s="246">
        <v>1600000</v>
      </c>
      <c r="G1017" s="123" t="str">
        <f t="shared" si="17"/>
        <v>07070110040040</v>
      </c>
    </row>
    <row r="1018" spans="1:7" ht="25.5">
      <c r="A1018" s="244" t="s">
        <v>1324</v>
      </c>
      <c r="B1018" s="245" t="s">
        <v>207</v>
      </c>
      <c r="C1018" s="245" t="s">
        <v>365</v>
      </c>
      <c r="D1018" s="245" t="s">
        <v>767</v>
      </c>
      <c r="E1018" s="245" t="s">
        <v>1325</v>
      </c>
      <c r="F1018" s="246">
        <v>1600000</v>
      </c>
      <c r="G1018" s="123" t="str">
        <f t="shared" si="17"/>
        <v>07070110040040600</v>
      </c>
    </row>
    <row r="1019" spans="1:7">
      <c r="A1019" s="244" t="s">
        <v>1199</v>
      </c>
      <c r="B1019" s="245" t="s">
        <v>207</v>
      </c>
      <c r="C1019" s="245" t="s">
        <v>365</v>
      </c>
      <c r="D1019" s="245" t="s">
        <v>767</v>
      </c>
      <c r="E1019" s="245" t="s">
        <v>1200</v>
      </c>
      <c r="F1019" s="246">
        <v>1600000</v>
      </c>
      <c r="G1019" s="123" t="str">
        <f t="shared" si="17"/>
        <v>07070110040040610</v>
      </c>
    </row>
    <row r="1020" spans="1:7" ht="51">
      <c r="A1020" s="244" t="s">
        <v>347</v>
      </c>
      <c r="B1020" s="245" t="s">
        <v>207</v>
      </c>
      <c r="C1020" s="245" t="s">
        <v>365</v>
      </c>
      <c r="D1020" s="245" t="s">
        <v>767</v>
      </c>
      <c r="E1020" s="245" t="s">
        <v>348</v>
      </c>
      <c r="F1020" s="246">
        <v>1600000</v>
      </c>
      <c r="G1020" s="123" t="str">
        <f t="shared" si="17"/>
        <v>07070110040040611</v>
      </c>
    </row>
    <row r="1021" spans="1:7" ht="140.25">
      <c r="A1021" s="244" t="s">
        <v>418</v>
      </c>
      <c r="B1021" s="245" t="s">
        <v>207</v>
      </c>
      <c r="C1021" s="245" t="s">
        <v>365</v>
      </c>
      <c r="D1021" s="245" t="s">
        <v>768</v>
      </c>
      <c r="E1021" s="245" t="s">
        <v>1174</v>
      </c>
      <c r="F1021" s="246">
        <v>1100000</v>
      </c>
      <c r="G1021" s="123" t="str">
        <f t="shared" si="17"/>
        <v>07070110041040</v>
      </c>
    </row>
    <row r="1022" spans="1:7" ht="25.5">
      <c r="A1022" s="244" t="s">
        <v>1324</v>
      </c>
      <c r="B1022" s="245" t="s">
        <v>207</v>
      </c>
      <c r="C1022" s="245" t="s">
        <v>365</v>
      </c>
      <c r="D1022" s="245" t="s">
        <v>768</v>
      </c>
      <c r="E1022" s="245" t="s">
        <v>1325</v>
      </c>
      <c r="F1022" s="246">
        <v>1100000</v>
      </c>
      <c r="G1022" s="123" t="str">
        <f t="shared" si="17"/>
        <v>07070110041040600</v>
      </c>
    </row>
    <row r="1023" spans="1:7">
      <c r="A1023" s="244" t="s">
        <v>1199</v>
      </c>
      <c r="B1023" s="245" t="s">
        <v>207</v>
      </c>
      <c r="C1023" s="245" t="s">
        <v>365</v>
      </c>
      <c r="D1023" s="245" t="s">
        <v>768</v>
      </c>
      <c r="E1023" s="245" t="s">
        <v>1200</v>
      </c>
      <c r="F1023" s="246">
        <v>1100000</v>
      </c>
      <c r="G1023" s="123" t="str">
        <f t="shared" si="17"/>
        <v>07070110041040610</v>
      </c>
    </row>
    <row r="1024" spans="1:7" ht="51">
      <c r="A1024" s="244" t="s">
        <v>347</v>
      </c>
      <c r="B1024" s="245" t="s">
        <v>207</v>
      </c>
      <c r="C1024" s="245" t="s">
        <v>365</v>
      </c>
      <c r="D1024" s="245" t="s">
        <v>768</v>
      </c>
      <c r="E1024" s="245" t="s">
        <v>348</v>
      </c>
      <c r="F1024" s="246">
        <v>1100000</v>
      </c>
      <c r="G1024" s="123" t="str">
        <f t="shared" si="17"/>
        <v>07070110041040611</v>
      </c>
    </row>
    <row r="1025" spans="1:7" ht="102">
      <c r="A1025" s="244" t="s">
        <v>769</v>
      </c>
      <c r="B1025" s="245" t="s">
        <v>207</v>
      </c>
      <c r="C1025" s="245" t="s">
        <v>365</v>
      </c>
      <c r="D1025" s="245" t="s">
        <v>770</v>
      </c>
      <c r="E1025" s="245" t="s">
        <v>1174</v>
      </c>
      <c r="F1025" s="246">
        <v>93000</v>
      </c>
      <c r="G1025" s="123" t="str">
        <f t="shared" si="17"/>
        <v>07070110047040</v>
      </c>
    </row>
    <row r="1026" spans="1:7" ht="25.5">
      <c r="A1026" s="244" t="s">
        <v>1324</v>
      </c>
      <c r="B1026" s="245" t="s">
        <v>207</v>
      </c>
      <c r="C1026" s="245" t="s">
        <v>365</v>
      </c>
      <c r="D1026" s="245" t="s">
        <v>770</v>
      </c>
      <c r="E1026" s="245" t="s">
        <v>1325</v>
      </c>
      <c r="F1026" s="246">
        <v>93000</v>
      </c>
      <c r="G1026" s="123" t="str">
        <f t="shared" si="17"/>
        <v>07070110047040600</v>
      </c>
    </row>
    <row r="1027" spans="1:7">
      <c r="A1027" s="244" t="s">
        <v>1199</v>
      </c>
      <c r="B1027" s="245" t="s">
        <v>207</v>
      </c>
      <c r="C1027" s="245" t="s">
        <v>365</v>
      </c>
      <c r="D1027" s="245" t="s">
        <v>770</v>
      </c>
      <c r="E1027" s="245" t="s">
        <v>1200</v>
      </c>
      <c r="F1027" s="246">
        <v>93000</v>
      </c>
      <c r="G1027" s="123" t="str">
        <f t="shared" si="17"/>
        <v>07070110047040610</v>
      </c>
    </row>
    <row r="1028" spans="1:7">
      <c r="A1028" s="244" t="s">
        <v>366</v>
      </c>
      <c r="B1028" s="245" t="s">
        <v>207</v>
      </c>
      <c r="C1028" s="245" t="s">
        <v>365</v>
      </c>
      <c r="D1028" s="245" t="s">
        <v>770</v>
      </c>
      <c r="E1028" s="245" t="s">
        <v>367</v>
      </c>
      <c r="F1028" s="246">
        <v>93000</v>
      </c>
      <c r="G1028" s="123" t="str">
        <f t="shared" si="17"/>
        <v>07070110047040612</v>
      </c>
    </row>
    <row r="1029" spans="1:7" ht="114.75">
      <c r="A1029" s="244" t="s">
        <v>1149</v>
      </c>
      <c r="B1029" s="245" t="s">
        <v>207</v>
      </c>
      <c r="C1029" s="245" t="s">
        <v>365</v>
      </c>
      <c r="D1029" s="245" t="s">
        <v>1150</v>
      </c>
      <c r="E1029" s="245" t="s">
        <v>1174</v>
      </c>
      <c r="F1029" s="246">
        <v>26542</v>
      </c>
      <c r="G1029" s="123" t="str">
        <f t="shared" si="17"/>
        <v>0707011004Г040</v>
      </c>
    </row>
    <row r="1030" spans="1:7" ht="25.5">
      <c r="A1030" s="244" t="s">
        <v>1324</v>
      </c>
      <c r="B1030" s="245" t="s">
        <v>207</v>
      </c>
      <c r="C1030" s="245" t="s">
        <v>365</v>
      </c>
      <c r="D1030" s="245" t="s">
        <v>1150</v>
      </c>
      <c r="E1030" s="245" t="s">
        <v>1325</v>
      </c>
      <c r="F1030" s="246">
        <v>26542</v>
      </c>
      <c r="G1030" s="123" t="str">
        <f t="shared" si="17"/>
        <v>0707011004Г040600</v>
      </c>
    </row>
    <row r="1031" spans="1:7">
      <c r="A1031" s="244" t="s">
        <v>1199</v>
      </c>
      <c r="B1031" s="245" t="s">
        <v>207</v>
      </c>
      <c r="C1031" s="245" t="s">
        <v>365</v>
      </c>
      <c r="D1031" s="245" t="s">
        <v>1150</v>
      </c>
      <c r="E1031" s="245" t="s">
        <v>1200</v>
      </c>
      <c r="F1031" s="246">
        <v>26542</v>
      </c>
      <c r="G1031" s="123" t="str">
        <f t="shared" si="17"/>
        <v>0707011004Г040610</v>
      </c>
    </row>
    <row r="1032" spans="1:7" ht="51">
      <c r="A1032" s="244" t="s">
        <v>347</v>
      </c>
      <c r="B1032" s="245" t="s">
        <v>207</v>
      </c>
      <c r="C1032" s="245" t="s">
        <v>365</v>
      </c>
      <c r="D1032" s="245" t="s">
        <v>1150</v>
      </c>
      <c r="E1032" s="245" t="s">
        <v>348</v>
      </c>
      <c r="F1032" s="246">
        <v>26542</v>
      </c>
      <c r="G1032" s="123" t="str">
        <f t="shared" si="17"/>
        <v>0707011004Г040611</v>
      </c>
    </row>
    <row r="1033" spans="1:7" ht="114.75">
      <c r="A1033" s="244" t="s">
        <v>1839</v>
      </c>
      <c r="B1033" s="245" t="s">
        <v>207</v>
      </c>
      <c r="C1033" s="245" t="s">
        <v>365</v>
      </c>
      <c r="D1033" s="245" t="s">
        <v>1840</v>
      </c>
      <c r="E1033" s="245" t="s">
        <v>1174</v>
      </c>
      <c r="F1033" s="246">
        <v>47750</v>
      </c>
      <c r="G1033" s="123" t="str">
        <f t="shared" si="17"/>
        <v>0707011004М040</v>
      </c>
    </row>
    <row r="1034" spans="1:7" ht="25.5">
      <c r="A1034" s="244" t="s">
        <v>1324</v>
      </c>
      <c r="B1034" s="245" t="s">
        <v>207</v>
      </c>
      <c r="C1034" s="245" t="s">
        <v>365</v>
      </c>
      <c r="D1034" s="245" t="s">
        <v>1840</v>
      </c>
      <c r="E1034" s="245" t="s">
        <v>1325</v>
      </c>
      <c r="F1034" s="246">
        <v>47750</v>
      </c>
      <c r="G1034" s="123" t="str">
        <f t="shared" si="17"/>
        <v>0707011004М040600</v>
      </c>
    </row>
    <row r="1035" spans="1:7">
      <c r="A1035" s="244" t="s">
        <v>1199</v>
      </c>
      <c r="B1035" s="245" t="s">
        <v>207</v>
      </c>
      <c r="C1035" s="245" t="s">
        <v>365</v>
      </c>
      <c r="D1035" s="245" t="s">
        <v>1840</v>
      </c>
      <c r="E1035" s="245" t="s">
        <v>1200</v>
      </c>
      <c r="F1035" s="246">
        <v>47750</v>
      </c>
      <c r="G1035" s="123" t="str">
        <f t="shared" si="17"/>
        <v>0707011004М040610</v>
      </c>
    </row>
    <row r="1036" spans="1:7" ht="51">
      <c r="A1036" s="244" t="s">
        <v>347</v>
      </c>
      <c r="B1036" s="245" t="s">
        <v>207</v>
      </c>
      <c r="C1036" s="245" t="s">
        <v>365</v>
      </c>
      <c r="D1036" s="245" t="s">
        <v>1840</v>
      </c>
      <c r="E1036" s="245" t="s">
        <v>348</v>
      </c>
      <c r="F1036" s="246">
        <v>47750</v>
      </c>
      <c r="G1036" s="123" t="str">
        <f t="shared" si="17"/>
        <v>0707011004М040611</v>
      </c>
    </row>
    <row r="1037" spans="1:7" ht="102">
      <c r="A1037" s="244" t="s">
        <v>1151</v>
      </c>
      <c r="B1037" s="245" t="s">
        <v>207</v>
      </c>
      <c r="C1037" s="245" t="s">
        <v>365</v>
      </c>
      <c r="D1037" s="245" t="s">
        <v>1152</v>
      </c>
      <c r="E1037" s="245" t="s">
        <v>1174</v>
      </c>
      <c r="F1037" s="246">
        <v>175822</v>
      </c>
      <c r="G1037" s="123" t="str">
        <f t="shared" si="17"/>
        <v>0707011004Э040</v>
      </c>
    </row>
    <row r="1038" spans="1:7" ht="25.5">
      <c r="A1038" s="244" t="s">
        <v>1324</v>
      </c>
      <c r="B1038" s="245" t="s">
        <v>207</v>
      </c>
      <c r="C1038" s="245" t="s">
        <v>365</v>
      </c>
      <c r="D1038" s="245" t="s">
        <v>1152</v>
      </c>
      <c r="E1038" s="245" t="s">
        <v>1325</v>
      </c>
      <c r="F1038" s="246">
        <v>175822</v>
      </c>
      <c r="G1038" s="123" t="str">
        <f t="shared" si="17"/>
        <v>0707011004Э040600</v>
      </c>
    </row>
    <row r="1039" spans="1:7">
      <c r="A1039" s="244" t="s">
        <v>1199</v>
      </c>
      <c r="B1039" s="245" t="s">
        <v>207</v>
      </c>
      <c r="C1039" s="245" t="s">
        <v>365</v>
      </c>
      <c r="D1039" s="245" t="s">
        <v>1152</v>
      </c>
      <c r="E1039" s="245" t="s">
        <v>1200</v>
      </c>
      <c r="F1039" s="246">
        <v>175822</v>
      </c>
      <c r="G1039" s="123" t="str">
        <f t="shared" si="17"/>
        <v>0707011004Э040610</v>
      </c>
    </row>
    <row r="1040" spans="1:7" ht="51">
      <c r="A1040" s="244" t="s">
        <v>347</v>
      </c>
      <c r="B1040" s="245" t="s">
        <v>207</v>
      </c>
      <c r="C1040" s="245" t="s">
        <v>365</v>
      </c>
      <c r="D1040" s="245" t="s">
        <v>1152</v>
      </c>
      <c r="E1040" s="245" t="s">
        <v>348</v>
      </c>
      <c r="F1040" s="246">
        <v>175822</v>
      </c>
      <c r="G1040" s="123" t="str">
        <f t="shared" si="17"/>
        <v>0707011004Э040611</v>
      </c>
    </row>
    <row r="1041" spans="1:7" ht="63.75">
      <c r="A1041" s="244" t="s">
        <v>1189</v>
      </c>
      <c r="B1041" s="245" t="s">
        <v>207</v>
      </c>
      <c r="C1041" s="245" t="s">
        <v>365</v>
      </c>
      <c r="D1041" s="245" t="s">
        <v>1190</v>
      </c>
      <c r="E1041" s="245" t="s">
        <v>1174</v>
      </c>
      <c r="F1041" s="246">
        <v>16813400</v>
      </c>
      <c r="G1041" s="123" t="str">
        <f t="shared" si="17"/>
        <v>07070110076490</v>
      </c>
    </row>
    <row r="1042" spans="1:7" ht="25.5">
      <c r="A1042" s="244" t="s">
        <v>1316</v>
      </c>
      <c r="B1042" s="245" t="s">
        <v>207</v>
      </c>
      <c r="C1042" s="245" t="s">
        <v>365</v>
      </c>
      <c r="D1042" s="245" t="s">
        <v>1190</v>
      </c>
      <c r="E1042" s="245" t="s">
        <v>1317</v>
      </c>
      <c r="F1042" s="246">
        <v>11858300</v>
      </c>
      <c r="G1042" s="123" t="str">
        <f t="shared" si="17"/>
        <v>07070110076490200</v>
      </c>
    </row>
    <row r="1043" spans="1:7" ht="25.5">
      <c r="A1043" s="244" t="s">
        <v>1197</v>
      </c>
      <c r="B1043" s="245" t="s">
        <v>207</v>
      </c>
      <c r="C1043" s="245" t="s">
        <v>365</v>
      </c>
      <c r="D1043" s="245" t="s">
        <v>1190</v>
      </c>
      <c r="E1043" s="245" t="s">
        <v>1198</v>
      </c>
      <c r="F1043" s="246">
        <v>11858300</v>
      </c>
      <c r="G1043" s="123" t="str">
        <f t="shared" si="17"/>
        <v>07070110076490240</v>
      </c>
    </row>
    <row r="1044" spans="1:7">
      <c r="A1044" s="244" t="s">
        <v>1224</v>
      </c>
      <c r="B1044" s="245" t="s">
        <v>207</v>
      </c>
      <c r="C1044" s="245" t="s">
        <v>365</v>
      </c>
      <c r="D1044" s="245" t="s">
        <v>1190</v>
      </c>
      <c r="E1044" s="245" t="s">
        <v>329</v>
      </c>
      <c r="F1044" s="246">
        <v>11858300</v>
      </c>
      <c r="G1044" s="123" t="str">
        <f t="shared" si="17"/>
        <v>07070110076490244</v>
      </c>
    </row>
    <row r="1045" spans="1:7" ht="25.5">
      <c r="A1045" s="244" t="s">
        <v>1324</v>
      </c>
      <c r="B1045" s="245" t="s">
        <v>207</v>
      </c>
      <c r="C1045" s="245" t="s">
        <v>365</v>
      </c>
      <c r="D1045" s="245" t="s">
        <v>1190</v>
      </c>
      <c r="E1045" s="245" t="s">
        <v>1325</v>
      </c>
      <c r="F1045" s="246">
        <v>4955100</v>
      </c>
      <c r="G1045" s="123" t="str">
        <f t="shared" si="17"/>
        <v>07070110076490600</v>
      </c>
    </row>
    <row r="1046" spans="1:7">
      <c r="A1046" s="244" t="s">
        <v>1199</v>
      </c>
      <c r="B1046" s="245" t="s">
        <v>207</v>
      </c>
      <c r="C1046" s="245" t="s">
        <v>365</v>
      </c>
      <c r="D1046" s="245" t="s">
        <v>1190</v>
      </c>
      <c r="E1046" s="245" t="s">
        <v>1200</v>
      </c>
      <c r="F1046" s="246">
        <v>4955100</v>
      </c>
      <c r="G1046" s="123" t="str">
        <f t="shared" si="17"/>
        <v>07070110076490610</v>
      </c>
    </row>
    <row r="1047" spans="1:7" ht="51">
      <c r="A1047" s="244" t="s">
        <v>347</v>
      </c>
      <c r="B1047" s="245" t="s">
        <v>207</v>
      </c>
      <c r="C1047" s="245" t="s">
        <v>365</v>
      </c>
      <c r="D1047" s="245" t="s">
        <v>1190</v>
      </c>
      <c r="E1047" s="245" t="s">
        <v>348</v>
      </c>
      <c r="F1047" s="246">
        <v>4955100</v>
      </c>
      <c r="G1047" s="123" t="str">
        <f t="shared" si="17"/>
        <v>07070110076490611</v>
      </c>
    </row>
    <row r="1048" spans="1:7" ht="63.75">
      <c r="A1048" s="244" t="s">
        <v>393</v>
      </c>
      <c r="B1048" s="245" t="s">
        <v>207</v>
      </c>
      <c r="C1048" s="245" t="s">
        <v>365</v>
      </c>
      <c r="D1048" s="245" t="s">
        <v>776</v>
      </c>
      <c r="E1048" s="245" t="s">
        <v>1174</v>
      </c>
      <c r="F1048" s="246">
        <v>1265000</v>
      </c>
      <c r="G1048" s="123" t="str">
        <f t="shared" si="17"/>
        <v>07070110080030</v>
      </c>
    </row>
    <row r="1049" spans="1:7" ht="25.5">
      <c r="A1049" s="244" t="s">
        <v>1324</v>
      </c>
      <c r="B1049" s="245" t="s">
        <v>207</v>
      </c>
      <c r="C1049" s="245" t="s">
        <v>365</v>
      </c>
      <c r="D1049" s="245" t="s">
        <v>776</v>
      </c>
      <c r="E1049" s="245" t="s">
        <v>1325</v>
      </c>
      <c r="F1049" s="246">
        <v>1265000</v>
      </c>
      <c r="G1049" s="123" t="str">
        <f t="shared" si="17"/>
        <v>07070110080030600</v>
      </c>
    </row>
    <row r="1050" spans="1:7">
      <c r="A1050" s="244" t="s">
        <v>1199</v>
      </c>
      <c r="B1050" s="245" t="s">
        <v>207</v>
      </c>
      <c r="C1050" s="245" t="s">
        <v>365</v>
      </c>
      <c r="D1050" s="245" t="s">
        <v>776</v>
      </c>
      <c r="E1050" s="245" t="s">
        <v>1200</v>
      </c>
      <c r="F1050" s="246">
        <v>1265000</v>
      </c>
      <c r="G1050" s="123" t="str">
        <f t="shared" si="17"/>
        <v>07070110080030610</v>
      </c>
    </row>
    <row r="1051" spans="1:7" ht="51">
      <c r="A1051" s="244" t="s">
        <v>347</v>
      </c>
      <c r="B1051" s="245" t="s">
        <v>207</v>
      </c>
      <c r="C1051" s="245" t="s">
        <v>365</v>
      </c>
      <c r="D1051" s="245" t="s">
        <v>776</v>
      </c>
      <c r="E1051" s="245" t="s">
        <v>348</v>
      </c>
      <c r="F1051" s="246">
        <v>1265000</v>
      </c>
      <c r="G1051" s="123" t="str">
        <f t="shared" si="17"/>
        <v>07070110080030611</v>
      </c>
    </row>
    <row r="1052" spans="1:7" ht="153">
      <c r="A1052" s="244" t="s">
        <v>1465</v>
      </c>
      <c r="B1052" s="245" t="s">
        <v>207</v>
      </c>
      <c r="C1052" s="245" t="s">
        <v>365</v>
      </c>
      <c r="D1052" s="245" t="s">
        <v>774</v>
      </c>
      <c r="E1052" s="245" t="s">
        <v>1174</v>
      </c>
      <c r="F1052" s="246">
        <v>283100</v>
      </c>
      <c r="G1052" s="123" t="str">
        <f t="shared" si="17"/>
        <v>070701100S3970</v>
      </c>
    </row>
    <row r="1053" spans="1:7" ht="25.5">
      <c r="A1053" s="244" t="s">
        <v>1324</v>
      </c>
      <c r="B1053" s="245" t="s">
        <v>207</v>
      </c>
      <c r="C1053" s="245" t="s">
        <v>365</v>
      </c>
      <c r="D1053" s="245" t="s">
        <v>774</v>
      </c>
      <c r="E1053" s="245" t="s">
        <v>1325</v>
      </c>
      <c r="F1053" s="246">
        <v>283100</v>
      </c>
      <c r="G1053" s="123" t="str">
        <f t="shared" si="17"/>
        <v>070701100S3970600</v>
      </c>
    </row>
    <row r="1054" spans="1:7">
      <c r="A1054" s="244" t="s">
        <v>1199</v>
      </c>
      <c r="B1054" s="245" t="s">
        <v>207</v>
      </c>
      <c r="C1054" s="245" t="s">
        <v>365</v>
      </c>
      <c r="D1054" s="245" t="s">
        <v>774</v>
      </c>
      <c r="E1054" s="245" t="s">
        <v>1200</v>
      </c>
      <c r="F1054" s="246">
        <v>283100</v>
      </c>
      <c r="G1054" s="123" t="str">
        <f t="shared" si="17"/>
        <v>070701100S3970610</v>
      </c>
    </row>
    <row r="1055" spans="1:7" ht="51">
      <c r="A1055" s="244" t="s">
        <v>347</v>
      </c>
      <c r="B1055" s="245" t="s">
        <v>207</v>
      </c>
      <c r="C1055" s="245" t="s">
        <v>365</v>
      </c>
      <c r="D1055" s="245" t="s">
        <v>774</v>
      </c>
      <c r="E1055" s="245" t="s">
        <v>348</v>
      </c>
      <c r="F1055" s="246">
        <v>283100</v>
      </c>
      <c r="G1055" s="123" t="str">
        <f t="shared" si="17"/>
        <v>070701100S3970611</v>
      </c>
    </row>
    <row r="1056" spans="1:7" ht="25.5">
      <c r="A1056" s="244" t="s">
        <v>615</v>
      </c>
      <c r="B1056" s="245" t="s">
        <v>207</v>
      </c>
      <c r="C1056" s="245" t="s">
        <v>365</v>
      </c>
      <c r="D1056" s="245" t="s">
        <v>973</v>
      </c>
      <c r="E1056" s="245" t="s">
        <v>1174</v>
      </c>
      <c r="F1056" s="246">
        <v>273090</v>
      </c>
      <c r="G1056" s="123" t="str">
        <f t="shared" si="17"/>
        <v>07070130000000</v>
      </c>
    </row>
    <row r="1057" spans="1:7" ht="63.75">
      <c r="A1057" s="244" t="s">
        <v>607</v>
      </c>
      <c r="B1057" s="245" t="s">
        <v>207</v>
      </c>
      <c r="C1057" s="245" t="s">
        <v>365</v>
      </c>
      <c r="D1057" s="245" t="s">
        <v>1722</v>
      </c>
      <c r="E1057" s="245" t="s">
        <v>1174</v>
      </c>
      <c r="F1057" s="246">
        <v>73090</v>
      </c>
      <c r="G1057" s="123" t="str">
        <f t="shared" si="17"/>
        <v>07070130080030</v>
      </c>
    </row>
    <row r="1058" spans="1:7" ht="51">
      <c r="A1058" s="244" t="s">
        <v>1315</v>
      </c>
      <c r="B1058" s="245" t="s">
        <v>207</v>
      </c>
      <c r="C1058" s="245" t="s">
        <v>365</v>
      </c>
      <c r="D1058" s="245" t="s">
        <v>1722</v>
      </c>
      <c r="E1058" s="245" t="s">
        <v>273</v>
      </c>
      <c r="F1058" s="246">
        <v>69590</v>
      </c>
      <c r="G1058" s="123" t="str">
        <f t="shared" si="17"/>
        <v>07070130080030100</v>
      </c>
    </row>
    <row r="1059" spans="1:7">
      <c r="A1059" s="244" t="s">
        <v>1191</v>
      </c>
      <c r="B1059" s="245" t="s">
        <v>207</v>
      </c>
      <c r="C1059" s="245" t="s">
        <v>365</v>
      </c>
      <c r="D1059" s="245" t="s">
        <v>1722</v>
      </c>
      <c r="E1059" s="245" t="s">
        <v>133</v>
      </c>
      <c r="F1059" s="246">
        <v>69590</v>
      </c>
      <c r="G1059" s="123" t="str">
        <f t="shared" si="17"/>
        <v>07070130080030110</v>
      </c>
    </row>
    <row r="1060" spans="1:7">
      <c r="A1060" s="244" t="s">
        <v>1138</v>
      </c>
      <c r="B1060" s="245" t="s">
        <v>207</v>
      </c>
      <c r="C1060" s="245" t="s">
        <v>365</v>
      </c>
      <c r="D1060" s="245" t="s">
        <v>1722</v>
      </c>
      <c r="E1060" s="245" t="s">
        <v>342</v>
      </c>
      <c r="F1060" s="246">
        <v>53449</v>
      </c>
      <c r="G1060" s="123" t="str">
        <f t="shared" si="17"/>
        <v>07070130080030111</v>
      </c>
    </row>
    <row r="1061" spans="1:7" ht="38.25">
      <c r="A1061" s="244" t="s">
        <v>1139</v>
      </c>
      <c r="B1061" s="245" t="s">
        <v>207</v>
      </c>
      <c r="C1061" s="245" t="s">
        <v>365</v>
      </c>
      <c r="D1061" s="245" t="s">
        <v>1722</v>
      </c>
      <c r="E1061" s="245" t="s">
        <v>1056</v>
      </c>
      <c r="F1061" s="246">
        <v>16141</v>
      </c>
      <c r="G1061" s="123" t="str">
        <f t="shared" si="17"/>
        <v>07070130080030119</v>
      </c>
    </row>
    <row r="1062" spans="1:7" ht="25.5">
      <c r="A1062" s="244" t="s">
        <v>1316</v>
      </c>
      <c r="B1062" s="245" t="s">
        <v>207</v>
      </c>
      <c r="C1062" s="245" t="s">
        <v>365</v>
      </c>
      <c r="D1062" s="245" t="s">
        <v>1722</v>
      </c>
      <c r="E1062" s="245" t="s">
        <v>1317</v>
      </c>
      <c r="F1062" s="246">
        <v>3500</v>
      </c>
      <c r="G1062" s="123" t="str">
        <f t="shared" si="17"/>
        <v>07070130080030200</v>
      </c>
    </row>
    <row r="1063" spans="1:7" ht="25.5">
      <c r="A1063" s="244" t="s">
        <v>1197</v>
      </c>
      <c r="B1063" s="245" t="s">
        <v>207</v>
      </c>
      <c r="C1063" s="245" t="s">
        <v>365</v>
      </c>
      <c r="D1063" s="245" t="s">
        <v>1722</v>
      </c>
      <c r="E1063" s="245" t="s">
        <v>1198</v>
      </c>
      <c r="F1063" s="246">
        <v>3500</v>
      </c>
      <c r="G1063" s="123" t="str">
        <f t="shared" si="17"/>
        <v>07070130080030240</v>
      </c>
    </row>
    <row r="1064" spans="1:7">
      <c r="A1064" s="244" t="s">
        <v>1224</v>
      </c>
      <c r="B1064" s="245" t="s">
        <v>207</v>
      </c>
      <c r="C1064" s="245" t="s">
        <v>365</v>
      </c>
      <c r="D1064" s="245" t="s">
        <v>1722</v>
      </c>
      <c r="E1064" s="245" t="s">
        <v>329</v>
      </c>
      <c r="F1064" s="246">
        <v>3500</v>
      </c>
      <c r="G1064" s="123" t="str">
        <f t="shared" si="17"/>
        <v>07070130080030244</v>
      </c>
    </row>
    <row r="1065" spans="1:7" ht="76.5">
      <c r="A1065" s="244" t="s">
        <v>608</v>
      </c>
      <c r="B1065" s="245" t="s">
        <v>207</v>
      </c>
      <c r="C1065" s="245" t="s">
        <v>365</v>
      </c>
      <c r="D1065" s="245" t="s">
        <v>1723</v>
      </c>
      <c r="E1065" s="245" t="s">
        <v>1174</v>
      </c>
      <c r="F1065" s="246">
        <v>200000</v>
      </c>
      <c r="G1065" s="123" t="str">
        <f t="shared" ref="G1065:G1128" si="18">CONCATENATE(C1065,D1065,E1065)</f>
        <v>0707013008П030</v>
      </c>
    </row>
    <row r="1066" spans="1:7" ht="25.5">
      <c r="A1066" s="244" t="s">
        <v>1316</v>
      </c>
      <c r="B1066" s="245" t="s">
        <v>207</v>
      </c>
      <c r="C1066" s="245" t="s">
        <v>365</v>
      </c>
      <c r="D1066" s="245" t="s">
        <v>1723</v>
      </c>
      <c r="E1066" s="245" t="s">
        <v>1317</v>
      </c>
      <c r="F1066" s="246">
        <v>200000</v>
      </c>
      <c r="G1066" s="123" t="str">
        <f t="shared" si="18"/>
        <v>0707013008П030200</v>
      </c>
    </row>
    <row r="1067" spans="1:7" ht="25.5">
      <c r="A1067" s="244" t="s">
        <v>1197</v>
      </c>
      <c r="B1067" s="245" t="s">
        <v>207</v>
      </c>
      <c r="C1067" s="245" t="s">
        <v>365</v>
      </c>
      <c r="D1067" s="245" t="s">
        <v>1723</v>
      </c>
      <c r="E1067" s="245" t="s">
        <v>1198</v>
      </c>
      <c r="F1067" s="246">
        <v>200000</v>
      </c>
      <c r="G1067" s="123" t="str">
        <f t="shared" si="18"/>
        <v>0707013008П030240</v>
      </c>
    </row>
    <row r="1068" spans="1:7">
      <c r="A1068" s="244" t="s">
        <v>1224</v>
      </c>
      <c r="B1068" s="245" t="s">
        <v>207</v>
      </c>
      <c r="C1068" s="245" t="s">
        <v>365</v>
      </c>
      <c r="D1068" s="245" t="s">
        <v>1723</v>
      </c>
      <c r="E1068" s="245" t="s">
        <v>329</v>
      </c>
      <c r="F1068" s="246">
        <v>200000</v>
      </c>
      <c r="G1068" s="123" t="str">
        <f t="shared" si="18"/>
        <v>0707013008П030244</v>
      </c>
    </row>
    <row r="1069" spans="1:7">
      <c r="A1069" s="244" t="s">
        <v>4</v>
      </c>
      <c r="B1069" s="245" t="s">
        <v>207</v>
      </c>
      <c r="C1069" s="245" t="s">
        <v>420</v>
      </c>
      <c r="D1069" s="245" t="s">
        <v>1174</v>
      </c>
      <c r="E1069" s="245" t="s">
        <v>1174</v>
      </c>
      <c r="F1069" s="246">
        <v>96273930</v>
      </c>
      <c r="G1069" s="123" t="str">
        <f t="shared" si="18"/>
        <v>0709</v>
      </c>
    </row>
    <row r="1070" spans="1:7" ht="25.5">
      <c r="A1070" s="244" t="s">
        <v>442</v>
      </c>
      <c r="B1070" s="245" t="s">
        <v>207</v>
      </c>
      <c r="C1070" s="245" t="s">
        <v>420</v>
      </c>
      <c r="D1070" s="245" t="s">
        <v>971</v>
      </c>
      <c r="E1070" s="245" t="s">
        <v>1174</v>
      </c>
      <c r="F1070" s="246">
        <v>96273930</v>
      </c>
      <c r="G1070" s="123" t="str">
        <f t="shared" si="18"/>
        <v>07090100000000</v>
      </c>
    </row>
    <row r="1071" spans="1:7" ht="25.5">
      <c r="A1071" s="244" t="s">
        <v>443</v>
      </c>
      <c r="B1071" s="245" t="s">
        <v>207</v>
      </c>
      <c r="C1071" s="245" t="s">
        <v>420</v>
      </c>
      <c r="D1071" s="245" t="s">
        <v>972</v>
      </c>
      <c r="E1071" s="245" t="s">
        <v>1174</v>
      </c>
      <c r="F1071" s="246">
        <v>220000</v>
      </c>
      <c r="G1071" s="123" t="str">
        <f t="shared" si="18"/>
        <v>07090110000000</v>
      </c>
    </row>
    <row r="1072" spans="1:7" ht="63.75">
      <c r="A1072" s="244" t="s">
        <v>411</v>
      </c>
      <c r="B1072" s="245" t="s">
        <v>207</v>
      </c>
      <c r="C1072" s="245" t="s">
        <v>420</v>
      </c>
      <c r="D1072" s="245" t="s">
        <v>761</v>
      </c>
      <c r="E1072" s="245" t="s">
        <v>1174</v>
      </c>
      <c r="F1072" s="246">
        <v>220000</v>
      </c>
      <c r="G1072" s="123" t="str">
        <f t="shared" si="18"/>
        <v>07090110080020</v>
      </c>
    </row>
    <row r="1073" spans="1:7" ht="25.5">
      <c r="A1073" s="244" t="s">
        <v>1316</v>
      </c>
      <c r="B1073" s="245" t="s">
        <v>207</v>
      </c>
      <c r="C1073" s="245" t="s">
        <v>420</v>
      </c>
      <c r="D1073" s="245" t="s">
        <v>761</v>
      </c>
      <c r="E1073" s="245" t="s">
        <v>1317</v>
      </c>
      <c r="F1073" s="246">
        <v>220000</v>
      </c>
      <c r="G1073" s="123" t="str">
        <f t="shared" si="18"/>
        <v>07090110080020200</v>
      </c>
    </row>
    <row r="1074" spans="1:7" ht="25.5">
      <c r="A1074" s="244" t="s">
        <v>1197</v>
      </c>
      <c r="B1074" s="245" t="s">
        <v>207</v>
      </c>
      <c r="C1074" s="245" t="s">
        <v>420</v>
      </c>
      <c r="D1074" s="245" t="s">
        <v>761</v>
      </c>
      <c r="E1074" s="245" t="s">
        <v>1198</v>
      </c>
      <c r="F1074" s="246">
        <v>220000</v>
      </c>
      <c r="G1074" s="123" t="str">
        <f t="shared" si="18"/>
        <v>07090110080020240</v>
      </c>
    </row>
    <row r="1075" spans="1:7">
      <c r="A1075" s="244" t="s">
        <v>1224</v>
      </c>
      <c r="B1075" s="245" t="s">
        <v>207</v>
      </c>
      <c r="C1075" s="245" t="s">
        <v>420</v>
      </c>
      <c r="D1075" s="245" t="s">
        <v>761</v>
      </c>
      <c r="E1075" s="245" t="s">
        <v>329</v>
      </c>
      <c r="F1075" s="246">
        <v>220000</v>
      </c>
      <c r="G1075" s="123" t="str">
        <f t="shared" si="18"/>
        <v>07090110080020244</v>
      </c>
    </row>
    <row r="1076" spans="1:7" ht="38.25">
      <c r="A1076" s="244" t="s">
        <v>445</v>
      </c>
      <c r="B1076" s="245" t="s">
        <v>207</v>
      </c>
      <c r="C1076" s="245" t="s">
        <v>420</v>
      </c>
      <c r="D1076" s="245" t="s">
        <v>1134</v>
      </c>
      <c r="E1076" s="245" t="s">
        <v>1174</v>
      </c>
      <c r="F1076" s="246">
        <v>7084500</v>
      </c>
      <c r="G1076" s="123" t="str">
        <f t="shared" si="18"/>
        <v>07090120000000</v>
      </c>
    </row>
    <row r="1077" spans="1:7" ht="89.25">
      <c r="A1077" s="244" t="s">
        <v>421</v>
      </c>
      <c r="B1077" s="245" t="s">
        <v>207</v>
      </c>
      <c r="C1077" s="245" t="s">
        <v>420</v>
      </c>
      <c r="D1077" s="245" t="s">
        <v>1126</v>
      </c>
      <c r="E1077" s="245" t="s">
        <v>1174</v>
      </c>
      <c r="F1077" s="246">
        <v>7084500</v>
      </c>
      <c r="G1077" s="123" t="str">
        <f t="shared" si="18"/>
        <v>07090120075520</v>
      </c>
    </row>
    <row r="1078" spans="1:7" ht="51">
      <c r="A1078" s="244" t="s">
        <v>1315</v>
      </c>
      <c r="B1078" s="245" t="s">
        <v>207</v>
      </c>
      <c r="C1078" s="245" t="s">
        <v>420</v>
      </c>
      <c r="D1078" s="245" t="s">
        <v>1126</v>
      </c>
      <c r="E1078" s="245" t="s">
        <v>273</v>
      </c>
      <c r="F1078" s="246">
        <v>5924440</v>
      </c>
      <c r="G1078" s="123" t="str">
        <f t="shared" si="18"/>
        <v>07090120075520100</v>
      </c>
    </row>
    <row r="1079" spans="1:7" ht="25.5">
      <c r="A1079" s="244" t="s">
        <v>1204</v>
      </c>
      <c r="B1079" s="245" t="s">
        <v>207</v>
      </c>
      <c r="C1079" s="245" t="s">
        <v>420</v>
      </c>
      <c r="D1079" s="245" t="s">
        <v>1126</v>
      </c>
      <c r="E1079" s="245" t="s">
        <v>28</v>
      </c>
      <c r="F1079" s="246">
        <v>5924440</v>
      </c>
      <c r="G1079" s="123" t="str">
        <f t="shared" si="18"/>
        <v>07090120075520120</v>
      </c>
    </row>
    <row r="1080" spans="1:7" ht="25.5">
      <c r="A1080" s="244" t="s">
        <v>953</v>
      </c>
      <c r="B1080" s="245" t="s">
        <v>207</v>
      </c>
      <c r="C1080" s="245" t="s">
        <v>420</v>
      </c>
      <c r="D1080" s="245" t="s">
        <v>1126</v>
      </c>
      <c r="E1080" s="245" t="s">
        <v>324</v>
      </c>
      <c r="F1080" s="246">
        <v>4265000</v>
      </c>
      <c r="G1080" s="123" t="str">
        <f t="shared" si="18"/>
        <v>07090120075520121</v>
      </c>
    </row>
    <row r="1081" spans="1:7" ht="38.25">
      <c r="A1081" s="244" t="s">
        <v>325</v>
      </c>
      <c r="B1081" s="245" t="s">
        <v>207</v>
      </c>
      <c r="C1081" s="245" t="s">
        <v>420</v>
      </c>
      <c r="D1081" s="245" t="s">
        <v>1126</v>
      </c>
      <c r="E1081" s="245" t="s">
        <v>326</v>
      </c>
      <c r="F1081" s="246">
        <v>385000</v>
      </c>
      <c r="G1081" s="123" t="str">
        <f t="shared" si="18"/>
        <v>07090120075520122</v>
      </c>
    </row>
    <row r="1082" spans="1:7" ht="38.25">
      <c r="A1082" s="244" t="s">
        <v>1054</v>
      </c>
      <c r="B1082" s="245" t="s">
        <v>207</v>
      </c>
      <c r="C1082" s="245" t="s">
        <v>420</v>
      </c>
      <c r="D1082" s="245" t="s">
        <v>1126</v>
      </c>
      <c r="E1082" s="245" t="s">
        <v>1055</v>
      </c>
      <c r="F1082" s="246">
        <v>1274440</v>
      </c>
      <c r="G1082" s="123" t="str">
        <f t="shared" si="18"/>
        <v>07090120075520129</v>
      </c>
    </row>
    <row r="1083" spans="1:7" ht="25.5">
      <c r="A1083" s="244" t="s">
        <v>1316</v>
      </c>
      <c r="B1083" s="245" t="s">
        <v>207</v>
      </c>
      <c r="C1083" s="245" t="s">
        <v>420</v>
      </c>
      <c r="D1083" s="245" t="s">
        <v>1126</v>
      </c>
      <c r="E1083" s="245" t="s">
        <v>1317</v>
      </c>
      <c r="F1083" s="246">
        <v>1160060</v>
      </c>
      <c r="G1083" s="123" t="str">
        <f t="shared" si="18"/>
        <v>07090120075520200</v>
      </c>
    </row>
    <row r="1084" spans="1:7" ht="25.5">
      <c r="A1084" s="244" t="s">
        <v>1197</v>
      </c>
      <c r="B1084" s="245" t="s">
        <v>207</v>
      </c>
      <c r="C1084" s="245" t="s">
        <v>420</v>
      </c>
      <c r="D1084" s="245" t="s">
        <v>1126</v>
      </c>
      <c r="E1084" s="245" t="s">
        <v>1198</v>
      </c>
      <c r="F1084" s="246">
        <v>1160060</v>
      </c>
      <c r="G1084" s="123" t="str">
        <f t="shared" si="18"/>
        <v>07090120075520240</v>
      </c>
    </row>
    <row r="1085" spans="1:7">
      <c r="A1085" s="244" t="s">
        <v>1224</v>
      </c>
      <c r="B1085" s="245" t="s">
        <v>207</v>
      </c>
      <c r="C1085" s="245" t="s">
        <v>420</v>
      </c>
      <c r="D1085" s="245" t="s">
        <v>1126</v>
      </c>
      <c r="E1085" s="245" t="s">
        <v>329</v>
      </c>
      <c r="F1085" s="246">
        <v>1160060</v>
      </c>
      <c r="G1085" s="123" t="str">
        <f t="shared" si="18"/>
        <v>07090120075520244</v>
      </c>
    </row>
    <row r="1086" spans="1:7" ht="25.5">
      <c r="A1086" s="244" t="s">
        <v>615</v>
      </c>
      <c r="B1086" s="245" t="s">
        <v>207</v>
      </c>
      <c r="C1086" s="245" t="s">
        <v>420</v>
      </c>
      <c r="D1086" s="245" t="s">
        <v>973</v>
      </c>
      <c r="E1086" s="245" t="s">
        <v>1174</v>
      </c>
      <c r="F1086" s="246">
        <v>88969430</v>
      </c>
      <c r="G1086" s="123" t="str">
        <f t="shared" si="18"/>
        <v>07090130000000</v>
      </c>
    </row>
    <row r="1087" spans="1:7" ht="63.75">
      <c r="A1087" s="244" t="s">
        <v>609</v>
      </c>
      <c r="B1087" s="245" t="s">
        <v>207</v>
      </c>
      <c r="C1087" s="245" t="s">
        <v>420</v>
      </c>
      <c r="D1087" s="245" t="s">
        <v>1127</v>
      </c>
      <c r="E1087" s="245" t="s">
        <v>1174</v>
      </c>
      <c r="F1087" s="246">
        <v>54794000</v>
      </c>
      <c r="G1087" s="123" t="str">
        <f t="shared" si="18"/>
        <v>07090130040000</v>
      </c>
    </row>
    <row r="1088" spans="1:7" ht="51">
      <c r="A1088" s="244" t="s">
        <v>1315</v>
      </c>
      <c r="B1088" s="245" t="s">
        <v>207</v>
      </c>
      <c r="C1088" s="245" t="s">
        <v>420</v>
      </c>
      <c r="D1088" s="245" t="s">
        <v>1127</v>
      </c>
      <c r="E1088" s="245" t="s">
        <v>273</v>
      </c>
      <c r="F1088" s="246">
        <v>51942000</v>
      </c>
      <c r="G1088" s="123" t="str">
        <f t="shared" si="18"/>
        <v>07090130040000100</v>
      </c>
    </row>
    <row r="1089" spans="1:7">
      <c r="A1089" s="244" t="s">
        <v>1191</v>
      </c>
      <c r="B1089" s="245" t="s">
        <v>207</v>
      </c>
      <c r="C1089" s="245" t="s">
        <v>420</v>
      </c>
      <c r="D1089" s="245" t="s">
        <v>1127</v>
      </c>
      <c r="E1089" s="245" t="s">
        <v>133</v>
      </c>
      <c r="F1089" s="246">
        <v>51942000</v>
      </c>
      <c r="G1089" s="123" t="str">
        <f t="shared" si="18"/>
        <v>07090130040000110</v>
      </c>
    </row>
    <row r="1090" spans="1:7">
      <c r="A1090" s="244" t="s">
        <v>1138</v>
      </c>
      <c r="B1090" s="245" t="s">
        <v>207</v>
      </c>
      <c r="C1090" s="245" t="s">
        <v>420</v>
      </c>
      <c r="D1090" s="245" t="s">
        <v>1127</v>
      </c>
      <c r="E1090" s="245" t="s">
        <v>342</v>
      </c>
      <c r="F1090" s="246">
        <v>39810000</v>
      </c>
      <c r="G1090" s="123" t="str">
        <f t="shared" si="18"/>
        <v>07090130040000111</v>
      </c>
    </row>
    <row r="1091" spans="1:7" ht="25.5">
      <c r="A1091" s="244" t="s">
        <v>1147</v>
      </c>
      <c r="B1091" s="245" t="s">
        <v>207</v>
      </c>
      <c r="C1091" s="245" t="s">
        <v>420</v>
      </c>
      <c r="D1091" s="245" t="s">
        <v>1127</v>
      </c>
      <c r="E1091" s="245" t="s">
        <v>391</v>
      </c>
      <c r="F1091" s="246">
        <v>205000</v>
      </c>
      <c r="G1091" s="123" t="str">
        <f t="shared" si="18"/>
        <v>07090130040000112</v>
      </c>
    </row>
    <row r="1092" spans="1:7" ht="38.25">
      <c r="A1092" s="244" t="s">
        <v>1139</v>
      </c>
      <c r="B1092" s="245" t="s">
        <v>207</v>
      </c>
      <c r="C1092" s="245" t="s">
        <v>420</v>
      </c>
      <c r="D1092" s="245" t="s">
        <v>1127</v>
      </c>
      <c r="E1092" s="245" t="s">
        <v>1056</v>
      </c>
      <c r="F1092" s="246">
        <v>11927000</v>
      </c>
      <c r="G1092" s="123" t="str">
        <f t="shared" si="18"/>
        <v>07090130040000119</v>
      </c>
    </row>
    <row r="1093" spans="1:7" ht="25.5">
      <c r="A1093" s="244" t="s">
        <v>1316</v>
      </c>
      <c r="B1093" s="245" t="s">
        <v>207</v>
      </c>
      <c r="C1093" s="245" t="s">
        <v>420</v>
      </c>
      <c r="D1093" s="245" t="s">
        <v>1127</v>
      </c>
      <c r="E1093" s="245" t="s">
        <v>1317</v>
      </c>
      <c r="F1093" s="246">
        <v>2852000</v>
      </c>
      <c r="G1093" s="123" t="str">
        <f t="shared" si="18"/>
        <v>07090130040000200</v>
      </c>
    </row>
    <row r="1094" spans="1:7" ht="25.5">
      <c r="A1094" s="244" t="s">
        <v>1197</v>
      </c>
      <c r="B1094" s="245" t="s">
        <v>207</v>
      </c>
      <c r="C1094" s="245" t="s">
        <v>420</v>
      </c>
      <c r="D1094" s="245" t="s">
        <v>1127</v>
      </c>
      <c r="E1094" s="245" t="s">
        <v>1198</v>
      </c>
      <c r="F1094" s="246">
        <v>2852000</v>
      </c>
      <c r="G1094" s="123" t="str">
        <f t="shared" si="18"/>
        <v>07090130040000240</v>
      </c>
    </row>
    <row r="1095" spans="1:7">
      <c r="A1095" s="244" t="s">
        <v>1224</v>
      </c>
      <c r="B1095" s="245" t="s">
        <v>207</v>
      </c>
      <c r="C1095" s="245" t="s">
        <v>420</v>
      </c>
      <c r="D1095" s="245" t="s">
        <v>1127</v>
      </c>
      <c r="E1095" s="245" t="s">
        <v>329</v>
      </c>
      <c r="F1095" s="246">
        <v>2852000</v>
      </c>
      <c r="G1095" s="123" t="str">
        <f t="shared" si="18"/>
        <v>07090130040000244</v>
      </c>
    </row>
    <row r="1096" spans="1:7" ht="76.5">
      <c r="A1096" s="244" t="s">
        <v>610</v>
      </c>
      <c r="B1096" s="245" t="s">
        <v>207</v>
      </c>
      <c r="C1096" s="245" t="s">
        <v>420</v>
      </c>
      <c r="D1096" s="245" t="s">
        <v>1133</v>
      </c>
      <c r="E1096" s="245" t="s">
        <v>1174</v>
      </c>
      <c r="F1096" s="246">
        <v>1263000</v>
      </c>
      <c r="G1096" s="123" t="str">
        <f t="shared" si="18"/>
        <v>07090130040050</v>
      </c>
    </row>
    <row r="1097" spans="1:7" ht="51">
      <c r="A1097" s="244" t="s">
        <v>1315</v>
      </c>
      <c r="B1097" s="245" t="s">
        <v>207</v>
      </c>
      <c r="C1097" s="245" t="s">
        <v>420</v>
      </c>
      <c r="D1097" s="245" t="s">
        <v>1133</v>
      </c>
      <c r="E1097" s="245" t="s">
        <v>273</v>
      </c>
      <c r="F1097" s="246">
        <v>1263000</v>
      </c>
      <c r="G1097" s="123" t="str">
        <f t="shared" si="18"/>
        <v>07090130040050100</v>
      </c>
    </row>
    <row r="1098" spans="1:7">
      <c r="A1098" s="244" t="s">
        <v>1191</v>
      </c>
      <c r="B1098" s="245" t="s">
        <v>207</v>
      </c>
      <c r="C1098" s="245" t="s">
        <v>420</v>
      </c>
      <c r="D1098" s="245" t="s">
        <v>1133</v>
      </c>
      <c r="E1098" s="245" t="s">
        <v>133</v>
      </c>
      <c r="F1098" s="246">
        <v>1263000</v>
      </c>
      <c r="G1098" s="123" t="str">
        <f t="shared" si="18"/>
        <v>07090130040050110</v>
      </c>
    </row>
    <row r="1099" spans="1:7">
      <c r="A1099" s="244" t="s">
        <v>1138</v>
      </c>
      <c r="B1099" s="245" t="s">
        <v>207</v>
      </c>
      <c r="C1099" s="245" t="s">
        <v>420</v>
      </c>
      <c r="D1099" s="245" t="s">
        <v>1133</v>
      </c>
      <c r="E1099" s="245" t="s">
        <v>342</v>
      </c>
      <c r="F1099" s="246">
        <v>970000</v>
      </c>
      <c r="G1099" s="123" t="str">
        <f t="shared" si="18"/>
        <v>07090130040050111</v>
      </c>
    </row>
    <row r="1100" spans="1:7" ht="38.25">
      <c r="A1100" s="244" t="s">
        <v>1139</v>
      </c>
      <c r="B1100" s="245" t="s">
        <v>207</v>
      </c>
      <c r="C1100" s="245" t="s">
        <v>420</v>
      </c>
      <c r="D1100" s="245" t="s">
        <v>1133</v>
      </c>
      <c r="E1100" s="245" t="s">
        <v>1056</v>
      </c>
      <c r="F1100" s="246">
        <v>293000</v>
      </c>
      <c r="G1100" s="123" t="str">
        <f t="shared" si="18"/>
        <v>07090130040050119</v>
      </c>
    </row>
    <row r="1101" spans="1:7" ht="102">
      <c r="A1101" s="244" t="s">
        <v>622</v>
      </c>
      <c r="B1101" s="245" t="s">
        <v>207</v>
      </c>
      <c r="C1101" s="245" t="s">
        <v>420</v>
      </c>
      <c r="D1101" s="245" t="s">
        <v>1128</v>
      </c>
      <c r="E1101" s="245" t="s">
        <v>1174</v>
      </c>
      <c r="F1101" s="246">
        <v>20832000</v>
      </c>
      <c r="G1101" s="123" t="str">
        <f t="shared" si="18"/>
        <v>07090130041000</v>
      </c>
    </row>
    <row r="1102" spans="1:7" ht="51">
      <c r="A1102" s="244" t="s">
        <v>1315</v>
      </c>
      <c r="B1102" s="245" t="s">
        <v>207</v>
      </c>
      <c r="C1102" s="245" t="s">
        <v>420</v>
      </c>
      <c r="D1102" s="245" t="s">
        <v>1128</v>
      </c>
      <c r="E1102" s="245" t="s">
        <v>273</v>
      </c>
      <c r="F1102" s="246">
        <v>20832000</v>
      </c>
      <c r="G1102" s="123" t="str">
        <f t="shared" si="18"/>
        <v>07090130041000100</v>
      </c>
    </row>
    <row r="1103" spans="1:7">
      <c r="A1103" s="244" t="s">
        <v>1191</v>
      </c>
      <c r="B1103" s="245" t="s">
        <v>207</v>
      </c>
      <c r="C1103" s="245" t="s">
        <v>420</v>
      </c>
      <c r="D1103" s="245" t="s">
        <v>1128</v>
      </c>
      <c r="E1103" s="245" t="s">
        <v>133</v>
      </c>
      <c r="F1103" s="246">
        <v>20832000</v>
      </c>
      <c r="G1103" s="123" t="str">
        <f t="shared" si="18"/>
        <v>07090130041000110</v>
      </c>
    </row>
    <row r="1104" spans="1:7">
      <c r="A1104" s="244" t="s">
        <v>1138</v>
      </c>
      <c r="B1104" s="245" t="s">
        <v>207</v>
      </c>
      <c r="C1104" s="245" t="s">
        <v>420</v>
      </c>
      <c r="D1104" s="245" t="s">
        <v>1128</v>
      </c>
      <c r="E1104" s="245" t="s">
        <v>342</v>
      </c>
      <c r="F1104" s="246">
        <v>16000000</v>
      </c>
      <c r="G1104" s="123" t="str">
        <f t="shared" si="18"/>
        <v>07090130041000111</v>
      </c>
    </row>
    <row r="1105" spans="1:7" ht="38.25">
      <c r="A1105" s="244" t="s">
        <v>1139</v>
      </c>
      <c r="B1105" s="245" t="s">
        <v>207</v>
      </c>
      <c r="C1105" s="245" t="s">
        <v>420</v>
      </c>
      <c r="D1105" s="245" t="s">
        <v>1128</v>
      </c>
      <c r="E1105" s="245" t="s">
        <v>1056</v>
      </c>
      <c r="F1105" s="246">
        <v>4832000</v>
      </c>
      <c r="G1105" s="123" t="str">
        <f t="shared" si="18"/>
        <v>07090130041000119</v>
      </c>
    </row>
    <row r="1106" spans="1:7" ht="76.5">
      <c r="A1106" s="244" t="s">
        <v>611</v>
      </c>
      <c r="B1106" s="245" t="s">
        <v>207</v>
      </c>
      <c r="C1106" s="245" t="s">
        <v>420</v>
      </c>
      <c r="D1106" s="245" t="s">
        <v>1129</v>
      </c>
      <c r="E1106" s="245" t="s">
        <v>1174</v>
      </c>
      <c r="F1106" s="246">
        <v>450000</v>
      </c>
      <c r="G1106" s="123" t="str">
        <f t="shared" si="18"/>
        <v>07090130047000</v>
      </c>
    </row>
    <row r="1107" spans="1:7" ht="51">
      <c r="A1107" s="244" t="s">
        <v>1315</v>
      </c>
      <c r="B1107" s="245" t="s">
        <v>207</v>
      </c>
      <c r="C1107" s="245" t="s">
        <v>420</v>
      </c>
      <c r="D1107" s="245" t="s">
        <v>1129</v>
      </c>
      <c r="E1107" s="245" t="s">
        <v>273</v>
      </c>
      <c r="F1107" s="246">
        <v>450000</v>
      </c>
      <c r="G1107" s="123" t="str">
        <f t="shared" si="18"/>
        <v>07090130047000100</v>
      </c>
    </row>
    <row r="1108" spans="1:7">
      <c r="A1108" s="244" t="s">
        <v>1191</v>
      </c>
      <c r="B1108" s="245" t="s">
        <v>207</v>
      </c>
      <c r="C1108" s="245" t="s">
        <v>420</v>
      </c>
      <c r="D1108" s="245" t="s">
        <v>1129</v>
      </c>
      <c r="E1108" s="245" t="s">
        <v>133</v>
      </c>
      <c r="F1108" s="246">
        <v>450000</v>
      </c>
      <c r="G1108" s="123" t="str">
        <f t="shared" si="18"/>
        <v>07090130047000110</v>
      </c>
    </row>
    <row r="1109" spans="1:7" ht="25.5">
      <c r="A1109" s="244" t="s">
        <v>1147</v>
      </c>
      <c r="B1109" s="245" t="s">
        <v>207</v>
      </c>
      <c r="C1109" s="245" t="s">
        <v>420</v>
      </c>
      <c r="D1109" s="245" t="s">
        <v>1129</v>
      </c>
      <c r="E1109" s="245" t="s">
        <v>391</v>
      </c>
      <c r="F1109" s="246">
        <v>450000</v>
      </c>
      <c r="G1109" s="123" t="str">
        <f t="shared" si="18"/>
        <v>07090130047000112</v>
      </c>
    </row>
    <row r="1110" spans="1:7" ht="63.75">
      <c r="A1110" s="244" t="s">
        <v>612</v>
      </c>
      <c r="B1110" s="245" t="s">
        <v>207</v>
      </c>
      <c r="C1110" s="245" t="s">
        <v>420</v>
      </c>
      <c r="D1110" s="245" t="s">
        <v>1130</v>
      </c>
      <c r="E1110" s="245" t="s">
        <v>1174</v>
      </c>
      <c r="F1110" s="246">
        <v>78353</v>
      </c>
      <c r="G1110" s="123" t="str">
        <f t="shared" si="18"/>
        <v>0709013004Г000</v>
      </c>
    </row>
    <row r="1111" spans="1:7" ht="25.5">
      <c r="A1111" s="244" t="s">
        <v>1316</v>
      </c>
      <c r="B1111" s="245" t="s">
        <v>207</v>
      </c>
      <c r="C1111" s="245" t="s">
        <v>420</v>
      </c>
      <c r="D1111" s="245" t="s">
        <v>1130</v>
      </c>
      <c r="E1111" s="245" t="s">
        <v>1317</v>
      </c>
      <c r="F1111" s="246">
        <v>78353</v>
      </c>
      <c r="G1111" s="123" t="str">
        <f t="shared" si="18"/>
        <v>0709013004Г000200</v>
      </c>
    </row>
    <row r="1112" spans="1:7" ht="25.5">
      <c r="A1112" s="244" t="s">
        <v>1197</v>
      </c>
      <c r="B1112" s="245" t="s">
        <v>207</v>
      </c>
      <c r="C1112" s="245" t="s">
        <v>420</v>
      </c>
      <c r="D1112" s="245" t="s">
        <v>1130</v>
      </c>
      <c r="E1112" s="245" t="s">
        <v>1198</v>
      </c>
      <c r="F1112" s="246">
        <v>78353</v>
      </c>
      <c r="G1112" s="123" t="str">
        <f t="shared" si="18"/>
        <v>0709013004Г000240</v>
      </c>
    </row>
    <row r="1113" spans="1:7">
      <c r="A1113" s="244" t="s">
        <v>1224</v>
      </c>
      <c r="B1113" s="245" t="s">
        <v>207</v>
      </c>
      <c r="C1113" s="245" t="s">
        <v>420</v>
      </c>
      <c r="D1113" s="245" t="s">
        <v>1130</v>
      </c>
      <c r="E1113" s="245" t="s">
        <v>329</v>
      </c>
      <c r="F1113" s="246">
        <v>25128</v>
      </c>
      <c r="G1113" s="123" t="str">
        <f t="shared" si="18"/>
        <v>0709013004Г000244</v>
      </c>
    </row>
    <row r="1114" spans="1:7">
      <c r="A1114" s="244" t="s">
        <v>1688</v>
      </c>
      <c r="B1114" s="245" t="s">
        <v>207</v>
      </c>
      <c r="C1114" s="245" t="s">
        <v>420</v>
      </c>
      <c r="D1114" s="245" t="s">
        <v>1130</v>
      </c>
      <c r="E1114" s="245" t="s">
        <v>1689</v>
      </c>
      <c r="F1114" s="246">
        <v>53225</v>
      </c>
      <c r="G1114" s="123" t="str">
        <f t="shared" si="18"/>
        <v>0709013004Г000247</v>
      </c>
    </row>
    <row r="1115" spans="1:7" ht="51">
      <c r="A1115" s="244" t="s">
        <v>968</v>
      </c>
      <c r="B1115" s="245" t="s">
        <v>207</v>
      </c>
      <c r="C1115" s="245" t="s">
        <v>420</v>
      </c>
      <c r="D1115" s="245" t="s">
        <v>1153</v>
      </c>
      <c r="E1115" s="245" t="s">
        <v>1174</v>
      </c>
      <c r="F1115" s="246">
        <v>2968177</v>
      </c>
      <c r="G1115" s="123" t="str">
        <f t="shared" si="18"/>
        <v>0709013004Э000</v>
      </c>
    </row>
    <row r="1116" spans="1:7" ht="25.5">
      <c r="A1116" s="244" t="s">
        <v>1316</v>
      </c>
      <c r="B1116" s="245" t="s">
        <v>207</v>
      </c>
      <c r="C1116" s="245" t="s">
        <v>420</v>
      </c>
      <c r="D1116" s="245" t="s">
        <v>1153</v>
      </c>
      <c r="E1116" s="245" t="s">
        <v>1317</v>
      </c>
      <c r="F1116" s="246">
        <v>2968177</v>
      </c>
      <c r="G1116" s="123" t="str">
        <f t="shared" si="18"/>
        <v>0709013004Э000200</v>
      </c>
    </row>
    <row r="1117" spans="1:7" ht="25.5">
      <c r="A1117" s="244" t="s">
        <v>1197</v>
      </c>
      <c r="B1117" s="245" t="s">
        <v>207</v>
      </c>
      <c r="C1117" s="245" t="s">
        <v>420</v>
      </c>
      <c r="D1117" s="245" t="s">
        <v>1153</v>
      </c>
      <c r="E1117" s="245" t="s">
        <v>1198</v>
      </c>
      <c r="F1117" s="246">
        <v>2968177</v>
      </c>
      <c r="G1117" s="123" t="str">
        <f t="shared" si="18"/>
        <v>0709013004Э000240</v>
      </c>
    </row>
    <row r="1118" spans="1:7">
      <c r="A1118" s="244" t="s">
        <v>1688</v>
      </c>
      <c r="B1118" s="245" t="s">
        <v>207</v>
      </c>
      <c r="C1118" s="245" t="s">
        <v>420</v>
      </c>
      <c r="D1118" s="245" t="s">
        <v>1153</v>
      </c>
      <c r="E1118" s="245" t="s">
        <v>1689</v>
      </c>
      <c r="F1118" s="246">
        <v>2968177</v>
      </c>
      <c r="G1118" s="123" t="str">
        <f t="shared" si="18"/>
        <v>0709013004Э000247</v>
      </c>
    </row>
    <row r="1119" spans="1:7" ht="63.75">
      <c r="A1119" s="244" t="s">
        <v>613</v>
      </c>
      <c r="B1119" s="245" t="s">
        <v>207</v>
      </c>
      <c r="C1119" s="245" t="s">
        <v>420</v>
      </c>
      <c r="D1119" s="245" t="s">
        <v>1131</v>
      </c>
      <c r="E1119" s="245" t="s">
        <v>1174</v>
      </c>
      <c r="F1119" s="246">
        <v>8333900</v>
      </c>
      <c r="G1119" s="123" t="str">
        <f t="shared" si="18"/>
        <v>07090130060000</v>
      </c>
    </row>
    <row r="1120" spans="1:7" ht="51">
      <c r="A1120" s="244" t="s">
        <v>1315</v>
      </c>
      <c r="B1120" s="245" t="s">
        <v>207</v>
      </c>
      <c r="C1120" s="245" t="s">
        <v>420</v>
      </c>
      <c r="D1120" s="245" t="s">
        <v>1131</v>
      </c>
      <c r="E1120" s="245" t="s">
        <v>273</v>
      </c>
      <c r="F1120" s="246">
        <v>8153900</v>
      </c>
      <c r="G1120" s="123" t="str">
        <f t="shared" si="18"/>
        <v>07090130060000100</v>
      </c>
    </row>
    <row r="1121" spans="1:7" ht="25.5">
      <c r="A1121" s="244" t="s">
        <v>1204</v>
      </c>
      <c r="B1121" s="245" t="s">
        <v>207</v>
      </c>
      <c r="C1121" s="245" t="s">
        <v>420</v>
      </c>
      <c r="D1121" s="245" t="s">
        <v>1131</v>
      </c>
      <c r="E1121" s="245" t="s">
        <v>28</v>
      </c>
      <c r="F1121" s="246">
        <v>8153900</v>
      </c>
      <c r="G1121" s="123" t="str">
        <f t="shared" si="18"/>
        <v>07090130060000120</v>
      </c>
    </row>
    <row r="1122" spans="1:7" ht="25.5">
      <c r="A1122" s="244" t="s">
        <v>953</v>
      </c>
      <c r="B1122" s="245" t="s">
        <v>207</v>
      </c>
      <c r="C1122" s="245" t="s">
        <v>420</v>
      </c>
      <c r="D1122" s="245" t="s">
        <v>1131</v>
      </c>
      <c r="E1122" s="245" t="s">
        <v>324</v>
      </c>
      <c r="F1122" s="246">
        <v>6217400</v>
      </c>
      <c r="G1122" s="123" t="str">
        <f t="shared" si="18"/>
        <v>07090130060000121</v>
      </c>
    </row>
    <row r="1123" spans="1:7" ht="38.25">
      <c r="A1123" s="244" t="s">
        <v>325</v>
      </c>
      <c r="B1123" s="245" t="s">
        <v>207</v>
      </c>
      <c r="C1123" s="245" t="s">
        <v>420</v>
      </c>
      <c r="D1123" s="245" t="s">
        <v>1131</v>
      </c>
      <c r="E1123" s="245" t="s">
        <v>326</v>
      </c>
      <c r="F1123" s="246">
        <v>80000</v>
      </c>
      <c r="G1123" s="123" t="str">
        <f t="shared" si="18"/>
        <v>07090130060000122</v>
      </c>
    </row>
    <row r="1124" spans="1:7" ht="38.25">
      <c r="A1124" s="244" t="s">
        <v>1054</v>
      </c>
      <c r="B1124" s="245" t="s">
        <v>207</v>
      </c>
      <c r="C1124" s="245" t="s">
        <v>420</v>
      </c>
      <c r="D1124" s="245" t="s">
        <v>1131</v>
      </c>
      <c r="E1124" s="245" t="s">
        <v>1055</v>
      </c>
      <c r="F1124" s="246">
        <v>1856500</v>
      </c>
      <c r="G1124" s="123" t="str">
        <f t="shared" si="18"/>
        <v>07090130060000129</v>
      </c>
    </row>
    <row r="1125" spans="1:7" ht="25.5">
      <c r="A1125" s="244" t="s">
        <v>1316</v>
      </c>
      <c r="B1125" s="245" t="s">
        <v>207</v>
      </c>
      <c r="C1125" s="245" t="s">
        <v>420</v>
      </c>
      <c r="D1125" s="245" t="s">
        <v>1131</v>
      </c>
      <c r="E1125" s="245" t="s">
        <v>1317</v>
      </c>
      <c r="F1125" s="246">
        <v>180000</v>
      </c>
      <c r="G1125" s="123" t="str">
        <f t="shared" si="18"/>
        <v>07090130060000200</v>
      </c>
    </row>
    <row r="1126" spans="1:7" ht="25.5">
      <c r="A1126" s="244" t="s">
        <v>1197</v>
      </c>
      <c r="B1126" s="245" t="s">
        <v>207</v>
      </c>
      <c r="C1126" s="245" t="s">
        <v>420</v>
      </c>
      <c r="D1126" s="245" t="s">
        <v>1131</v>
      </c>
      <c r="E1126" s="245" t="s">
        <v>1198</v>
      </c>
      <c r="F1126" s="246">
        <v>180000</v>
      </c>
      <c r="G1126" s="123" t="str">
        <f t="shared" si="18"/>
        <v>07090130060000240</v>
      </c>
    </row>
    <row r="1127" spans="1:7">
      <c r="A1127" s="244" t="s">
        <v>1224</v>
      </c>
      <c r="B1127" s="245" t="s">
        <v>207</v>
      </c>
      <c r="C1127" s="245" t="s">
        <v>420</v>
      </c>
      <c r="D1127" s="245" t="s">
        <v>1131</v>
      </c>
      <c r="E1127" s="245" t="s">
        <v>329</v>
      </c>
      <c r="F1127" s="246">
        <v>180000</v>
      </c>
      <c r="G1127" s="123" t="str">
        <f t="shared" si="18"/>
        <v>07090130060000244</v>
      </c>
    </row>
    <row r="1128" spans="1:7" ht="89.25">
      <c r="A1128" s="244" t="s">
        <v>614</v>
      </c>
      <c r="B1128" s="245" t="s">
        <v>207</v>
      </c>
      <c r="C1128" s="245" t="s">
        <v>420</v>
      </c>
      <c r="D1128" s="245" t="s">
        <v>1132</v>
      </c>
      <c r="E1128" s="245" t="s">
        <v>1174</v>
      </c>
      <c r="F1128" s="246">
        <v>250000</v>
      </c>
      <c r="G1128" s="123" t="str">
        <f t="shared" si="18"/>
        <v>07090130067000</v>
      </c>
    </row>
    <row r="1129" spans="1:7" ht="51">
      <c r="A1129" s="244" t="s">
        <v>1315</v>
      </c>
      <c r="B1129" s="245" t="s">
        <v>207</v>
      </c>
      <c r="C1129" s="245" t="s">
        <v>420</v>
      </c>
      <c r="D1129" s="245" t="s">
        <v>1132</v>
      </c>
      <c r="E1129" s="245" t="s">
        <v>273</v>
      </c>
      <c r="F1129" s="246">
        <v>250000</v>
      </c>
      <c r="G1129" s="123" t="str">
        <f t="shared" ref="G1129:G1192" si="19">CONCATENATE(C1129,D1129,E1129)</f>
        <v>07090130067000100</v>
      </c>
    </row>
    <row r="1130" spans="1:7" ht="25.5">
      <c r="A1130" s="244" t="s">
        <v>1204</v>
      </c>
      <c r="B1130" s="245" t="s">
        <v>207</v>
      </c>
      <c r="C1130" s="245" t="s">
        <v>420</v>
      </c>
      <c r="D1130" s="245" t="s">
        <v>1132</v>
      </c>
      <c r="E1130" s="245" t="s">
        <v>28</v>
      </c>
      <c r="F1130" s="246">
        <v>250000</v>
      </c>
      <c r="G1130" s="123" t="str">
        <f t="shared" si="19"/>
        <v>07090130067000120</v>
      </c>
    </row>
    <row r="1131" spans="1:7" ht="38.25">
      <c r="A1131" s="244" t="s">
        <v>325</v>
      </c>
      <c r="B1131" s="245" t="s">
        <v>207</v>
      </c>
      <c r="C1131" s="245" t="s">
        <v>420</v>
      </c>
      <c r="D1131" s="245" t="s">
        <v>1132</v>
      </c>
      <c r="E1131" s="245" t="s">
        <v>326</v>
      </c>
      <c r="F1131" s="246">
        <v>250000</v>
      </c>
      <c r="G1131" s="123" t="str">
        <f t="shared" si="19"/>
        <v>07090130067000122</v>
      </c>
    </row>
    <row r="1132" spans="1:7">
      <c r="A1132" s="244" t="s">
        <v>141</v>
      </c>
      <c r="B1132" s="245" t="s">
        <v>207</v>
      </c>
      <c r="C1132" s="245" t="s">
        <v>1143</v>
      </c>
      <c r="D1132" s="245" t="s">
        <v>1174</v>
      </c>
      <c r="E1132" s="245" t="s">
        <v>1174</v>
      </c>
      <c r="F1132" s="246">
        <v>63170300</v>
      </c>
      <c r="G1132" s="123" t="str">
        <f t="shared" si="19"/>
        <v>1000</v>
      </c>
    </row>
    <row r="1133" spans="1:7">
      <c r="A1133" s="244" t="s">
        <v>98</v>
      </c>
      <c r="B1133" s="245" t="s">
        <v>207</v>
      </c>
      <c r="C1133" s="245" t="s">
        <v>378</v>
      </c>
      <c r="D1133" s="245" t="s">
        <v>1174</v>
      </c>
      <c r="E1133" s="245" t="s">
        <v>1174</v>
      </c>
      <c r="F1133" s="246">
        <v>58796700</v>
      </c>
      <c r="G1133" s="123" t="str">
        <f t="shared" si="19"/>
        <v>1003</v>
      </c>
    </row>
    <row r="1134" spans="1:7" ht="25.5">
      <c r="A1134" s="244" t="s">
        <v>442</v>
      </c>
      <c r="B1134" s="245" t="s">
        <v>207</v>
      </c>
      <c r="C1134" s="245" t="s">
        <v>378</v>
      </c>
      <c r="D1134" s="245" t="s">
        <v>971</v>
      </c>
      <c r="E1134" s="245" t="s">
        <v>1174</v>
      </c>
      <c r="F1134" s="246">
        <v>58796700</v>
      </c>
      <c r="G1134" s="123" t="str">
        <f t="shared" si="19"/>
        <v>10030100000000</v>
      </c>
    </row>
    <row r="1135" spans="1:7" ht="25.5">
      <c r="A1135" s="244" t="s">
        <v>443</v>
      </c>
      <c r="B1135" s="245" t="s">
        <v>207</v>
      </c>
      <c r="C1135" s="245" t="s">
        <v>378</v>
      </c>
      <c r="D1135" s="245" t="s">
        <v>972</v>
      </c>
      <c r="E1135" s="245" t="s">
        <v>1174</v>
      </c>
      <c r="F1135" s="246">
        <v>58796700</v>
      </c>
      <c r="G1135" s="123" t="str">
        <f t="shared" si="19"/>
        <v>10030110000000</v>
      </c>
    </row>
    <row r="1136" spans="1:7" ht="140.25">
      <c r="A1136" s="244" t="s">
        <v>1353</v>
      </c>
      <c r="B1136" s="245" t="s">
        <v>207</v>
      </c>
      <c r="C1136" s="245" t="s">
        <v>378</v>
      </c>
      <c r="D1136" s="245" t="s">
        <v>785</v>
      </c>
      <c r="E1136" s="245" t="s">
        <v>1174</v>
      </c>
      <c r="F1136" s="246">
        <v>888000</v>
      </c>
      <c r="G1136" s="123" t="str">
        <f t="shared" si="19"/>
        <v>10030110075540</v>
      </c>
    </row>
    <row r="1137" spans="1:7" ht="25.5">
      <c r="A1137" s="244" t="s">
        <v>1316</v>
      </c>
      <c r="B1137" s="245" t="s">
        <v>207</v>
      </c>
      <c r="C1137" s="245" t="s">
        <v>378</v>
      </c>
      <c r="D1137" s="245" t="s">
        <v>785</v>
      </c>
      <c r="E1137" s="245" t="s">
        <v>1317</v>
      </c>
      <c r="F1137" s="246">
        <v>888000</v>
      </c>
      <c r="G1137" s="123" t="str">
        <f t="shared" si="19"/>
        <v>10030110075540200</v>
      </c>
    </row>
    <row r="1138" spans="1:7" ht="25.5">
      <c r="A1138" s="244" t="s">
        <v>1197</v>
      </c>
      <c r="B1138" s="245" t="s">
        <v>207</v>
      </c>
      <c r="C1138" s="245" t="s">
        <v>378</v>
      </c>
      <c r="D1138" s="245" t="s">
        <v>785</v>
      </c>
      <c r="E1138" s="245" t="s">
        <v>1198</v>
      </c>
      <c r="F1138" s="246">
        <v>888000</v>
      </c>
      <c r="G1138" s="123" t="str">
        <f t="shared" si="19"/>
        <v>10030110075540240</v>
      </c>
    </row>
    <row r="1139" spans="1:7">
      <c r="A1139" s="244" t="s">
        <v>1224</v>
      </c>
      <c r="B1139" s="245" t="s">
        <v>207</v>
      </c>
      <c r="C1139" s="245" t="s">
        <v>378</v>
      </c>
      <c r="D1139" s="245" t="s">
        <v>785</v>
      </c>
      <c r="E1139" s="245" t="s">
        <v>329</v>
      </c>
      <c r="F1139" s="246">
        <v>888000</v>
      </c>
      <c r="G1139" s="123" t="str">
        <f t="shared" si="19"/>
        <v>10030110075540244</v>
      </c>
    </row>
    <row r="1140" spans="1:7" ht="102">
      <c r="A1140" s="244" t="s">
        <v>1354</v>
      </c>
      <c r="B1140" s="245" t="s">
        <v>207</v>
      </c>
      <c r="C1140" s="245" t="s">
        <v>378</v>
      </c>
      <c r="D1140" s="245" t="s">
        <v>786</v>
      </c>
      <c r="E1140" s="245" t="s">
        <v>1174</v>
      </c>
      <c r="F1140" s="246">
        <v>28243400</v>
      </c>
      <c r="G1140" s="123" t="str">
        <f t="shared" si="19"/>
        <v>10030110075660</v>
      </c>
    </row>
    <row r="1141" spans="1:7" ht="25.5">
      <c r="A1141" s="244" t="s">
        <v>1316</v>
      </c>
      <c r="B1141" s="245" t="s">
        <v>207</v>
      </c>
      <c r="C1141" s="245" t="s">
        <v>378</v>
      </c>
      <c r="D1141" s="245" t="s">
        <v>786</v>
      </c>
      <c r="E1141" s="245" t="s">
        <v>1317</v>
      </c>
      <c r="F1141" s="246">
        <v>27403400</v>
      </c>
      <c r="G1141" s="123" t="str">
        <f t="shared" si="19"/>
        <v>10030110075660200</v>
      </c>
    </row>
    <row r="1142" spans="1:7" ht="25.5">
      <c r="A1142" s="244" t="s">
        <v>1197</v>
      </c>
      <c r="B1142" s="245" t="s">
        <v>207</v>
      </c>
      <c r="C1142" s="245" t="s">
        <v>378</v>
      </c>
      <c r="D1142" s="245" t="s">
        <v>786</v>
      </c>
      <c r="E1142" s="245" t="s">
        <v>1198</v>
      </c>
      <c r="F1142" s="246">
        <v>27403400</v>
      </c>
      <c r="G1142" s="123" t="str">
        <f t="shared" si="19"/>
        <v>10030110075660240</v>
      </c>
    </row>
    <row r="1143" spans="1:7">
      <c r="A1143" s="244" t="s">
        <v>1224</v>
      </c>
      <c r="B1143" s="245" t="s">
        <v>207</v>
      </c>
      <c r="C1143" s="245" t="s">
        <v>378</v>
      </c>
      <c r="D1143" s="245" t="s">
        <v>786</v>
      </c>
      <c r="E1143" s="245" t="s">
        <v>329</v>
      </c>
      <c r="F1143" s="246">
        <v>27403400</v>
      </c>
      <c r="G1143" s="123" t="str">
        <f t="shared" si="19"/>
        <v>10030110075660244</v>
      </c>
    </row>
    <row r="1144" spans="1:7">
      <c r="A1144" s="244" t="s">
        <v>1320</v>
      </c>
      <c r="B1144" s="245" t="s">
        <v>207</v>
      </c>
      <c r="C1144" s="245" t="s">
        <v>378</v>
      </c>
      <c r="D1144" s="245" t="s">
        <v>786</v>
      </c>
      <c r="E1144" s="245" t="s">
        <v>1321</v>
      </c>
      <c r="F1144" s="246">
        <v>840000</v>
      </c>
      <c r="G1144" s="123" t="str">
        <f t="shared" si="19"/>
        <v>10030110075660300</v>
      </c>
    </row>
    <row r="1145" spans="1:7" ht="25.5">
      <c r="A1145" s="244" t="s">
        <v>1201</v>
      </c>
      <c r="B1145" s="245" t="s">
        <v>207</v>
      </c>
      <c r="C1145" s="245" t="s">
        <v>378</v>
      </c>
      <c r="D1145" s="245" t="s">
        <v>786</v>
      </c>
      <c r="E1145" s="245" t="s">
        <v>557</v>
      </c>
      <c r="F1145" s="246">
        <v>840000</v>
      </c>
      <c r="G1145" s="123" t="str">
        <f t="shared" si="19"/>
        <v>10030110075660320</v>
      </c>
    </row>
    <row r="1146" spans="1:7" ht="25.5">
      <c r="A1146" s="244" t="s">
        <v>379</v>
      </c>
      <c r="B1146" s="245" t="s">
        <v>207</v>
      </c>
      <c r="C1146" s="245" t="s">
        <v>378</v>
      </c>
      <c r="D1146" s="245" t="s">
        <v>786</v>
      </c>
      <c r="E1146" s="245" t="s">
        <v>380</v>
      </c>
      <c r="F1146" s="246">
        <v>840000</v>
      </c>
      <c r="G1146" s="123" t="str">
        <f t="shared" si="19"/>
        <v>10030110075660321</v>
      </c>
    </row>
    <row r="1147" spans="1:7" ht="127.5">
      <c r="A1147" s="244" t="s">
        <v>1655</v>
      </c>
      <c r="B1147" s="245" t="s">
        <v>207</v>
      </c>
      <c r="C1147" s="245" t="s">
        <v>378</v>
      </c>
      <c r="D1147" s="245" t="s">
        <v>1656</v>
      </c>
      <c r="E1147" s="245" t="s">
        <v>1174</v>
      </c>
      <c r="F1147" s="246">
        <v>29665300</v>
      </c>
      <c r="G1147" s="123" t="str">
        <f t="shared" si="19"/>
        <v>100301100L3040</v>
      </c>
    </row>
    <row r="1148" spans="1:7" ht="25.5">
      <c r="A1148" s="244" t="s">
        <v>1316</v>
      </c>
      <c r="B1148" s="245" t="s">
        <v>207</v>
      </c>
      <c r="C1148" s="245" t="s">
        <v>378</v>
      </c>
      <c r="D1148" s="245" t="s">
        <v>1656</v>
      </c>
      <c r="E1148" s="245" t="s">
        <v>1317</v>
      </c>
      <c r="F1148" s="246">
        <v>29665300</v>
      </c>
      <c r="G1148" s="123" t="str">
        <f t="shared" si="19"/>
        <v>100301100L3040200</v>
      </c>
    </row>
    <row r="1149" spans="1:7" ht="25.5">
      <c r="A1149" s="244" t="s">
        <v>1197</v>
      </c>
      <c r="B1149" s="245" t="s">
        <v>207</v>
      </c>
      <c r="C1149" s="245" t="s">
        <v>378</v>
      </c>
      <c r="D1149" s="245" t="s">
        <v>1656</v>
      </c>
      <c r="E1149" s="245" t="s">
        <v>1198</v>
      </c>
      <c r="F1149" s="246">
        <v>29665300</v>
      </c>
      <c r="G1149" s="123" t="str">
        <f t="shared" si="19"/>
        <v>100301100L3040240</v>
      </c>
    </row>
    <row r="1150" spans="1:7">
      <c r="A1150" s="244" t="s">
        <v>1224</v>
      </c>
      <c r="B1150" s="245" t="s">
        <v>207</v>
      </c>
      <c r="C1150" s="245" t="s">
        <v>378</v>
      </c>
      <c r="D1150" s="245" t="s">
        <v>1656</v>
      </c>
      <c r="E1150" s="245" t="s">
        <v>329</v>
      </c>
      <c r="F1150" s="246">
        <v>29665300</v>
      </c>
      <c r="G1150" s="123" t="str">
        <f t="shared" si="19"/>
        <v>100301100L3040244</v>
      </c>
    </row>
    <row r="1151" spans="1:7">
      <c r="A1151" s="244" t="s">
        <v>18</v>
      </c>
      <c r="B1151" s="245" t="s">
        <v>207</v>
      </c>
      <c r="C1151" s="245" t="s">
        <v>423</v>
      </c>
      <c r="D1151" s="245" t="s">
        <v>1174</v>
      </c>
      <c r="E1151" s="245" t="s">
        <v>1174</v>
      </c>
      <c r="F1151" s="246">
        <v>4373600</v>
      </c>
      <c r="G1151" s="123" t="str">
        <f t="shared" si="19"/>
        <v>1004</v>
      </c>
    </row>
    <row r="1152" spans="1:7" ht="25.5">
      <c r="A1152" s="244" t="s">
        <v>442</v>
      </c>
      <c r="B1152" s="245" t="s">
        <v>207</v>
      </c>
      <c r="C1152" s="245" t="s">
        <v>423</v>
      </c>
      <c r="D1152" s="245" t="s">
        <v>971</v>
      </c>
      <c r="E1152" s="245" t="s">
        <v>1174</v>
      </c>
      <c r="F1152" s="246">
        <v>4373600</v>
      </c>
      <c r="G1152" s="123" t="str">
        <f t="shared" si="19"/>
        <v>10040100000000</v>
      </c>
    </row>
    <row r="1153" spans="1:7" ht="25.5">
      <c r="A1153" s="244" t="s">
        <v>443</v>
      </c>
      <c r="B1153" s="245" t="s">
        <v>207</v>
      </c>
      <c r="C1153" s="245" t="s">
        <v>423</v>
      </c>
      <c r="D1153" s="245" t="s">
        <v>972</v>
      </c>
      <c r="E1153" s="245" t="s">
        <v>1174</v>
      </c>
      <c r="F1153" s="246">
        <v>4373600</v>
      </c>
      <c r="G1153" s="123" t="str">
        <f t="shared" si="19"/>
        <v>10040110000000</v>
      </c>
    </row>
    <row r="1154" spans="1:7" ht="102">
      <c r="A1154" s="244" t="s">
        <v>1355</v>
      </c>
      <c r="B1154" s="245" t="s">
        <v>207</v>
      </c>
      <c r="C1154" s="245" t="s">
        <v>423</v>
      </c>
      <c r="D1154" s="245" t="s">
        <v>787</v>
      </c>
      <c r="E1154" s="245" t="s">
        <v>1174</v>
      </c>
      <c r="F1154" s="246">
        <v>4373600</v>
      </c>
      <c r="G1154" s="123" t="str">
        <f t="shared" si="19"/>
        <v>10040110075560</v>
      </c>
    </row>
    <row r="1155" spans="1:7" ht="25.5">
      <c r="A1155" s="244" t="s">
        <v>1316</v>
      </c>
      <c r="B1155" s="245" t="s">
        <v>207</v>
      </c>
      <c r="C1155" s="245" t="s">
        <v>423</v>
      </c>
      <c r="D1155" s="245" t="s">
        <v>787</v>
      </c>
      <c r="E1155" s="245" t="s">
        <v>1317</v>
      </c>
      <c r="F1155" s="246">
        <v>10000</v>
      </c>
      <c r="G1155" s="123" t="str">
        <f t="shared" si="19"/>
        <v>10040110075560200</v>
      </c>
    </row>
    <row r="1156" spans="1:7" ht="25.5">
      <c r="A1156" s="244" t="s">
        <v>1197</v>
      </c>
      <c r="B1156" s="245" t="s">
        <v>207</v>
      </c>
      <c r="C1156" s="245" t="s">
        <v>423</v>
      </c>
      <c r="D1156" s="245" t="s">
        <v>787</v>
      </c>
      <c r="E1156" s="245" t="s">
        <v>1198</v>
      </c>
      <c r="F1156" s="246">
        <v>10000</v>
      </c>
      <c r="G1156" s="123" t="str">
        <f t="shared" si="19"/>
        <v>10040110075560240</v>
      </c>
    </row>
    <row r="1157" spans="1:7">
      <c r="A1157" s="244" t="s">
        <v>1224</v>
      </c>
      <c r="B1157" s="245" t="s">
        <v>207</v>
      </c>
      <c r="C1157" s="245" t="s">
        <v>423</v>
      </c>
      <c r="D1157" s="245" t="s">
        <v>787</v>
      </c>
      <c r="E1157" s="245" t="s">
        <v>329</v>
      </c>
      <c r="F1157" s="246">
        <v>10000</v>
      </c>
      <c r="G1157" s="123" t="str">
        <f t="shared" si="19"/>
        <v>10040110075560244</v>
      </c>
    </row>
    <row r="1158" spans="1:7">
      <c r="A1158" s="244" t="s">
        <v>1320</v>
      </c>
      <c r="B1158" s="245" t="s">
        <v>207</v>
      </c>
      <c r="C1158" s="245" t="s">
        <v>423</v>
      </c>
      <c r="D1158" s="245" t="s">
        <v>787</v>
      </c>
      <c r="E1158" s="245" t="s">
        <v>1321</v>
      </c>
      <c r="F1158" s="246">
        <v>4363600</v>
      </c>
      <c r="G1158" s="123" t="str">
        <f t="shared" si="19"/>
        <v>10040110075560300</v>
      </c>
    </row>
    <row r="1159" spans="1:7" ht="25.5">
      <c r="A1159" s="244" t="s">
        <v>1201</v>
      </c>
      <c r="B1159" s="245" t="s">
        <v>207</v>
      </c>
      <c r="C1159" s="245" t="s">
        <v>423</v>
      </c>
      <c r="D1159" s="245" t="s">
        <v>787</v>
      </c>
      <c r="E1159" s="245" t="s">
        <v>557</v>
      </c>
      <c r="F1159" s="246">
        <v>4363600</v>
      </c>
      <c r="G1159" s="123" t="str">
        <f t="shared" si="19"/>
        <v>10040110075560320</v>
      </c>
    </row>
    <row r="1160" spans="1:7" ht="25.5">
      <c r="A1160" s="244" t="s">
        <v>379</v>
      </c>
      <c r="B1160" s="245" t="s">
        <v>207</v>
      </c>
      <c r="C1160" s="245" t="s">
        <v>423</v>
      </c>
      <c r="D1160" s="245" t="s">
        <v>787</v>
      </c>
      <c r="E1160" s="245" t="s">
        <v>380</v>
      </c>
      <c r="F1160" s="246">
        <v>4363600</v>
      </c>
      <c r="G1160" s="123" t="str">
        <f t="shared" si="19"/>
        <v>10040110075560321</v>
      </c>
    </row>
    <row r="1161" spans="1:7">
      <c r="A1161" s="244" t="s">
        <v>248</v>
      </c>
      <c r="B1161" s="245" t="s">
        <v>207</v>
      </c>
      <c r="C1161" s="245" t="s">
        <v>1144</v>
      </c>
      <c r="D1161" s="245" t="s">
        <v>1174</v>
      </c>
      <c r="E1161" s="245" t="s">
        <v>1174</v>
      </c>
      <c r="F1161" s="246">
        <v>1485756</v>
      </c>
      <c r="G1161" s="123" t="str">
        <f t="shared" si="19"/>
        <v>1100</v>
      </c>
    </row>
    <row r="1162" spans="1:7">
      <c r="A1162" s="244" t="s">
        <v>1229</v>
      </c>
      <c r="B1162" s="245" t="s">
        <v>207</v>
      </c>
      <c r="C1162" s="245" t="s">
        <v>1230</v>
      </c>
      <c r="D1162" s="245" t="s">
        <v>1174</v>
      </c>
      <c r="E1162" s="245" t="s">
        <v>1174</v>
      </c>
      <c r="F1162" s="246">
        <v>1485756</v>
      </c>
      <c r="G1162" s="123" t="str">
        <f t="shared" si="19"/>
        <v>1101</v>
      </c>
    </row>
    <row r="1163" spans="1:7" ht="25.5">
      <c r="A1163" s="244" t="s">
        <v>442</v>
      </c>
      <c r="B1163" s="245" t="s">
        <v>207</v>
      </c>
      <c r="C1163" s="245" t="s">
        <v>1230</v>
      </c>
      <c r="D1163" s="245" t="s">
        <v>971</v>
      </c>
      <c r="E1163" s="245" t="s">
        <v>1174</v>
      </c>
      <c r="F1163" s="246">
        <v>1485756</v>
      </c>
      <c r="G1163" s="123" t="str">
        <f t="shared" si="19"/>
        <v>11010100000000</v>
      </c>
    </row>
    <row r="1164" spans="1:7" ht="25.5">
      <c r="A1164" s="244" t="s">
        <v>443</v>
      </c>
      <c r="B1164" s="245" t="s">
        <v>207</v>
      </c>
      <c r="C1164" s="245" t="s">
        <v>1230</v>
      </c>
      <c r="D1164" s="245" t="s">
        <v>972</v>
      </c>
      <c r="E1164" s="245" t="s">
        <v>1174</v>
      </c>
      <c r="F1164" s="246">
        <v>1485756</v>
      </c>
      <c r="G1164" s="123" t="str">
        <f t="shared" si="19"/>
        <v>11010110000000</v>
      </c>
    </row>
    <row r="1165" spans="1:7" ht="102">
      <c r="A1165" s="244" t="s">
        <v>1773</v>
      </c>
      <c r="B1165" s="245" t="s">
        <v>207</v>
      </c>
      <c r="C1165" s="245" t="s">
        <v>1230</v>
      </c>
      <c r="D1165" s="245" t="s">
        <v>1774</v>
      </c>
      <c r="E1165" s="245" t="s">
        <v>1174</v>
      </c>
      <c r="F1165" s="246">
        <v>1485756</v>
      </c>
      <c r="G1165" s="123" t="str">
        <f t="shared" si="19"/>
        <v>11010110040031</v>
      </c>
    </row>
    <row r="1166" spans="1:7" ht="25.5">
      <c r="A1166" s="244" t="s">
        <v>1324</v>
      </c>
      <c r="B1166" s="245" t="s">
        <v>207</v>
      </c>
      <c r="C1166" s="245" t="s">
        <v>1230</v>
      </c>
      <c r="D1166" s="245" t="s">
        <v>1774</v>
      </c>
      <c r="E1166" s="245" t="s">
        <v>1325</v>
      </c>
      <c r="F1166" s="246">
        <v>1485756</v>
      </c>
      <c r="G1166" s="123" t="str">
        <f t="shared" si="19"/>
        <v>11010110040031600</v>
      </c>
    </row>
    <row r="1167" spans="1:7">
      <c r="A1167" s="244" t="s">
        <v>1199</v>
      </c>
      <c r="B1167" s="245" t="s">
        <v>207</v>
      </c>
      <c r="C1167" s="245" t="s">
        <v>1230</v>
      </c>
      <c r="D1167" s="245" t="s">
        <v>1774</v>
      </c>
      <c r="E1167" s="245" t="s">
        <v>1200</v>
      </c>
      <c r="F1167" s="246">
        <v>1485756</v>
      </c>
      <c r="G1167" s="123" t="str">
        <f t="shared" si="19"/>
        <v>11010110040031610</v>
      </c>
    </row>
    <row r="1168" spans="1:7" ht="51">
      <c r="A1168" s="244" t="s">
        <v>347</v>
      </c>
      <c r="B1168" s="245" t="s">
        <v>207</v>
      </c>
      <c r="C1168" s="245" t="s">
        <v>1230</v>
      </c>
      <c r="D1168" s="245" t="s">
        <v>1774</v>
      </c>
      <c r="E1168" s="245" t="s">
        <v>348</v>
      </c>
      <c r="F1168" s="246">
        <v>1485756</v>
      </c>
      <c r="G1168" s="123" t="str">
        <f t="shared" si="19"/>
        <v>11010110040031611</v>
      </c>
    </row>
    <row r="1169" spans="1:7" ht="25.5">
      <c r="A1169" s="244" t="s">
        <v>1170</v>
      </c>
      <c r="B1169" s="245" t="s">
        <v>952</v>
      </c>
      <c r="C1169" s="245" t="s">
        <v>1174</v>
      </c>
      <c r="D1169" s="245" t="s">
        <v>1174</v>
      </c>
      <c r="E1169" s="245" t="s">
        <v>1174</v>
      </c>
      <c r="F1169" s="246">
        <v>30998490</v>
      </c>
      <c r="G1169" s="123" t="str">
        <f t="shared" si="19"/>
        <v/>
      </c>
    </row>
    <row r="1170" spans="1:7" ht="25.5">
      <c r="A1170" s="244" t="s">
        <v>238</v>
      </c>
      <c r="B1170" s="245" t="s">
        <v>952</v>
      </c>
      <c r="C1170" s="245" t="s">
        <v>1137</v>
      </c>
      <c r="D1170" s="245" t="s">
        <v>1174</v>
      </c>
      <c r="E1170" s="245" t="s">
        <v>1174</v>
      </c>
      <c r="F1170" s="246">
        <v>30998490</v>
      </c>
      <c r="G1170" s="123" t="str">
        <f t="shared" si="19"/>
        <v>0300</v>
      </c>
    </row>
    <row r="1171" spans="1:7" ht="38.25">
      <c r="A1171" s="244" t="s">
        <v>1692</v>
      </c>
      <c r="B1171" s="245" t="s">
        <v>952</v>
      </c>
      <c r="C1171" s="245" t="s">
        <v>345</v>
      </c>
      <c r="D1171" s="245" t="s">
        <v>1174</v>
      </c>
      <c r="E1171" s="245" t="s">
        <v>1174</v>
      </c>
      <c r="F1171" s="246">
        <v>30998490</v>
      </c>
      <c r="G1171" s="123" t="str">
        <f t="shared" si="19"/>
        <v>0310</v>
      </c>
    </row>
    <row r="1172" spans="1:7" ht="51">
      <c r="A1172" s="244" t="s">
        <v>1741</v>
      </c>
      <c r="B1172" s="245" t="s">
        <v>952</v>
      </c>
      <c r="C1172" s="245" t="s">
        <v>345</v>
      </c>
      <c r="D1172" s="245" t="s">
        <v>978</v>
      </c>
      <c r="E1172" s="245" t="s">
        <v>1174</v>
      </c>
      <c r="F1172" s="246">
        <v>30998490</v>
      </c>
      <c r="G1172" s="123" t="str">
        <f t="shared" si="19"/>
        <v>03100400000000</v>
      </c>
    </row>
    <row r="1173" spans="1:7" ht="25.5">
      <c r="A1173" s="244" t="s">
        <v>459</v>
      </c>
      <c r="B1173" s="245" t="s">
        <v>952</v>
      </c>
      <c r="C1173" s="245" t="s">
        <v>345</v>
      </c>
      <c r="D1173" s="245" t="s">
        <v>980</v>
      </c>
      <c r="E1173" s="245" t="s">
        <v>1174</v>
      </c>
      <c r="F1173" s="246">
        <v>30998490</v>
      </c>
      <c r="G1173" s="123" t="str">
        <f t="shared" si="19"/>
        <v>03100420000000</v>
      </c>
    </row>
    <row r="1174" spans="1:7" ht="114.75">
      <c r="A1174" s="244" t="s">
        <v>346</v>
      </c>
      <c r="B1174" s="245" t="s">
        <v>952</v>
      </c>
      <c r="C1174" s="245" t="s">
        <v>345</v>
      </c>
      <c r="D1174" s="245" t="s">
        <v>658</v>
      </c>
      <c r="E1174" s="245" t="s">
        <v>1174</v>
      </c>
      <c r="F1174" s="246">
        <v>24993039</v>
      </c>
      <c r="G1174" s="123" t="str">
        <f t="shared" si="19"/>
        <v>03100420040010</v>
      </c>
    </row>
    <row r="1175" spans="1:7" ht="51">
      <c r="A1175" s="244" t="s">
        <v>1315</v>
      </c>
      <c r="B1175" s="245" t="s">
        <v>952</v>
      </c>
      <c r="C1175" s="245" t="s">
        <v>345</v>
      </c>
      <c r="D1175" s="245" t="s">
        <v>658</v>
      </c>
      <c r="E1175" s="245" t="s">
        <v>273</v>
      </c>
      <c r="F1175" s="246">
        <v>23055812</v>
      </c>
      <c r="G1175" s="123" t="str">
        <f t="shared" si="19"/>
        <v>03100420040010100</v>
      </c>
    </row>
    <row r="1176" spans="1:7">
      <c r="A1176" s="244" t="s">
        <v>1191</v>
      </c>
      <c r="B1176" s="245" t="s">
        <v>952</v>
      </c>
      <c r="C1176" s="245" t="s">
        <v>345</v>
      </c>
      <c r="D1176" s="245" t="s">
        <v>658</v>
      </c>
      <c r="E1176" s="245" t="s">
        <v>133</v>
      </c>
      <c r="F1176" s="246">
        <v>23055812</v>
      </c>
      <c r="G1176" s="123" t="str">
        <f t="shared" si="19"/>
        <v>03100420040010110</v>
      </c>
    </row>
    <row r="1177" spans="1:7">
      <c r="A1177" s="244" t="s">
        <v>1138</v>
      </c>
      <c r="B1177" s="245" t="s">
        <v>952</v>
      </c>
      <c r="C1177" s="245" t="s">
        <v>345</v>
      </c>
      <c r="D1177" s="245" t="s">
        <v>658</v>
      </c>
      <c r="E1177" s="245" t="s">
        <v>342</v>
      </c>
      <c r="F1177" s="246">
        <v>17676737</v>
      </c>
      <c r="G1177" s="123" t="str">
        <f t="shared" si="19"/>
        <v>03100420040010111</v>
      </c>
    </row>
    <row r="1178" spans="1:7" ht="25.5">
      <c r="A1178" s="244" t="s">
        <v>1147</v>
      </c>
      <c r="B1178" s="245" t="s">
        <v>952</v>
      </c>
      <c r="C1178" s="245" t="s">
        <v>345</v>
      </c>
      <c r="D1178" s="245" t="s">
        <v>658</v>
      </c>
      <c r="E1178" s="245" t="s">
        <v>391</v>
      </c>
      <c r="F1178" s="246">
        <v>40700</v>
      </c>
      <c r="G1178" s="123" t="str">
        <f t="shared" si="19"/>
        <v>03100420040010112</v>
      </c>
    </row>
    <row r="1179" spans="1:7" ht="38.25">
      <c r="A1179" s="244" t="s">
        <v>1139</v>
      </c>
      <c r="B1179" s="245" t="s">
        <v>952</v>
      </c>
      <c r="C1179" s="245" t="s">
        <v>345</v>
      </c>
      <c r="D1179" s="245" t="s">
        <v>658</v>
      </c>
      <c r="E1179" s="245" t="s">
        <v>1056</v>
      </c>
      <c r="F1179" s="246">
        <v>5338375</v>
      </c>
      <c r="G1179" s="123" t="str">
        <f t="shared" si="19"/>
        <v>03100420040010119</v>
      </c>
    </row>
    <row r="1180" spans="1:7" ht="25.5">
      <c r="A1180" s="244" t="s">
        <v>1316</v>
      </c>
      <c r="B1180" s="245" t="s">
        <v>952</v>
      </c>
      <c r="C1180" s="245" t="s">
        <v>345</v>
      </c>
      <c r="D1180" s="245" t="s">
        <v>658</v>
      </c>
      <c r="E1180" s="245" t="s">
        <v>1317</v>
      </c>
      <c r="F1180" s="246">
        <v>1937227</v>
      </c>
      <c r="G1180" s="123" t="str">
        <f t="shared" si="19"/>
        <v>03100420040010200</v>
      </c>
    </row>
    <row r="1181" spans="1:7" ht="25.5">
      <c r="A1181" s="244" t="s">
        <v>1197</v>
      </c>
      <c r="B1181" s="245" t="s">
        <v>952</v>
      </c>
      <c r="C1181" s="245" t="s">
        <v>345</v>
      </c>
      <c r="D1181" s="245" t="s">
        <v>658</v>
      </c>
      <c r="E1181" s="245" t="s">
        <v>1198</v>
      </c>
      <c r="F1181" s="246">
        <v>1937227</v>
      </c>
      <c r="G1181" s="123" t="str">
        <f t="shared" si="19"/>
        <v>03100420040010240</v>
      </c>
    </row>
    <row r="1182" spans="1:7">
      <c r="A1182" s="244" t="s">
        <v>1224</v>
      </c>
      <c r="B1182" s="245" t="s">
        <v>952</v>
      </c>
      <c r="C1182" s="245" t="s">
        <v>345</v>
      </c>
      <c r="D1182" s="245" t="s">
        <v>658</v>
      </c>
      <c r="E1182" s="245" t="s">
        <v>329</v>
      </c>
      <c r="F1182" s="246">
        <v>1937227</v>
      </c>
      <c r="G1182" s="123" t="str">
        <f t="shared" si="19"/>
        <v>03100420040010244</v>
      </c>
    </row>
    <row r="1183" spans="1:7" ht="114.75">
      <c r="A1183" s="244" t="s">
        <v>1356</v>
      </c>
      <c r="B1183" s="245" t="s">
        <v>952</v>
      </c>
      <c r="C1183" s="245" t="s">
        <v>345</v>
      </c>
      <c r="D1183" s="245" t="s">
        <v>1357</v>
      </c>
      <c r="E1183" s="245" t="s">
        <v>1174</v>
      </c>
      <c r="F1183" s="246">
        <v>2323000</v>
      </c>
      <c r="G1183" s="123" t="str">
        <f t="shared" si="19"/>
        <v>03100420041010</v>
      </c>
    </row>
    <row r="1184" spans="1:7" ht="51">
      <c r="A1184" s="244" t="s">
        <v>1315</v>
      </c>
      <c r="B1184" s="245" t="s">
        <v>952</v>
      </c>
      <c r="C1184" s="245" t="s">
        <v>345</v>
      </c>
      <c r="D1184" s="245" t="s">
        <v>1357</v>
      </c>
      <c r="E1184" s="245" t="s">
        <v>273</v>
      </c>
      <c r="F1184" s="246">
        <v>2323000</v>
      </c>
      <c r="G1184" s="123" t="str">
        <f t="shared" si="19"/>
        <v>03100420041010100</v>
      </c>
    </row>
    <row r="1185" spans="1:7">
      <c r="A1185" s="244" t="s">
        <v>1191</v>
      </c>
      <c r="B1185" s="245" t="s">
        <v>952</v>
      </c>
      <c r="C1185" s="245" t="s">
        <v>345</v>
      </c>
      <c r="D1185" s="245" t="s">
        <v>1357</v>
      </c>
      <c r="E1185" s="245" t="s">
        <v>133</v>
      </c>
      <c r="F1185" s="246">
        <v>2323000</v>
      </c>
      <c r="G1185" s="123" t="str">
        <f t="shared" si="19"/>
        <v>03100420041010110</v>
      </c>
    </row>
    <row r="1186" spans="1:7">
      <c r="A1186" s="244" t="s">
        <v>1138</v>
      </c>
      <c r="B1186" s="245" t="s">
        <v>952</v>
      </c>
      <c r="C1186" s="245" t="s">
        <v>345</v>
      </c>
      <c r="D1186" s="245" t="s">
        <v>1357</v>
      </c>
      <c r="E1186" s="245" t="s">
        <v>342</v>
      </c>
      <c r="F1186" s="246">
        <v>1784179</v>
      </c>
      <c r="G1186" s="123" t="str">
        <f t="shared" si="19"/>
        <v>03100420041010111</v>
      </c>
    </row>
    <row r="1187" spans="1:7" ht="38.25">
      <c r="A1187" s="244" t="s">
        <v>1139</v>
      </c>
      <c r="B1187" s="245" t="s">
        <v>952</v>
      </c>
      <c r="C1187" s="245" t="s">
        <v>345</v>
      </c>
      <c r="D1187" s="245" t="s">
        <v>1357</v>
      </c>
      <c r="E1187" s="245" t="s">
        <v>1056</v>
      </c>
      <c r="F1187" s="246">
        <v>538821</v>
      </c>
      <c r="G1187" s="123" t="str">
        <f t="shared" si="19"/>
        <v>03100420041010119</v>
      </c>
    </row>
    <row r="1188" spans="1:7" ht="102">
      <c r="A1188" s="244" t="s">
        <v>1358</v>
      </c>
      <c r="B1188" s="245" t="s">
        <v>952</v>
      </c>
      <c r="C1188" s="245" t="s">
        <v>345</v>
      </c>
      <c r="D1188" s="245" t="s">
        <v>1359</v>
      </c>
      <c r="E1188" s="245" t="s">
        <v>1174</v>
      </c>
      <c r="F1188" s="246">
        <v>200000</v>
      </c>
      <c r="G1188" s="123" t="str">
        <f t="shared" si="19"/>
        <v>03100420047010</v>
      </c>
    </row>
    <row r="1189" spans="1:7" ht="51">
      <c r="A1189" s="244" t="s">
        <v>1315</v>
      </c>
      <c r="B1189" s="245" t="s">
        <v>952</v>
      </c>
      <c r="C1189" s="245" t="s">
        <v>345</v>
      </c>
      <c r="D1189" s="245" t="s">
        <v>1359</v>
      </c>
      <c r="E1189" s="245" t="s">
        <v>273</v>
      </c>
      <c r="F1189" s="246">
        <v>200000</v>
      </c>
      <c r="G1189" s="123" t="str">
        <f t="shared" si="19"/>
        <v>03100420047010100</v>
      </c>
    </row>
    <row r="1190" spans="1:7">
      <c r="A1190" s="244" t="s">
        <v>1191</v>
      </c>
      <c r="B1190" s="245" t="s">
        <v>952</v>
      </c>
      <c r="C1190" s="245" t="s">
        <v>345</v>
      </c>
      <c r="D1190" s="245" t="s">
        <v>1359</v>
      </c>
      <c r="E1190" s="245" t="s">
        <v>133</v>
      </c>
      <c r="F1190" s="246">
        <v>200000</v>
      </c>
      <c r="G1190" s="123" t="str">
        <f t="shared" si="19"/>
        <v>03100420047010110</v>
      </c>
    </row>
    <row r="1191" spans="1:7" ht="25.5">
      <c r="A1191" s="244" t="s">
        <v>1147</v>
      </c>
      <c r="B1191" s="245" t="s">
        <v>952</v>
      </c>
      <c r="C1191" s="245" t="s">
        <v>345</v>
      </c>
      <c r="D1191" s="245" t="s">
        <v>1359</v>
      </c>
      <c r="E1191" s="245" t="s">
        <v>391</v>
      </c>
      <c r="F1191" s="246">
        <v>200000</v>
      </c>
      <c r="G1191" s="123" t="str">
        <f t="shared" si="19"/>
        <v>03100420047010112</v>
      </c>
    </row>
    <row r="1192" spans="1:7" ht="114.75">
      <c r="A1192" s="244" t="s">
        <v>1738</v>
      </c>
      <c r="B1192" s="245" t="s">
        <v>952</v>
      </c>
      <c r="C1192" s="245" t="s">
        <v>345</v>
      </c>
      <c r="D1192" s="245" t="s">
        <v>660</v>
      </c>
      <c r="E1192" s="245" t="s">
        <v>1174</v>
      </c>
      <c r="F1192" s="246">
        <v>2440393</v>
      </c>
      <c r="G1192" s="123" t="str">
        <f t="shared" si="19"/>
        <v>0310042004Г010</v>
      </c>
    </row>
    <row r="1193" spans="1:7" ht="25.5">
      <c r="A1193" s="244" t="s">
        <v>1316</v>
      </c>
      <c r="B1193" s="245" t="s">
        <v>952</v>
      </c>
      <c r="C1193" s="245" t="s">
        <v>345</v>
      </c>
      <c r="D1193" s="245" t="s">
        <v>660</v>
      </c>
      <c r="E1193" s="245" t="s">
        <v>1317</v>
      </c>
      <c r="F1193" s="246">
        <v>2440393</v>
      </c>
      <c r="G1193" s="123" t="str">
        <f t="shared" ref="G1193:G1256" si="20">CONCATENATE(C1193,D1193,E1193)</f>
        <v>0310042004Г010200</v>
      </c>
    </row>
    <row r="1194" spans="1:7" ht="25.5">
      <c r="A1194" s="244" t="s">
        <v>1197</v>
      </c>
      <c r="B1194" s="245" t="s">
        <v>952</v>
      </c>
      <c r="C1194" s="245" t="s">
        <v>345</v>
      </c>
      <c r="D1194" s="245" t="s">
        <v>660</v>
      </c>
      <c r="E1194" s="245" t="s">
        <v>1198</v>
      </c>
      <c r="F1194" s="246">
        <v>2440393</v>
      </c>
      <c r="G1194" s="123" t="str">
        <f t="shared" si="20"/>
        <v>0310042004Г010240</v>
      </c>
    </row>
    <row r="1195" spans="1:7">
      <c r="A1195" s="244" t="s">
        <v>1224</v>
      </c>
      <c r="B1195" s="245" t="s">
        <v>952</v>
      </c>
      <c r="C1195" s="245" t="s">
        <v>345</v>
      </c>
      <c r="D1195" s="245" t="s">
        <v>660</v>
      </c>
      <c r="E1195" s="245" t="s">
        <v>329</v>
      </c>
      <c r="F1195" s="246">
        <v>9722</v>
      </c>
      <c r="G1195" s="123" t="str">
        <f t="shared" si="20"/>
        <v>0310042004Г010244</v>
      </c>
    </row>
    <row r="1196" spans="1:7">
      <c r="A1196" s="244" t="s">
        <v>1688</v>
      </c>
      <c r="B1196" s="245" t="s">
        <v>952</v>
      </c>
      <c r="C1196" s="245" t="s">
        <v>345</v>
      </c>
      <c r="D1196" s="245" t="s">
        <v>660</v>
      </c>
      <c r="E1196" s="245" t="s">
        <v>1689</v>
      </c>
      <c r="F1196" s="246">
        <v>2430671</v>
      </c>
      <c r="G1196" s="123" t="str">
        <f t="shared" si="20"/>
        <v>0310042004Г010247</v>
      </c>
    </row>
    <row r="1197" spans="1:7" ht="127.5">
      <c r="A1197" s="244" t="s">
        <v>1820</v>
      </c>
      <c r="B1197" s="245" t="s">
        <v>952</v>
      </c>
      <c r="C1197" s="245" t="s">
        <v>345</v>
      </c>
      <c r="D1197" s="245" t="s">
        <v>1821</v>
      </c>
      <c r="E1197" s="245" t="s">
        <v>1174</v>
      </c>
      <c r="F1197" s="246">
        <v>42160</v>
      </c>
      <c r="G1197" s="123" t="str">
        <f t="shared" si="20"/>
        <v>0310042004М010</v>
      </c>
    </row>
    <row r="1198" spans="1:7" ht="25.5">
      <c r="A1198" s="244" t="s">
        <v>1316</v>
      </c>
      <c r="B1198" s="245" t="s">
        <v>952</v>
      </c>
      <c r="C1198" s="245" t="s">
        <v>345</v>
      </c>
      <c r="D1198" s="245" t="s">
        <v>1821</v>
      </c>
      <c r="E1198" s="245" t="s">
        <v>1317</v>
      </c>
      <c r="F1198" s="246">
        <v>42160</v>
      </c>
      <c r="G1198" s="123" t="str">
        <f t="shared" si="20"/>
        <v>0310042004М010200</v>
      </c>
    </row>
    <row r="1199" spans="1:7" ht="25.5">
      <c r="A1199" s="244" t="s">
        <v>1197</v>
      </c>
      <c r="B1199" s="245" t="s">
        <v>952</v>
      </c>
      <c r="C1199" s="245" t="s">
        <v>345</v>
      </c>
      <c r="D1199" s="245" t="s">
        <v>1821</v>
      </c>
      <c r="E1199" s="245" t="s">
        <v>1198</v>
      </c>
      <c r="F1199" s="246">
        <v>42160</v>
      </c>
      <c r="G1199" s="123" t="str">
        <f t="shared" si="20"/>
        <v>0310042004М010240</v>
      </c>
    </row>
    <row r="1200" spans="1:7">
      <c r="A1200" s="244" t="s">
        <v>1224</v>
      </c>
      <c r="B1200" s="245" t="s">
        <v>952</v>
      </c>
      <c r="C1200" s="245" t="s">
        <v>345</v>
      </c>
      <c r="D1200" s="245" t="s">
        <v>1821</v>
      </c>
      <c r="E1200" s="245" t="s">
        <v>329</v>
      </c>
      <c r="F1200" s="246">
        <v>42160</v>
      </c>
      <c r="G1200" s="123" t="str">
        <f t="shared" si="20"/>
        <v>0310042004М010244</v>
      </c>
    </row>
    <row r="1201" spans="1:7" ht="76.5">
      <c r="A1201" s="244" t="s">
        <v>1822</v>
      </c>
      <c r="B1201" s="245" t="s">
        <v>952</v>
      </c>
      <c r="C1201" s="245" t="s">
        <v>345</v>
      </c>
      <c r="D1201" s="245" t="s">
        <v>1823</v>
      </c>
      <c r="E1201" s="245" t="s">
        <v>1174</v>
      </c>
      <c r="F1201" s="246">
        <v>46202</v>
      </c>
      <c r="G1201" s="123" t="str">
        <f t="shared" si="20"/>
        <v>0310042004Ф010</v>
      </c>
    </row>
    <row r="1202" spans="1:7" ht="25.5">
      <c r="A1202" s="244" t="s">
        <v>1316</v>
      </c>
      <c r="B1202" s="245" t="s">
        <v>952</v>
      </c>
      <c r="C1202" s="245" t="s">
        <v>345</v>
      </c>
      <c r="D1202" s="245" t="s">
        <v>1823</v>
      </c>
      <c r="E1202" s="245" t="s">
        <v>1317</v>
      </c>
      <c r="F1202" s="246">
        <v>46202</v>
      </c>
      <c r="G1202" s="123" t="str">
        <f t="shared" si="20"/>
        <v>0310042004Ф010200</v>
      </c>
    </row>
    <row r="1203" spans="1:7" ht="25.5">
      <c r="A1203" s="244" t="s">
        <v>1197</v>
      </c>
      <c r="B1203" s="245" t="s">
        <v>952</v>
      </c>
      <c r="C1203" s="245" t="s">
        <v>345</v>
      </c>
      <c r="D1203" s="245" t="s">
        <v>1823</v>
      </c>
      <c r="E1203" s="245" t="s">
        <v>1198</v>
      </c>
      <c r="F1203" s="246">
        <v>46202</v>
      </c>
      <c r="G1203" s="123" t="str">
        <f t="shared" si="20"/>
        <v>0310042004Ф010240</v>
      </c>
    </row>
    <row r="1204" spans="1:7">
      <c r="A1204" s="244" t="s">
        <v>1224</v>
      </c>
      <c r="B1204" s="245" t="s">
        <v>952</v>
      </c>
      <c r="C1204" s="245" t="s">
        <v>345</v>
      </c>
      <c r="D1204" s="245" t="s">
        <v>1823</v>
      </c>
      <c r="E1204" s="245" t="s">
        <v>329</v>
      </c>
      <c r="F1204" s="246">
        <v>46202</v>
      </c>
      <c r="G1204" s="123" t="str">
        <f t="shared" si="20"/>
        <v>0310042004Ф010244</v>
      </c>
    </row>
    <row r="1205" spans="1:7" ht="114.75">
      <c r="A1205" s="244" t="s">
        <v>1360</v>
      </c>
      <c r="B1205" s="245" t="s">
        <v>952</v>
      </c>
      <c r="C1205" s="245" t="s">
        <v>345</v>
      </c>
      <c r="D1205" s="245" t="s">
        <v>1361</v>
      </c>
      <c r="E1205" s="245" t="s">
        <v>1174</v>
      </c>
      <c r="F1205" s="246">
        <v>953696</v>
      </c>
      <c r="G1205" s="123" t="str">
        <f t="shared" si="20"/>
        <v>0310042004Э010</v>
      </c>
    </row>
    <row r="1206" spans="1:7" ht="25.5">
      <c r="A1206" s="244" t="s">
        <v>1316</v>
      </c>
      <c r="B1206" s="245" t="s">
        <v>952</v>
      </c>
      <c r="C1206" s="245" t="s">
        <v>345</v>
      </c>
      <c r="D1206" s="245" t="s">
        <v>1361</v>
      </c>
      <c r="E1206" s="245" t="s">
        <v>1317</v>
      </c>
      <c r="F1206" s="246">
        <v>953696</v>
      </c>
      <c r="G1206" s="123" t="str">
        <f t="shared" si="20"/>
        <v>0310042004Э010200</v>
      </c>
    </row>
    <row r="1207" spans="1:7" ht="25.5">
      <c r="A1207" s="244" t="s">
        <v>1197</v>
      </c>
      <c r="B1207" s="245" t="s">
        <v>952</v>
      </c>
      <c r="C1207" s="245" t="s">
        <v>345</v>
      </c>
      <c r="D1207" s="245" t="s">
        <v>1361</v>
      </c>
      <c r="E1207" s="245" t="s">
        <v>1198</v>
      </c>
      <c r="F1207" s="246">
        <v>953696</v>
      </c>
      <c r="G1207" s="123" t="str">
        <f t="shared" si="20"/>
        <v>0310042004Э010240</v>
      </c>
    </row>
    <row r="1208" spans="1:7">
      <c r="A1208" s="244" t="s">
        <v>1688</v>
      </c>
      <c r="B1208" s="245" t="s">
        <v>952</v>
      </c>
      <c r="C1208" s="245" t="s">
        <v>345</v>
      </c>
      <c r="D1208" s="245" t="s">
        <v>1361</v>
      </c>
      <c r="E1208" s="245" t="s">
        <v>1689</v>
      </c>
      <c r="F1208" s="246">
        <v>953696</v>
      </c>
      <c r="G1208" s="123" t="str">
        <f t="shared" si="20"/>
        <v>0310042004Э010247</v>
      </c>
    </row>
    <row r="1209" spans="1:7" ht="25.5">
      <c r="A1209" s="244" t="s">
        <v>35</v>
      </c>
      <c r="B1209" s="245" t="s">
        <v>208</v>
      </c>
      <c r="C1209" s="245" t="s">
        <v>1174</v>
      </c>
      <c r="D1209" s="245" t="s">
        <v>1174</v>
      </c>
      <c r="E1209" s="245" t="s">
        <v>1174</v>
      </c>
      <c r="F1209" s="246">
        <v>299887254</v>
      </c>
      <c r="G1209" s="123" t="str">
        <f t="shared" si="20"/>
        <v/>
      </c>
    </row>
    <row r="1210" spans="1:7">
      <c r="A1210" s="244" t="s">
        <v>234</v>
      </c>
      <c r="B1210" s="245" t="s">
        <v>208</v>
      </c>
      <c r="C1210" s="245" t="s">
        <v>1135</v>
      </c>
      <c r="D1210" s="245" t="s">
        <v>1174</v>
      </c>
      <c r="E1210" s="245" t="s">
        <v>1174</v>
      </c>
      <c r="F1210" s="246">
        <v>127227904</v>
      </c>
      <c r="G1210" s="123" t="str">
        <f t="shared" si="20"/>
        <v>0100</v>
      </c>
    </row>
    <row r="1211" spans="1:7" ht="21.75" customHeight="1">
      <c r="A1211" s="244" t="s">
        <v>216</v>
      </c>
      <c r="B1211" s="245" t="s">
        <v>208</v>
      </c>
      <c r="C1211" s="245" t="s">
        <v>331</v>
      </c>
      <c r="D1211" s="245" t="s">
        <v>1174</v>
      </c>
      <c r="E1211" s="245" t="s">
        <v>1174</v>
      </c>
      <c r="F1211" s="246">
        <v>21804804</v>
      </c>
      <c r="G1211" s="123" t="str">
        <f t="shared" si="20"/>
        <v>0106</v>
      </c>
    </row>
    <row r="1212" spans="1:7" ht="33.75" customHeight="1">
      <c r="A1212" s="244" t="s">
        <v>1362</v>
      </c>
      <c r="B1212" s="245" t="s">
        <v>208</v>
      </c>
      <c r="C1212" s="245" t="s">
        <v>331</v>
      </c>
      <c r="D1212" s="245" t="s">
        <v>999</v>
      </c>
      <c r="E1212" s="245" t="s">
        <v>1174</v>
      </c>
      <c r="F1212" s="246">
        <v>21804804</v>
      </c>
      <c r="G1212" s="123" t="str">
        <f t="shared" si="20"/>
        <v>01061100000000</v>
      </c>
    </row>
    <row r="1213" spans="1:7" ht="25.5">
      <c r="A1213" s="244" t="s">
        <v>492</v>
      </c>
      <c r="B1213" s="245" t="s">
        <v>208</v>
      </c>
      <c r="C1213" s="245" t="s">
        <v>331</v>
      </c>
      <c r="D1213" s="245" t="s">
        <v>1001</v>
      </c>
      <c r="E1213" s="245" t="s">
        <v>1174</v>
      </c>
      <c r="F1213" s="246">
        <v>21804804</v>
      </c>
      <c r="G1213" s="123" t="str">
        <f t="shared" si="20"/>
        <v>01061120000000</v>
      </c>
    </row>
    <row r="1214" spans="1:7" ht="63.75">
      <c r="A1214" s="244" t="s">
        <v>425</v>
      </c>
      <c r="B1214" s="245" t="s">
        <v>208</v>
      </c>
      <c r="C1214" s="245" t="s">
        <v>331</v>
      </c>
      <c r="D1214" s="245" t="s">
        <v>788</v>
      </c>
      <c r="E1214" s="245" t="s">
        <v>1174</v>
      </c>
      <c r="F1214" s="246">
        <v>17231409</v>
      </c>
      <c r="G1214" s="123" t="str">
        <f t="shared" si="20"/>
        <v>01061120060000</v>
      </c>
    </row>
    <row r="1215" spans="1:7" ht="51">
      <c r="A1215" s="244" t="s">
        <v>1315</v>
      </c>
      <c r="B1215" s="245" t="s">
        <v>208</v>
      </c>
      <c r="C1215" s="245" t="s">
        <v>331</v>
      </c>
      <c r="D1215" s="245" t="s">
        <v>788</v>
      </c>
      <c r="E1215" s="245" t="s">
        <v>273</v>
      </c>
      <c r="F1215" s="246">
        <v>15334436</v>
      </c>
      <c r="G1215" s="123" t="str">
        <f t="shared" si="20"/>
        <v>01061120060000100</v>
      </c>
    </row>
    <row r="1216" spans="1:7" ht="25.5">
      <c r="A1216" s="244" t="s">
        <v>1204</v>
      </c>
      <c r="B1216" s="245" t="s">
        <v>208</v>
      </c>
      <c r="C1216" s="245" t="s">
        <v>331</v>
      </c>
      <c r="D1216" s="245" t="s">
        <v>788</v>
      </c>
      <c r="E1216" s="245" t="s">
        <v>28</v>
      </c>
      <c r="F1216" s="246">
        <v>15334436</v>
      </c>
      <c r="G1216" s="123" t="str">
        <f t="shared" si="20"/>
        <v>01061120060000120</v>
      </c>
    </row>
    <row r="1217" spans="1:7" ht="25.5">
      <c r="A1217" s="244" t="s">
        <v>953</v>
      </c>
      <c r="B1217" s="245" t="s">
        <v>208</v>
      </c>
      <c r="C1217" s="245" t="s">
        <v>331</v>
      </c>
      <c r="D1217" s="245" t="s">
        <v>788</v>
      </c>
      <c r="E1217" s="245" t="s">
        <v>324</v>
      </c>
      <c r="F1217" s="246">
        <v>11687140</v>
      </c>
      <c r="G1217" s="123" t="str">
        <f t="shared" si="20"/>
        <v>01061120060000121</v>
      </c>
    </row>
    <row r="1218" spans="1:7" ht="38.25">
      <c r="A1218" s="244" t="s">
        <v>325</v>
      </c>
      <c r="B1218" s="245" t="s">
        <v>208</v>
      </c>
      <c r="C1218" s="245" t="s">
        <v>331</v>
      </c>
      <c r="D1218" s="245" t="s">
        <v>788</v>
      </c>
      <c r="E1218" s="245" t="s">
        <v>326</v>
      </c>
      <c r="F1218" s="246">
        <v>105700</v>
      </c>
      <c r="G1218" s="123" t="str">
        <f t="shared" si="20"/>
        <v>01061120060000122</v>
      </c>
    </row>
    <row r="1219" spans="1:7" ht="38.25">
      <c r="A1219" s="244" t="s">
        <v>1054</v>
      </c>
      <c r="B1219" s="245" t="s">
        <v>208</v>
      </c>
      <c r="C1219" s="245" t="s">
        <v>331</v>
      </c>
      <c r="D1219" s="245" t="s">
        <v>788</v>
      </c>
      <c r="E1219" s="245" t="s">
        <v>1055</v>
      </c>
      <c r="F1219" s="246">
        <v>3541596</v>
      </c>
      <c r="G1219" s="123" t="str">
        <f t="shared" si="20"/>
        <v>01061120060000129</v>
      </c>
    </row>
    <row r="1220" spans="1:7" ht="25.5">
      <c r="A1220" s="244" t="s">
        <v>1316</v>
      </c>
      <c r="B1220" s="245" t="s">
        <v>208</v>
      </c>
      <c r="C1220" s="245" t="s">
        <v>331</v>
      </c>
      <c r="D1220" s="245" t="s">
        <v>788</v>
      </c>
      <c r="E1220" s="245" t="s">
        <v>1317</v>
      </c>
      <c r="F1220" s="246">
        <v>1884473</v>
      </c>
      <c r="G1220" s="123" t="str">
        <f t="shared" si="20"/>
        <v>01061120060000200</v>
      </c>
    </row>
    <row r="1221" spans="1:7" ht="25.5">
      <c r="A1221" s="244" t="s">
        <v>1197</v>
      </c>
      <c r="B1221" s="245" t="s">
        <v>208</v>
      </c>
      <c r="C1221" s="245" t="s">
        <v>331</v>
      </c>
      <c r="D1221" s="245" t="s">
        <v>788</v>
      </c>
      <c r="E1221" s="245" t="s">
        <v>1198</v>
      </c>
      <c r="F1221" s="246">
        <v>1884473</v>
      </c>
      <c r="G1221" s="123" t="str">
        <f t="shared" si="20"/>
        <v>01061120060000240</v>
      </c>
    </row>
    <row r="1222" spans="1:7">
      <c r="A1222" s="244" t="s">
        <v>1224</v>
      </c>
      <c r="B1222" s="245" t="s">
        <v>208</v>
      </c>
      <c r="C1222" s="245" t="s">
        <v>331</v>
      </c>
      <c r="D1222" s="245" t="s">
        <v>788</v>
      </c>
      <c r="E1222" s="245" t="s">
        <v>329</v>
      </c>
      <c r="F1222" s="246">
        <v>1884473</v>
      </c>
      <c r="G1222" s="123" t="str">
        <f t="shared" si="20"/>
        <v>01061120060000244</v>
      </c>
    </row>
    <row r="1223" spans="1:7">
      <c r="A1223" s="244" t="s">
        <v>1318</v>
      </c>
      <c r="B1223" s="245" t="s">
        <v>208</v>
      </c>
      <c r="C1223" s="245" t="s">
        <v>331</v>
      </c>
      <c r="D1223" s="245" t="s">
        <v>788</v>
      </c>
      <c r="E1223" s="245" t="s">
        <v>1319</v>
      </c>
      <c r="F1223" s="246">
        <v>12500</v>
      </c>
      <c r="G1223" s="123" t="str">
        <f t="shared" si="20"/>
        <v>01061120060000800</v>
      </c>
    </row>
    <row r="1224" spans="1:7">
      <c r="A1224" s="244" t="s">
        <v>1202</v>
      </c>
      <c r="B1224" s="245" t="s">
        <v>208</v>
      </c>
      <c r="C1224" s="245" t="s">
        <v>331</v>
      </c>
      <c r="D1224" s="245" t="s">
        <v>788</v>
      </c>
      <c r="E1224" s="245" t="s">
        <v>1203</v>
      </c>
      <c r="F1224" s="246">
        <v>12500</v>
      </c>
      <c r="G1224" s="123" t="str">
        <f t="shared" si="20"/>
        <v>01061120060000850</v>
      </c>
    </row>
    <row r="1225" spans="1:7">
      <c r="A1225" s="244" t="s">
        <v>1057</v>
      </c>
      <c r="B1225" s="245" t="s">
        <v>208</v>
      </c>
      <c r="C1225" s="245" t="s">
        <v>331</v>
      </c>
      <c r="D1225" s="245" t="s">
        <v>788</v>
      </c>
      <c r="E1225" s="245" t="s">
        <v>1058</v>
      </c>
      <c r="F1225" s="246">
        <v>12500</v>
      </c>
      <c r="G1225" s="123" t="str">
        <f t="shared" si="20"/>
        <v>01061120060000853</v>
      </c>
    </row>
    <row r="1226" spans="1:7" ht="89.25">
      <c r="A1226" s="244" t="s">
        <v>535</v>
      </c>
      <c r="B1226" s="245" t="s">
        <v>208</v>
      </c>
      <c r="C1226" s="245" t="s">
        <v>331</v>
      </c>
      <c r="D1226" s="245" t="s">
        <v>789</v>
      </c>
      <c r="E1226" s="245" t="s">
        <v>1174</v>
      </c>
      <c r="F1226" s="246">
        <v>906000</v>
      </c>
      <c r="G1226" s="123" t="str">
        <f t="shared" si="20"/>
        <v>01061120061000</v>
      </c>
    </row>
    <row r="1227" spans="1:7" ht="51">
      <c r="A1227" s="244" t="s">
        <v>1315</v>
      </c>
      <c r="B1227" s="245" t="s">
        <v>208</v>
      </c>
      <c r="C1227" s="245" t="s">
        <v>331</v>
      </c>
      <c r="D1227" s="245" t="s">
        <v>789</v>
      </c>
      <c r="E1227" s="245" t="s">
        <v>273</v>
      </c>
      <c r="F1227" s="246">
        <v>906000</v>
      </c>
      <c r="G1227" s="123" t="str">
        <f t="shared" si="20"/>
        <v>01061120061000100</v>
      </c>
    </row>
    <row r="1228" spans="1:7" ht="25.5">
      <c r="A1228" s="244" t="s">
        <v>1204</v>
      </c>
      <c r="B1228" s="245" t="s">
        <v>208</v>
      </c>
      <c r="C1228" s="245" t="s">
        <v>331</v>
      </c>
      <c r="D1228" s="245" t="s">
        <v>789</v>
      </c>
      <c r="E1228" s="245" t="s">
        <v>28</v>
      </c>
      <c r="F1228" s="246">
        <v>906000</v>
      </c>
      <c r="G1228" s="123" t="str">
        <f t="shared" si="20"/>
        <v>01061120061000120</v>
      </c>
    </row>
    <row r="1229" spans="1:7" ht="25.5">
      <c r="A1229" s="244" t="s">
        <v>953</v>
      </c>
      <c r="B1229" s="245" t="s">
        <v>208</v>
      </c>
      <c r="C1229" s="245" t="s">
        <v>331</v>
      </c>
      <c r="D1229" s="245" t="s">
        <v>789</v>
      </c>
      <c r="E1229" s="245" t="s">
        <v>324</v>
      </c>
      <c r="F1229" s="246">
        <v>695853</v>
      </c>
      <c r="G1229" s="123" t="str">
        <f t="shared" si="20"/>
        <v>01061120061000121</v>
      </c>
    </row>
    <row r="1230" spans="1:7" ht="38.25">
      <c r="A1230" s="244" t="s">
        <v>1054</v>
      </c>
      <c r="B1230" s="245" t="s">
        <v>208</v>
      </c>
      <c r="C1230" s="245" t="s">
        <v>331</v>
      </c>
      <c r="D1230" s="245" t="s">
        <v>789</v>
      </c>
      <c r="E1230" s="245" t="s">
        <v>1055</v>
      </c>
      <c r="F1230" s="246">
        <v>210147</v>
      </c>
      <c r="G1230" s="123" t="str">
        <f t="shared" si="20"/>
        <v>01061120061000129</v>
      </c>
    </row>
    <row r="1231" spans="1:7" ht="76.5">
      <c r="A1231" s="244" t="s">
        <v>585</v>
      </c>
      <c r="B1231" s="245" t="s">
        <v>208</v>
      </c>
      <c r="C1231" s="245" t="s">
        <v>331</v>
      </c>
      <c r="D1231" s="245" t="s">
        <v>790</v>
      </c>
      <c r="E1231" s="245" t="s">
        <v>1174</v>
      </c>
      <c r="F1231" s="246">
        <v>400000</v>
      </c>
      <c r="G1231" s="123" t="str">
        <f t="shared" si="20"/>
        <v>01061120067000</v>
      </c>
    </row>
    <row r="1232" spans="1:7" ht="51">
      <c r="A1232" s="244" t="s">
        <v>1315</v>
      </c>
      <c r="B1232" s="245" t="s">
        <v>208</v>
      </c>
      <c r="C1232" s="245" t="s">
        <v>331</v>
      </c>
      <c r="D1232" s="245" t="s">
        <v>790</v>
      </c>
      <c r="E1232" s="245" t="s">
        <v>273</v>
      </c>
      <c r="F1232" s="246">
        <v>400000</v>
      </c>
      <c r="G1232" s="123" t="str">
        <f t="shared" si="20"/>
        <v>01061120067000100</v>
      </c>
    </row>
    <row r="1233" spans="1:7" ht="25.5">
      <c r="A1233" s="244" t="s">
        <v>1204</v>
      </c>
      <c r="B1233" s="245" t="s">
        <v>208</v>
      </c>
      <c r="C1233" s="245" t="s">
        <v>331</v>
      </c>
      <c r="D1233" s="245" t="s">
        <v>790</v>
      </c>
      <c r="E1233" s="245" t="s">
        <v>28</v>
      </c>
      <c r="F1233" s="246">
        <v>400000</v>
      </c>
      <c r="G1233" s="123" t="str">
        <f t="shared" si="20"/>
        <v>01061120067000120</v>
      </c>
    </row>
    <row r="1234" spans="1:7" ht="38.25">
      <c r="A1234" s="244" t="s">
        <v>325</v>
      </c>
      <c r="B1234" s="245" t="s">
        <v>208</v>
      </c>
      <c r="C1234" s="245" t="s">
        <v>331</v>
      </c>
      <c r="D1234" s="245" t="s">
        <v>790</v>
      </c>
      <c r="E1234" s="245" t="s">
        <v>326</v>
      </c>
      <c r="F1234" s="246">
        <v>400000</v>
      </c>
      <c r="G1234" s="123" t="str">
        <f t="shared" si="20"/>
        <v>01061120067000122</v>
      </c>
    </row>
    <row r="1235" spans="1:7" ht="76.5">
      <c r="A1235" s="244" t="s">
        <v>933</v>
      </c>
      <c r="B1235" s="245" t="s">
        <v>208</v>
      </c>
      <c r="C1235" s="245" t="s">
        <v>331</v>
      </c>
      <c r="D1235" s="245" t="s">
        <v>932</v>
      </c>
      <c r="E1235" s="245" t="s">
        <v>1174</v>
      </c>
      <c r="F1235" s="246">
        <v>1747484</v>
      </c>
      <c r="G1235" s="123" t="str">
        <f t="shared" si="20"/>
        <v>0106112006Б000</v>
      </c>
    </row>
    <row r="1236" spans="1:7" ht="51">
      <c r="A1236" s="244" t="s">
        <v>1315</v>
      </c>
      <c r="B1236" s="245" t="s">
        <v>208</v>
      </c>
      <c r="C1236" s="245" t="s">
        <v>331</v>
      </c>
      <c r="D1236" s="245" t="s">
        <v>932</v>
      </c>
      <c r="E1236" s="245" t="s">
        <v>273</v>
      </c>
      <c r="F1236" s="246">
        <v>1747484</v>
      </c>
      <c r="G1236" s="123" t="str">
        <f t="shared" si="20"/>
        <v>0106112006Б000100</v>
      </c>
    </row>
    <row r="1237" spans="1:7" ht="25.5">
      <c r="A1237" s="244" t="s">
        <v>1204</v>
      </c>
      <c r="B1237" s="245" t="s">
        <v>208</v>
      </c>
      <c r="C1237" s="245" t="s">
        <v>331</v>
      </c>
      <c r="D1237" s="245" t="s">
        <v>932</v>
      </c>
      <c r="E1237" s="245" t="s">
        <v>28</v>
      </c>
      <c r="F1237" s="246">
        <v>1747484</v>
      </c>
      <c r="G1237" s="123" t="str">
        <f t="shared" si="20"/>
        <v>0106112006Б000120</v>
      </c>
    </row>
    <row r="1238" spans="1:7" ht="25.5">
      <c r="A1238" s="244" t="s">
        <v>953</v>
      </c>
      <c r="B1238" s="245" t="s">
        <v>208</v>
      </c>
      <c r="C1238" s="245" t="s">
        <v>331</v>
      </c>
      <c r="D1238" s="245" t="s">
        <v>932</v>
      </c>
      <c r="E1238" s="245" t="s">
        <v>324</v>
      </c>
      <c r="F1238" s="246">
        <v>1342154</v>
      </c>
      <c r="G1238" s="123" t="str">
        <f t="shared" si="20"/>
        <v>0106112006Б000121</v>
      </c>
    </row>
    <row r="1239" spans="1:7" ht="38.25">
      <c r="A1239" s="244" t="s">
        <v>1054</v>
      </c>
      <c r="B1239" s="245" t="s">
        <v>208</v>
      </c>
      <c r="C1239" s="245" t="s">
        <v>331</v>
      </c>
      <c r="D1239" s="245" t="s">
        <v>932</v>
      </c>
      <c r="E1239" s="245" t="s">
        <v>1055</v>
      </c>
      <c r="F1239" s="246">
        <v>405330</v>
      </c>
      <c r="G1239" s="123" t="str">
        <f t="shared" si="20"/>
        <v>0106112006Б000129</v>
      </c>
    </row>
    <row r="1240" spans="1:7" ht="51">
      <c r="A1240" s="244" t="s">
        <v>586</v>
      </c>
      <c r="B1240" s="245" t="s">
        <v>208</v>
      </c>
      <c r="C1240" s="245" t="s">
        <v>331</v>
      </c>
      <c r="D1240" s="245" t="s">
        <v>791</v>
      </c>
      <c r="E1240" s="245" t="s">
        <v>1174</v>
      </c>
      <c r="F1240" s="246">
        <v>550049</v>
      </c>
      <c r="G1240" s="123" t="str">
        <f t="shared" si="20"/>
        <v>0106112006Г000</v>
      </c>
    </row>
    <row r="1241" spans="1:7" ht="25.5">
      <c r="A1241" s="244" t="s">
        <v>1316</v>
      </c>
      <c r="B1241" s="245" t="s">
        <v>208</v>
      </c>
      <c r="C1241" s="245" t="s">
        <v>331</v>
      </c>
      <c r="D1241" s="245" t="s">
        <v>791</v>
      </c>
      <c r="E1241" s="245" t="s">
        <v>1317</v>
      </c>
      <c r="F1241" s="246">
        <v>550049</v>
      </c>
      <c r="G1241" s="123" t="str">
        <f t="shared" si="20"/>
        <v>0106112006Г000200</v>
      </c>
    </row>
    <row r="1242" spans="1:7" ht="25.5">
      <c r="A1242" s="244" t="s">
        <v>1197</v>
      </c>
      <c r="B1242" s="245" t="s">
        <v>208</v>
      </c>
      <c r="C1242" s="245" t="s">
        <v>331</v>
      </c>
      <c r="D1242" s="245" t="s">
        <v>791</v>
      </c>
      <c r="E1242" s="245" t="s">
        <v>1198</v>
      </c>
      <c r="F1242" s="246">
        <v>550049</v>
      </c>
      <c r="G1242" s="123" t="str">
        <f t="shared" si="20"/>
        <v>0106112006Г000240</v>
      </c>
    </row>
    <row r="1243" spans="1:7">
      <c r="A1243" s="244" t="s">
        <v>1224</v>
      </c>
      <c r="B1243" s="245" t="s">
        <v>208</v>
      </c>
      <c r="C1243" s="245" t="s">
        <v>331</v>
      </c>
      <c r="D1243" s="245" t="s">
        <v>791</v>
      </c>
      <c r="E1243" s="245" t="s">
        <v>329</v>
      </c>
      <c r="F1243" s="246">
        <v>16401</v>
      </c>
      <c r="G1243" s="123" t="str">
        <f t="shared" si="20"/>
        <v>0106112006Г000244</v>
      </c>
    </row>
    <row r="1244" spans="1:7">
      <c r="A1244" s="244" t="s">
        <v>1688</v>
      </c>
      <c r="B1244" s="245" t="s">
        <v>208</v>
      </c>
      <c r="C1244" s="245" t="s">
        <v>331</v>
      </c>
      <c r="D1244" s="245" t="s">
        <v>791</v>
      </c>
      <c r="E1244" s="245" t="s">
        <v>1689</v>
      </c>
      <c r="F1244" s="246">
        <v>533648</v>
      </c>
      <c r="G1244" s="123" t="str">
        <f t="shared" si="20"/>
        <v>0106112006Г000247</v>
      </c>
    </row>
    <row r="1245" spans="1:7" ht="63.75">
      <c r="A1245" s="244" t="s">
        <v>1841</v>
      </c>
      <c r="B1245" s="245" t="s">
        <v>208</v>
      </c>
      <c r="C1245" s="245" t="s">
        <v>331</v>
      </c>
      <c r="D1245" s="245" t="s">
        <v>1842</v>
      </c>
      <c r="E1245" s="245" t="s">
        <v>1174</v>
      </c>
      <c r="F1245" s="246">
        <v>5823</v>
      </c>
      <c r="G1245" s="123" t="str">
        <f t="shared" si="20"/>
        <v>0106112006М000</v>
      </c>
    </row>
    <row r="1246" spans="1:7" ht="25.5">
      <c r="A1246" s="244" t="s">
        <v>1316</v>
      </c>
      <c r="B1246" s="245" t="s">
        <v>208</v>
      </c>
      <c r="C1246" s="245" t="s">
        <v>331</v>
      </c>
      <c r="D1246" s="245" t="s">
        <v>1842</v>
      </c>
      <c r="E1246" s="245" t="s">
        <v>1317</v>
      </c>
      <c r="F1246" s="246">
        <v>5823</v>
      </c>
      <c r="G1246" s="123" t="str">
        <f t="shared" si="20"/>
        <v>0106112006М000200</v>
      </c>
    </row>
    <row r="1247" spans="1:7" ht="25.5">
      <c r="A1247" s="244" t="s">
        <v>1197</v>
      </c>
      <c r="B1247" s="245" t="s">
        <v>208</v>
      </c>
      <c r="C1247" s="245" t="s">
        <v>331</v>
      </c>
      <c r="D1247" s="245" t="s">
        <v>1842</v>
      </c>
      <c r="E1247" s="245" t="s">
        <v>1198</v>
      </c>
      <c r="F1247" s="246">
        <v>5823</v>
      </c>
      <c r="G1247" s="123" t="str">
        <f t="shared" si="20"/>
        <v>0106112006М000240</v>
      </c>
    </row>
    <row r="1248" spans="1:7">
      <c r="A1248" s="244" t="s">
        <v>1224</v>
      </c>
      <c r="B1248" s="245" t="s">
        <v>208</v>
      </c>
      <c r="C1248" s="245" t="s">
        <v>331</v>
      </c>
      <c r="D1248" s="245" t="s">
        <v>1842</v>
      </c>
      <c r="E1248" s="245" t="s">
        <v>329</v>
      </c>
      <c r="F1248" s="246">
        <v>5823</v>
      </c>
      <c r="G1248" s="123" t="str">
        <f t="shared" si="20"/>
        <v>0106112006М000244</v>
      </c>
    </row>
    <row r="1249" spans="1:7" ht="51">
      <c r="A1249" s="244" t="s">
        <v>969</v>
      </c>
      <c r="B1249" s="245" t="s">
        <v>208</v>
      </c>
      <c r="C1249" s="245" t="s">
        <v>331</v>
      </c>
      <c r="D1249" s="245" t="s">
        <v>970</v>
      </c>
      <c r="E1249" s="245" t="s">
        <v>1174</v>
      </c>
      <c r="F1249" s="246">
        <v>200000</v>
      </c>
      <c r="G1249" s="123" t="str">
        <f t="shared" si="20"/>
        <v>0106112006Э000</v>
      </c>
    </row>
    <row r="1250" spans="1:7" ht="25.5">
      <c r="A1250" s="244" t="s">
        <v>1316</v>
      </c>
      <c r="B1250" s="245" t="s">
        <v>208</v>
      </c>
      <c r="C1250" s="245" t="s">
        <v>331</v>
      </c>
      <c r="D1250" s="245" t="s">
        <v>970</v>
      </c>
      <c r="E1250" s="245" t="s">
        <v>1317</v>
      </c>
      <c r="F1250" s="246">
        <v>200000</v>
      </c>
      <c r="G1250" s="123" t="str">
        <f t="shared" si="20"/>
        <v>0106112006Э000200</v>
      </c>
    </row>
    <row r="1251" spans="1:7" ht="25.5">
      <c r="A1251" s="244" t="s">
        <v>1197</v>
      </c>
      <c r="B1251" s="245" t="s">
        <v>208</v>
      </c>
      <c r="C1251" s="245" t="s">
        <v>331</v>
      </c>
      <c r="D1251" s="245" t="s">
        <v>970</v>
      </c>
      <c r="E1251" s="245" t="s">
        <v>1198</v>
      </c>
      <c r="F1251" s="246">
        <v>200000</v>
      </c>
      <c r="G1251" s="123" t="str">
        <f t="shared" si="20"/>
        <v>0106112006Э000240</v>
      </c>
    </row>
    <row r="1252" spans="1:7">
      <c r="A1252" s="244" t="s">
        <v>1688</v>
      </c>
      <c r="B1252" s="245" t="s">
        <v>208</v>
      </c>
      <c r="C1252" s="245" t="s">
        <v>331</v>
      </c>
      <c r="D1252" s="245" t="s">
        <v>970</v>
      </c>
      <c r="E1252" s="245" t="s">
        <v>1689</v>
      </c>
      <c r="F1252" s="246">
        <v>200000</v>
      </c>
      <c r="G1252" s="123" t="str">
        <f t="shared" si="20"/>
        <v>0106112006Э000247</v>
      </c>
    </row>
    <row r="1253" spans="1:7" ht="63.75">
      <c r="A1253" s="244" t="s">
        <v>536</v>
      </c>
      <c r="B1253" s="245" t="s">
        <v>208</v>
      </c>
      <c r="C1253" s="245" t="s">
        <v>331</v>
      </c>
      <c r="D1253" s="245" t="s">
        <v>792</v>
      </c>
      <c r="E1253" s="245" t="s">
        <v>1174</v>
      </c>
      <c r="F1253" s="246">
        <v>739039</v>
      </c>
      <c r="G1253" s="123" t="str">
        <f t="shared" si="20"/>
        <v>010611200Ч0060</v>
      </c>
    </row>
    <row r="1254" spans="1:7" ht="51">
      <c r="A1254" s="244" t="s">
        <v>1315</v>
      </c>
      <c r="B1254" s="245" t="s">
        <v>208</v>
      </c>
      <c r="C1254" s="245" t="s">
        <v>331</v>
      </c>
      <c r="D1254" s="245" t="s">
        <v>792</v>
      </c>
      <c r="E1254" s="245" t="s">
        <v>273</v>
      </c>
      <c r="F1254" s="246">
        <v>739039</v>
      </c>
      <c r="G1254" s="123" t="str">
        <f t="shared" si="20"/>
        <v>010611200Ч0060100</v>
      </c>
    </row>
    <row r="1255" spans="1:7" ht="25.5">
      <c r="A1255" s="244" t="s">
        <v>1204</v>
      </c>
      <c r="B1255" s="245" t="s">
        <v>208</v>
      </c>
      <c r="C1255" s="245" t="s">
        <v>331</v>
      </c>
      <c r="D1255" s="245" t="s">
        <v>792</v>
      </c>
      <c r="E1255" s="245" t="s">
        <v>28</v>
      </c>
      <c r="F1255" s="246">
        <v>739039</v>
      </c>
      <c r="G1255" s="123" t="str">
        <f t="shared" si="20"/>
        <v>010611200Ч0060120</v>
      </c>
    </row>
    <row r="1256" spans="1:7" ht="25.5">
      <c r="A1256" s="244" t="s">
        <v>953</v>
      </c>
      <c r="B1256" s="245" t="s">
        <v>208</v>
      </c>
      <c r="C1256" s="245" t="s">
        <v>331</v>
      </c>
      <c r="D1256" s="245" t="s">
        <v>792</v>
      </c>
      <c r="E1256" s="245" t="s">
        <v>324</v>
      </c>
      <c r="F1256" s="246">
        <v>567618</v>
      </c>
      <c r="G1256" s="123" t="str">
        <f t="shared" si="20"/>
        <v>010611200Ч0060121</v>
      </c>
    </row>
    <row r="1257" spans="1:7" ht="38.25">
      <c r="A1257" s="244" t="s">
        <v>1054</v>
      </c>
      <c r="B1257" s="245" t="s">
        <v>208</v>
      </c>
      <c r="C1257" s="245" t="s">
        <v>331</v>
      </c>
      <c r="D1257" s="245" t="s">
        <v>792</v>
      </c>
      <c r="E1257" s="245" t="s">
        <v>1055</v>
      </c>
      <c r="F1257" s="246">
        <v>171421</v>
      </c>
      <c r="G1257" s="123" t="str">
        <f t="shared" ref="G1257:G1319" si="21">CONCATENATE(C1257,D1257,E1257)</f>
        <v>010611200Ч0060129</v>
      </c>
    </row>
    <row r="1258" spans="1:7" ht="89.25">
      <c r="A1258" s="244" t="s">
        <v>1363</v>
      </c>
      <c r="B1258" s="245" t="s">
        <v>208</v>
      </c>
      <c r="C1258" s="245" t="s">
        <v>331</v>
      </c>
      <c r="D1258" s="245" t="s">
        <v>1364</v>
      </c>
      <c r="E1258" s="245" t="s">
        <v>1174</v>
      </c>
      <c r="F1258" s="246">
        <v>25000</v>
      </c>
      <c r="G1258" s="123" t="str">
        <f t="shared" si="21"/>
        <v>010611200Ч0070</v>
      </c>
    </row>
    <row r="1259" spans="1:7" ht="25.5">
      <c r="A1259" s="244" t="s">
        <v>1316</v>
      </c>
      <c r="B1259" s="245" t="s">
        <v>208</v>
      </c>
      <c r="C1259" s="245" t="s">
        <v>331</v>
      </c>
      <c r="D1259" s="245" t="s">
        <v>1364</v>
      </c>
      <c r="E1259" s="245" t="s">
        <v>1317</v>
      </c>
      <c r="F1259" s="246">
        <v>25000</v>
      </c>
      <c r="G1259" s="123" t="str">
        <f t="shared" si="21"/>
        <v>010611200Ч0070200</v>
      </c>
    </row>
    <row r="1260" spans="1:7" ht="25.5">
      <c r="A1260" s="244" t="s">
        <v>1197</v>
      </c>
      <c r="B1260" s="245" t="s">
        <v>208</v>
      </c>
      <c r="C1260" s="245" t="s">
        <v>331</v>
      </c>
      <c r="D1260" s="245" t="s">
        <v>1364</v>
      </c>
      <c r="E1260" s="245" t="s">
        <v>1198</v>
      </c>
      <c r="F1260" s="246">
        <v>25000</v>
      </c>
      <c r="G1260" s="123" t="str">
        <f t="shared" si="21"/>
        <v>010611200Ч0070240</v>
      </c>
    </row>
    <row r="1261" spans="1:7">
      <c r="A1261" s="244" t="s">
        <v>1224</v>
      </c>
      <c r="B1261" s="245" t="s">
        <v>208</v>
      </c>
      <c r="C1261" s="245" t="s">
        <v>331</v>
      </c>
      <c r="D1261" s="245" t="s">
        <v>1364</v>
      </c>
      <c r="E1261" s="245" t="s">
        <v>329</v>
      </c>
      <c r="F1261" s="246">
        <v>25000</v>
      </c>
      <c r="G1261" s="123" t="str">
        <f t="shared" si="21"/>
        <v>010611200Ч0070244</v>
      </c>
    </row>
    <row r="1262" spans="1:7">
      <c r="A1262" s="244" t="s">
        <v>60</v>
      </c>
      <c r="B1262" s="245" t="s">
        <v>208</v>
      </c>
      <c r="C1262" s="245" t="s">
        <v>426</v>
      </c>
      <c r="D1262" s="245" t="s">
        <v>1174</v>
      </c>
      <c r="E1262" s="245" t="s">
        <v>1174</v>
      </c>
      <c r="F1262" s="246">
        <v>10000000</v>
      </c>
      <c r="G1262" s="123" t="str">
        <f t="shared" si="21"/>
        <v>0111</v>
      </c>
    </row>
    <row r="1263" spans="1:7" ht="25.5">
      <c r="A1263" s="244" t="s">
        <v>601</v>
      </c>
      <c r="B1263" s="245" t="s">
        <v>208</v>
      </c>
      <c r="C1263" s="245" t="s">
        <v>426</v>
      </c>
      <c r="D1263" s="245" t="s">
        <v>1011</v>
      </c>
      <c r="E1263" s="245" t="s">
        <v>1174</v>
      </c>
      <c r="F1263" s="246">
        <v>10000000</v>
      </c>
      <c r="G1263" s="123" t="str">
        <f t="shared" si="21"/>
        <v>01119000000000</v>
      </c>
    </row>
    <row r="1264" spans="1:7" ht="38.25">
      <c r="A1264" s="244" t="s">
        <v>427</v>
      </c>
      <c r="B1264" s="245" t="s">
        <v>208</v>
      </c>
      <c r="C1264" s="245" t="s">
        <v>426</v>
      </c>
      <c r="D1264" s="245" t="s">
        <v>1012</v>
      </c>
      <c r="E1264" s="245" t="s">
        <v>1174</v>
      </c>
      <c r="F1264" s="246">
        <v>10000000</v>
      </c>
      <c r="G1264" s="123" t="str">
        <f t="shared" si="21"/>
        <v>01119010000000</v>
      </c>
    </row>
    <row r="1265" spans="1:7" ht="38.25">
      <c r="A1265" s="244" t="s">
        <v>427</v>
      </c>
      <c r="B1265" s="245" t="s">
        <v>208</v>
      </c>
      <c r="C1265" s="245" t="s">
        <v>426</v>
      </c>
      <c r="D1265" s="245" t="s">
        <v>793</v>
      </c>
      <c r="E1265" s="245" t="s">
        <v>1174</v>
      </c>
      <c r="F1265" s="246">
        <v>10000000</v>
      </c>
      <c r="G1265" s="123" t="str">
        <f t="shared" si="21"/>
        <v>01119010080000</v>
      </c>
    </row>
    <row r="1266" spans="1:7">
      <c r="A1266" s="244" t="s">
        <v>1318</v>
      </c>
      <c r="B1266" s="245" t="s">
        <v>208</v>
      </c>
      <c r="C1266" s="245" t="s">
        <v>426</v>
      </c>
      <c r="D1266" s="245" t="s">
        <v>793</v>
      </c>
      <c r="E1266" s="245" t="s">
        <v>1319</v>
      </c>
      <c r="F1266" s="246">
        <v>10000000</v>
      </c>
      <c r="G1266" s="123" t="str">
        <f t="shared" si="21"/>
        <v>01119010080000800</v>
      </c>
    </row>
    <row r="1267" spans="1:7">
      <c r="A1267" s="244" t="s">
        <v>428</v>
      </c>
      <c r="B1267" s="245" t="s">
        <v>208</v>
      </c>
      <c r="C1267" s="245" t="s">
        <v>426</v>
      </c>
      <c r="D1267" s="245" t="s">
        <v>793</v>
      </c>
      <c r="E1267" s="245" t="s">
        <v>429</v>
      </c>
      <c r="F1267" s="246">
        <v>10000000</v>
      </c>
      <c r="G1267" s="123" t="str">
        <f t="shared" si="21"/>
        <v>01119010080000870</v>
      </c>
    </row>
    <row r="1268" spans="1:7">
      <c r="A1268" s="244" t="s">
        <v>217</v>
      </c>
      <c r="B1268" s="245" t="s">
        <v>208</v>
      </c>
      <c r="C1268" s="245" t="s">
        <v>337</v>
      </c>
      <c r="D1268" s="245" t="s">
        <v>1174</v>
      </c>
      <c r="E1268" s="245" t="s">
        <v>1174</v>
      </c>
      <c r="F1268" s="246">
        <v>95423100</v>
      </c>
      <c r="G1268" s="123" t="str">
        <f t="shared" si="21"/>
        <v>0113</v>
      </c>
    </row>
    <row r="1269" spans="1:7" ht="25.5">
      <c r="A1269" s="244" t="s">
        <v>1362</v>
      </c>
      <c r="B1269" s="245" t="s">
        <v>208</v>
      </c>
      <c r="C1269" s="245" t="s">
        <v>337</v>
      </c>
      <c r="D1269" s="245" t="s">
        <v>999</v>
      </c>
      <c r="E1269" s="245" t="s">
        <v>1174</v>
      </c>
      <c r="F1269" s="246">
        <v>323100</v>
      </c>
      <c r="G1269" s="123" t="str">
        <f t="shared" si="21"/>
        <v>01131100000000</v>
      </c>
    </row>
    <row r="1270" spans="1:7" ht="51">
      <c r="A1270" s="244" t="s">
        <v>1365</v>
      </c>
      <c r="B1270" s="245" t="s">
        <v>208</v>
      </c>
      <c r="C1270" s="245" t="s">
        <v>337</v>
      </c>
      <c r="D1270" s="245" t="s">
        <v>1000</v>
      </c>
      <c r="E1270" s="245" t="s">
        <v>1174</v>
      </c>
      <c r="F1270" s="246">
        <v>323100</v>
      </c>
      <c r="G1270" s="123" t="str">
        <f t="shared" si="21"/>
        <v>01131110000000</v>
      </c>
    </row>
    <row r="1271" spans="1:7" ht="114.75">
      <c r="A1271" s="244" t="s">
        <v>1466</v>
      </c>
      <c r="B1271" s="245" t="s">
        <v>208</v>
      </c>
      <c r="C1271" s="245" t="s">
        <v>337</v>
      </c>
      <c r="D1271" s="245" t="s">
        <v>794</v>
      </c>
      <c r="E1271" s="245" t="s">
        <v>1174</v>
      </c>
      <c r="F1271" s="246">
        <v>323100</v>
      </c>
      <c r="G1271" s="123" t="str">
        <f t="shared" si="21"/>
        <v>01131110075140</v>
      </c>
    </row>
    <row r="1272" spans="1:7">
      <c r="A1272" s="244" t="s">
        <v>1326</v>
      </c>
      <c r="B1272" s="245" t="s">
        <v>208</v>
      </c>
      <c r="C1272" s="245" t="s">
        <v>337</v>
      </c>
      <c r="D1272" s="245" t="s">
        <v>794</v>
      </c>
      <c r="E1272" s="245" t="s">
        <v>1327</v>
      </c>
      <c r="F1272" s="246">
        <v>323100</v>
      </c>
      <c r="G1272" s="123" t="str">
        <f t="shared" si="21"/>
        <v>01131110075140500</v>
      </c>
    </row>
    <row r="1273" spans="1:7">
      <c r="A1273" s="244" t="s">
        <v>434</v>
      </c>
      <c r="B1273" s="245" t="s">
        <v>208</v>
      </c>
      <c r="C1273" s="245" t="s">
        <v>337</v>
      </c>
      <c r="D1273" s="245" t="s">
        <v>794</v>
      </c>
      <c r="E1273" s="245" t="s">
        <v>435</v>
      </c>
      <c r="F1273" s="246">
        <v>323100</v>
      </c>
      <c r="G1273" s="123" t="str">
        <f t="shared" si="21"/>
        <v>01131110075140530</v>
      </c>
    </row>
    <row r="1274" spans="1:7" ht="25.5">
      <c r="A1274" s="244" t="s">
        <v>601</v>
      </c>
      <c r="B1274" s="245" t="s">
        <v>208</v>
      </c>
      <c r="C1274" s="245" t="s">
        <v>337</v>
      </c>
      <c r="D1274" s="245" t="s">
        <v>1011</v>
      </c>
      <c r="E1274" s="245" t="s">
        <v>1174</v>
      </c>
      <c r="F1274" s="246">
        <v>95100000</v>
      </c>
      <c r="G1274" s="123" t="str">
        <f t="shared" si="21"/>
        <v>01139000000000</v>
      </c>
    </row>
    <row r="1275" spans="1:7" ht="25.5">
      <c r="A1275" s="244" t="s">
        <v>431</v>
      </c>
      <c r="B1275" s="245" t="s">
        <v>208</v>
      </c>
      <c r="C1275" s="245" t="s">
        <v>337</v>
      </c>
      <c r="D1275" s="245" t="s">
        <v>1015</v>
      </c>
      <c r="E1275" s="245" t="s">
        <v>1174</v>
      </c>
      <c r="F1275" s="246">
        <v>95100000</v>
      </c>
      <c r="G1275" s="123" t="str">
        <f t="shared" si="21"/>
        <v>01139090000000</v>
      </c>
    </row>
    <row r="1276" spans="1:7" ht="25.5">
      <c r="A1276" s="244" t="s">
        <v>431</v>
      </c>
      <c r="B1276" s="245" t="s">
        <v>208</v>
      </c>
      <c r="C1276" s="245" t="s">
        <v>337</v>
      </c>
      <c r="D1276" s="245" t="s">
        <v>795</v>
      </c>
      <c r="E1276" s="245" t="s">
        <v>1174</v>
      </c>
      <c r="F1276" s="246">
        <v>95100000</v>
      </c>
      <c r="G1276" s="123" t="str">
        <f t="shared" si="21"/>
        <v>01139090080000</v>
      </c>
    </row>
    <row r="1277" spans="1:7">
      <c r="A1277" s="244" t="s">
        <v>1318</v>
      </c>
      <c r="B1277" s="245" t="s">
        <v>208</v>
      </c>
      <c r="C1277" s="245" t="s">
        <v>337</v>
      </c>
      <c r="D1277" s="245" t="s">
        <v>795</v>
      </c>
      <c r="E1277" s="245" t="s">
        <v>1319</v>
      </c>
      <c r="F1277" s="246">
        <v>95100000</v>
      </c>
      <c r="G1277" s="123" t="str">
        <f t="shared" si="21"/>
        <v>01139090080000800</v>
      </c>
    </row>
    <row r="1278" spans="1:7">
      <c r="A1278" s="244" t="s">
        <v>1211</v>
      </c>
      <c r="B1278" s="245" t="s">
        <v>208</v>
      </c>
      <c r="C1278" s="245" t="s">
        <v>337</v>
      </c>
      <c r="D1278" s="245" t="s">
        <v>795</v>
      </c>
      <c r="E1278" s="245" t="s">
        <v>201</v>
      </c>
      <c r="F1278" s="246">
        <v>100000</v>
      </c>
      <c r="G1278" s="123" t="str">
        <f t="shared" si="21"/>
        <v>01139090080000830</v>
      </c>
    </row>
    <row r="1279" spans="1:7" ht="25.5">
      <c r="A1279" s="244" t="s">
        <v>1163</v>
      </c>
      <c r="B1279" s="245" t="s">
        <v>208</v>
      </c>
      <c r="C1279" s="245" t="s">
        <v>337</v>
      </c>
      <c r="D1279" s="245" t="s">
        <v>795</v>
      </c>
      <c r="E1279" s="245" t="s">
        <v>432</v>
      </c>
      <c r="F1279" s="246">
        <v>100000</v>
      </c>
      <c r="G1279" s="123" t="str">
        <f t="shared" si="21"/>
        <v>01139090080000831</v>
      </c>
    </row>
    <row r="1280" spans="1:7">
      <c r="A1280" s="244" t="s">
        <v>428</v>
      </c>
      <c r="B1280" s="245" t="s">
        <v>208</v>
      </c>
      <c r="C1280" s="245" t="s">
        <v>337</v>
      </c>
      <c r="D1280" s="245" t="s">
        <v>795</v>
      </c>
      <c r="E1280" s="245" t="s">
        <v>429</v>
      </c>
      <c r="F1280" s="246">
        <v>95000000</v>
      </c>
      <c r="G1280" s="123" t="str">
        <f t="shared" si="21"/>
        <v>01139090080000870</v>
      </c>
    </row>
    <row r="1281" spans="1:7">
      <c r="A1281" s="244" t="s">
        <v>187</v>
      </c>
      <c r="B1281" s="245" t="s">
        <v>208</v>
      </c>
      <c r="C1281" s="245" t="s">
        <v>1154</v>
      </c>
      <c r="D1281" s="245" t="s">
        <v>1174</v>
      </c>
      <c r="E1281" s="245" t="s">
        <v>1174</v>
      </c>
      <c r="F1281" s="246">
        <v>5370200</v>
      </c>
      <c r="G1281" s="123" t="str">
        <f t="shared" si="21"/>
        <v>0200</v>
      </c>
    </row>
    <row r="1282" spans="1:7">
      <c r="A1282" s="244" t="s">
        <v>188</v>
      </c>
      <c r="B1282" s="245" t="s">
        <v>208</v>
      </c>
      <c r="C1282" s="245" t="s">
        <v>433</v>
      </c>
      <c r="D1282" s="245" t="s">
        <v>1174</v>
      </c>
      <c r="E1282" s="245" t="s">
        <v>1174</v>
      </c>
      <c r="F1282" s="246">
        <v>5370200</v>
      </c>
      <c r="G1282" s="123" t="str">
        <f t="shared" si="21"/>
        <v>0203</v>
      </c>
    </row>
    <row r="1283" spans="1:7" ht="25.5">
      <c r="A1283" s="244" t="s">
        <v>1362</v>
      </c>
      <c r="B1283" s="245" t="s">
        <v>208</v>
      </c>
      <c r="C1283" s="245" t="s">
        <v>433</v>
      </c>
      <c r="D1283" s="245" t="s">
        <v>999</v>
      </c>
      <c r="E1283" s="245" t="s">
        <v>1174</v>
      </c>
      <c r="F1283" s="246">
        <v>5370200</v>
      </c>
      <c r="G1283" s="123" t="str">
        <f t="shared" si="21"/>
        <v>02031100000000</v>
      </c>
    </row>
    <row r="1284" spans="1:7" ht="51">
      <c r="A1284" s="244" t="s">
        <v>1365</v>
      </c>
      <c r="B1284" s="245" t="s">
        <v>208</v>
      </c>
      <c r="C1284" s="245" t="s">
        <v>433</v>
      </c>
      <c r="D1284" s="245" t="s">
        <v>1000</v>
      </c>
      <c r="E1284" s="245" t="s">
        <v>1174</v>
      </c>
      <c r="F1284" s="246">
        <v>5370200</v>
      </c>
      <c r="G1284" s="123" t="str">
        <f t="shared" si="21"/>
        <v>02031110000000</v>
      </c>
    </row>
    <row r="1285" spans="1:7" ht="89.25">
      <c r="A1285" s="244" t="s">
        <v>1945</v>
      </c>
      <c r="B1285" s="245" t="s">
        <v>208</v>
      </c>
      <c r="C1285" s="245" t="s">
        <v>433</v>
      </c>
      <c r="D1285" s="245" t="s">
        <v>796</v>
      </c>
      <c r="E1285" s="245" t="s">
        <v>1174</v>
      </c>
      <c r="F1285" s="246">
        <v>5370200</v>
      </c>
      <c r="G1285" s="123" t="str">
        <f t="shared" si="21"/>
        <v>02031110051180</v>
      </c>
    </row>
    <row r="1286" spans="1:7">
      <c r="A1286" s="244" t="s">
        <v>1326</v>
      </c>
      <c r="B1286" s="245" t="s">
        <v>208</v>
      </c>
      <c r="C1286" s="245" t="s">
        <v>433</v>
      </c>
      <c r="D1286" s="245" t="s">
        <v>796</v>
      </c>
      <c r="E1286" s="245" t="s">
        <v>1327</v>
      </c>
      <c r="F1286" s="246">
        <v>5370200</v>
      </c>
      <c r="G1286" s="123" t="str">
        <f t="shared" si="21"/>
        <v>02031110051180500</v>
      </c>
    </row>
    <row r="1287" spans="1:7">
      <c r="A1287" s="244" t="s">
        <v>434</v>
      </c>
      <c r="B1287" s="245" t="s">
        <v>208</v>
      </c>
      <c r="C1287" s="245" t="s">
        <v>433</v>
      </c>
      <c r="D1287" s="245" t="s">
        <v>796</v>
      </c>
      <c r="E1287" s="245" t="s">
        <v>435</v>
      </c>
      <c r="F1287" s="246">
        <v>5370200</v>
      </c>
      <c r="G1287" s="123" t="str">
        <f t="shared" si="21"/>
        <v>02031110051180530</v>
      </c>
    </row>
    <row r="1288" spans="1:7">
      <c r="A1288" s="244" t="s">
        <v>183</v>
      </c>
      <c r="B1288" s="245" t="s">
        <v>208</v>
      </c>
      <c r="C1288" s="245" t="s">
        <v>1140</v>
      </c>
      <c r="D1288" s="245" t="s">
        <v>1174</v>
      </c>
      <c r="E1288" s="245" t="s">
        <v>1174</v>
      </c>
      <c r="F1288" s="246">
        <v>15757500</v>
      </c>
      <c r="G1288" s="123" t="str">
        <f t="shared" si="21"/>
        <v>0400</v>
      </c>
    </row>
    <row r="1289" spans="1:7">
      <c r="A1289" s="244" t="s">
        <v>252</v>
      </c>
      <c r="B1289" s="245" t="s">
        <v>208</v>
      </c>
      <c r="C1289" s="245" t="s">
        <v>358</v>
      </c>
      <c r="D1289" s="245" t="s">
        <v>1174</v>
      </c>
      <c r="E1289" s="245" t="s">
        <v>1174</v>
      </c>
      <c r="F1289" s="246">
        <v>15757500</v>
      </c>
      <c r="G1289" s="123" t="str">
        <f t="shared" si="21"/>
        <v>0409</v>
      </c>
    </row>
    <row r="1290" spans="1:7" ht="25.5">
      <c r="A1290" s="244" t="s">
        <v>483</v>
      </c>
      <c r="B1290" s="245" t="s">
        <v>208</v>
      </c>
      <c r="C1290" s="245" t="s">
        <v>358</v>
      </c>
      <c r="D1290" s="245" t="s">
        <v>993</v>
      </c>
      <c r="E1290" s="245" t="s">
        <v>1174</v>
      </c>
      <c r="F1290" s="246">
        <v>15757500</v>
      </c>
      <c r="G1290" s="123" t="str">
        <f t="shared" si="21"/>
        <v>04090900000000</v>
      </c>
    </row>
    <row r="1291" spans="1:7">
      <c r="A1291" s="244" t="s">
        <v>484</v>
      </c>
      <c r="B1291" s="245" t="s">
        <v>208</v>
      </c>
      <c r="C1291" s="245" t="s">
        <v>358</v>
      </c>
      <c r="D1291" s="245" t="s">
        <v>994</v>
      </c>
      <c r="E1291" s="245" t="s">
        <v>1174</v>
      </c>
      <c r="F1291" s="246">
        <v>15757500</v>
      </c>
      <c r="G1291" s="123" t="str">
        <f t="shared" si="21"/>
        <v>04090910000000</v>
      </c>
    </row>
    <row r="1292" spans="1:7" ht="89.25">
      <c r="A1292" s="244" t="s">
        <v>2011</v>
      </c>
      <c r="B1292" s="245" t="s">
        <v>208</v>
      </c>
      <c r="C1292" s="245" t="s">
        <v>358</v>
      </c>
      <c r="D1292" s="245" t="s">
        <v>1843</v>
      </c>
      <c r="E1292" s="245" t="s">
        <v>1174</v>
      </c>
      <c r="F1292" s="246">
        <v>15757500</v>
      </c>
      <c r="G1292" s="123" t="str">
        <f t="shared" si="21"/>
        <v>040909100Ч0030</v>
      </c>
    </row>
    <row r="1293" spans="1:7">
      <c r="A1293" s="244" t="s">
        <v>1326</v>
      </c>
      <c r="B1293" s="245" t="s">
        <v>208</v>
      </c>
      <c r="C1293" s="245" t="s">
        <v>358</v>
      </c>
      <c r="D1293" s="245" t="s">
        <v>1843</v>
      </c>
      <c r="E1293" s="245" t="s">
        <v>1327</v>
      </c>
      <c r="F1293" s="246">
        <v>15757500</v>
      </c>
      <c r="G1293" s="123" t="str">
        <f t="shared" si="21"/>
        <v>040909100Ч0030500</v>
      </c>
    </row>
    <row r="1294" spans="1:7">
      <c r="A1294" s="244" t="s">
        <v>68</v>
      </c>
      <c r="B1294" s="245" t="s">
        <v>208</v>
      </c>
      <c r="C1294" s="245" t="s">
        <v>358</v>
      </c>
      <c r="D1294" s="245" t="s">
        <v>1843</v>
      </c>
      <c r="E1294" s="245" t="s">
        <v>430</v>
      </c>
      <c r="F1294" s="246">
        <v>15757500</v>
      </c>
      <c r="G1294" s="123" t="str">
        <f t="shared" si="21"/>
        <v>040909100Ч0030540</v>
      </c>
    </row>
    <row r="1295" spans="1:7">
      <c r="A1295" s="244" t="s">
        <v>140</v>
      </c>
      <c r="B1295" s="245" t="s">
        <v>208</v>
      </c>
      <c r="C1295" s="245" t="s">
        <v>1142</v>
      </c>
      <c r="D1295" s="245" t="s">
        <v>1174</v>
      </c>
      <c r="E1295" s="245" t="s">
        <v>1174</v>
      </c>
      <c r="F1295" s="246">
        <v>2578250</v>
      </c>
      <c r="G1295" s="123" t="str">
        <f t="shared" si="21"/>
        <v>0700</v>
      </c>
    </row>
    <row r="1296" spans="1:7">
      <c r="A1296" s="244" t="s">
        <v>1075</v>
      </c>
      <c r="B1296" s="245" t="s">
        <v>208</v>
      </c>
      <c r="C1296" s="245" t="s">
        <v>365</v>
      </c>
      <c r="D1296" s="245" t="s">
        <v>1174</v>
      </c>
      <c r="E1296" s="245" t="s">
        <v>1174</v>
      </c>
      <c r="F1296" s="246">
        <v>2578250</v>
      </c>
      <c r="G1296" s="123" t="str">
        <f t="shared" si="21"/>
        <v>0707</v>
      </c>
    </row>
    <row r="1297" spans="1:7">
      <c r="A1297" s="244" t="s">
        <v>466</v>
      </c>
      <c r="B1297" s="245" t="s">
        <v>208</v>
      </c>
      <c r="C1297" s="245" t="s">
        <v>365</v>
      </c>
      <c r="D1297" s="245" t="s">
        <v>985</v>
      </c>
      <c r="E1297" s="245" t="s">
        <v>1174</v>
      </c>
      <c r="F1297" s="246">
        <v>2578250</v>
      </c>
      <c r="G1297" s="123" t="str">
        <f t="shared" si="21"/>
        <v>07070600000000</v>
      </c>
    </row>
    <row r="1298" spans="1:7" ht="25.5">
      <c r="A1298" s="244" t="s">
        <v>467</v>
      </c>
      <c r="B1298" s="245" t="s">
        <v>208</v>
      </c>
      <c r="C1298" s="245" t="s">
        <v>365</v>
      </c>
      <c r="D1298" s="245" t="s">
        <v>986</v>
      </c>
      <c r="E1298" s="245" t="s">
        <v>1174</v>
      </c>
      <c r="F1298" s="246">
        <v>2578250</v>
      </c>
      <c r="G1298" s="123" t="str">
        <f t="shared" si="21"/>
        <v>07070610000000</v>
      </c>
    </row>
    <row r="1299" spans="1:7" ht="102">
      <c r="A1299" s="244" t="s">
        <v>1469</v>
      </c>
      <c r="B1299" s="245" t="s">
        <v>208</v>
      </c>
      <c r="C1299" s="245" t="s">
        <v>365</v>
      </c>
      <c r="D1299" s="245" t="s">
        <v>799</v>
      </c>
      <c r="E1299" s="245" t="s">
        <v>1174</v>
      </c>
      <c r="F1299" s="246">
        <v>2578250</v>
      </c>
      <c r="G1299" s="123" t="str">
        <f t="shared" si="21"/>
        <v>070706100Ч0050</v>
      </c>
    </row>
    <row r="1300" spans="1:7">
      <c r="A1300" s="244" t="s">
        <v>1326</v>
      </c>
      <c r="B1300" s="245" t="s">
        <v>208</v>
      </c>
      <c r="C1300" s="245" t="s">
        <v>365</v>
      </c>
      <c r="D1300" s="245" t="s">
        <v>799</v>
      </c>
      <c r="E1300" s="245" t="s">
        <v>1327</v>
      </c>
      <c r="F1300" s="246">
        <v>2578250</v>
      </c>
      <c r="G1300" s="123" t="str">
        <f t="shared" si="21"/>
        <v>070706100Ч0050500</v>
      </c>
    </row>
    <row r="1301" spans="1:7">
      <c r="A1301" s="244" t="s">
        <v>68</v>
      </c>
      <c r="B1301" s="245" t="s">
        <v>208</v>
      </c>
      <c r="C1301" s="245" t="s">
        <v>365</v>
      </c>
      <c r="D1301" s="245" t="s">
        <v>799</v>
      </c>
      <c r="E1301" s="245" t="s">
        <v>430</v>
      </c>
      <c r="F1301" s="246">
        <v>2578250</v>
      </c>
      <c r="G1301" s="123" t="str">
        <f t="shared" si="21"/>
        <v>070706100Ч0050540</v>
      </c>
    </row>
    <row r="1302" spans="1:7" ht="38.25">
      <c r="A1302" s="244" t="s">
        <v>1155</v>
      </c>
      <c r="B1302" s="245" t="s">
        <v>208</v>
      </c>
      <c r="C1302" s="245" t="s">
        <v>1156</v>
      </c>
      <c r="D1302" s="245" t="s">
        <v>1174</v>
      </c>
      <c r="E1302" s="245" t="s">
        <v>1174</v>
      </c>
      <c r="F1302" s="246">
        <v>148953400</v>
      </c>
      <c r="G1302" s="123" t="str">
        <f t="shared" si="21"/>
        <v>1400</v>
      </c>
    </row>
    <row r="1303" spans="1:7" ht="38.25">
      <c r="A1303" s="244" t="s">
        <v>211</v>
      </c>
      <c r="B1303" s="245" t="s">
        <v>208</v>
      </c>
      <c r="C1303" s="245" t="s">
        <v>437</v>
      </c>
      <c r="D1303" s="245" t="s">
        <v>1174</v>
      </c>
      <c r="E1303" s="245" t="s">
        <v>1174</v>
      </c>
      <c r="F1303" s="246">
        <v>107420200</v>
      </c>
      <c r="G1303" s="123" t="str">
        <f t="shared" si="21"/>
        <v>1401</v>
      </c>
    </row>
    <row r="1304" spans="1:7" ht="25.5">
      <c r="A1304" s="244" t="s">
        <v>1362</v>
      </c>
      <c r="B1304" s="245" t="s">
        <v>208</v>
      </c>
      <c r="C1304" s="245" t="s">
        <v>437</v>
      </c>
      <c r="D1304" s="245" t="s">
        <v>999</v>
      </c>
      <c r="E1304" s="245" t="s">
        <v>1174</v>
      </c>
      <c r="F1304" s="246">
        <v>107420200</v>
      </c>
      <c r="G1304" s="123" t="str">
        <f t="shared" si="21"/>
        <v>14011100000000</v>
      </c>
    </row>
    <row r="1305" spans="1:7" ht="51">
      <c r="A1305" s="244" t="s">
        <v>1365</v>
      </c>
      <c r="B1305" s="245" t="s">
        <v>208</v>
      </c>
      <c r="C1305" s="245" t="s">
        <v>437</v>
      </c>
      <c r="D1305" s="245" t="s">
        <v>1000</v>
      </c>
      <c r="E1305" s="245" t="s">
        <v>1174</v>
      </c>
      <c r="F1305" s="246">
        <v>107420200</v>
      </c>
      <c r="G1305" s="123" t="str">
        <f t="shared" si="21"/>
        <v>14011110000000</v>
      </c>
    </row>
    <row r="1306" spans="1:7" ht="114.75">
      <c r="A1306" s="244" t="s">
        <v>1368</v>
      </c>
      <c r="B1306" s="245" t="s">
        <v>208</v>
      </c>
      <c r="C1306" s="245" t="s">
        <v>437</v>
      </c>
      <c r="D1306" s="245" t="s">
        <v>801</v>
      </c>
      <c r="E1306" s="245" t="s">
        <v>1174</v>
      </c>
      <c r="F1306" s="246">
        <v>59995900</v>
      </c>
      <c r="G1306" s="123" t="str">
        <f t="shared" si="21"/>
        <v>14011110076010</v>
      </c>
    </row>
    <row r="1307" spans="1:7">
      <c r="A1307" s="244" t="s">
        <v>1326</v>
      </c>
      <c r="B1307" s="245" t="s">
        <v>208</v>
      </c>
      <c r="C1307" s="245" t="s">
        <v>437</v>
      </c>
      <c r="D1307" s="245" t="s">
        <v>801</v>
      </c>
      <c r="E1307" s="245" t="s">
        <v>1327</v>
      </c>
      <c r="F1307" s="246">
        <v>59995900</v>
      </c>
      <c r="G1307" s="123" t="str">
        <f t="shared" si="21"/>
        <v>14011110076010500</v>
      </c>
    </row>
    <row r="1308" spans="1:7">
      <c r="A1308" s="244" t="s">
        <v>1209</v>
      </c>
      <c r="B1308" s="245" t="s">
        <v>208</v>
      </c>
      <c r="C1308" s="245" t="s">
        <v>437</v>
      </c>
      <c r="D1308" s="245" t="s">
        <v>801</v>
      </c>
      <c r="E1308" s="245" t="s">
        <v>1210</v>
      </c>
      <c r="F1308" s="246">
        <v>59995900</v>
      </c>
      <c r="G1308" s="123" t="str">
        <f t="shared" si="21"/>
        <v>14011110076010510</v>
      </c>
    </row>
    <row r="1309" spans="1:7">
      <c r="A1309" s="244" t="s">
        <v>546</v>
      </c>
      <c r="B1309" s="245" t="s">
        <v>208</v>
      </c>
      <c r="C1309" s="245" t="s">
        <v>437</v>
      </c>
      <c r="D1309" s="245" t="s">
        <v>801</v>
      </c>
      <c r="E1309" s="245" t="s">
        <v>438</v>
      </c>
      <c r="F1309" s="246">
        <v>59995900</v>
      </c>
      <c r="G1309" s="123" t="str">
        <f t="shared" si="21"/>
        <v>14011110076010511</v>
      </c>
    </row>
    <row r="1310" spans="1:7" ht="89.25">
      <c r="A1310" s="244" t="s">
        <v>540</v>
      </c>
      <c r="B1310" s="245" t="s">
        <v>208</v>
      </c>
      <c r="C1310" s="245" t="s">
        <v>437</v>
      </c>
      <c r="D1310" s="245" t="s">
        <v>802</v>
      </c>
      <c r="E1310" s="245" t="s">
        <v>1174</v>
      </c>
      <c r="F1310" s="246">
        <v>47424300</v>
      </c>
      <c r="G1310" s="123" t="str">
        <f t="shared" si="21"/>
        <v>14011110080130</v>
      </c>
    </row>
    <row r="1311" spans="1:7">
      <c r="A1311" s="244" t="s">
        <v>1326</v>
      </c>
      <c r="B1311" s="245" t="s">
        <v>208</v>
      </c>
      <c r="C1311" s="245" t="s">
        <v>437</v>
      </c>
      <c r="D1311" s="245" t="s">
        <v>802</v>
      </c>
      <c r="E1311" s="245" t="s">
        <v>1327</v>
      </c>
      <c r="F1311" s="246">
        <v>47424300</v>
      </c>
      <c r="G1311" s="123" t="str">
        <f t="shared" si="21"/>
        <v>14011110080130500</v>
      </c>
    </row>
    <row r="1312" spans="1:7">
      <c r="A1312" s="244" t="s">
        <v>1209</v>
      </c>
      <c r="B1312" s="245" t="s">
        <v>208</v>
      </c>
      <c r="C1312" s="245" t="s">
        <v>437</v>
      </c>
      <c r="D1312" s="245" t="s">
        <v>802</v>
      </c>
      <c r="E1312" s="245" t="s">
        <v>1210</v>
      </c>
      <c r="F1312" s="246">
        <v>47424300</v>
      </c>
      <c r="G1312" s="123" t="str">
        <f t="shared" si="21"/>
        <v>14011110080130510</v>
      </c>
    </row>
    <row r="1313" spans="1:7">
      <c r="A1313" s="244" t="s">
        <v>546</v>
      </c>
      <c r="B1313" s="245" t="s">
        <v>208</v>
      </c>
      <c r="C1313" s="245" t="s">
        <v>437</v>
      </c>
      <c r="D1313" s="245" t="s">
        <v>802</v>
      </c>
      <c r="E1313" s="245" t="s">
        <v>438</v>
      </c>
      <c r="F1313" s="246">
        <v>47424300</v>
      </c>
      <c r="G1313" s="123" t="str">
        <f t="shared" si="21"/>
        <v>14011110080130511</v>
      </c>
    </row>
    <row r="1314" spans="1:7">
      <c r="A1314" s="244" t="s">
        <v>250</v>
      </c>
      <c r="B1314" s="245" t="s">
        <v>208</v>
      </c>
      <c r="C1314" s="245" t="s">
        <v>439</v>
      </c>
      <c r="D1314" s="245" t="s">
        <v>1174</v>
      </c>
      <c r="E1314" s="245" t="s">
        <v>1174</v>
      </c>
      <c r="F1314" s="246">
        <v>41533200</v>
      </c>
      <c r="G1314" s="123" t="str">
        <f t="shared" si="21"/>
        <v>1403</v>
      </c>
    </row>
    <row r="1315" spans="1:7" ht="25.5">
      <c r="A1315" s="244" t="s">
        <v>1362</v>
      </c>
      <c r="B1315" s="245" t="s">
        <v>208</v>
      </c>
      <c r="C1315" s="245" t="s">
        <v>439</v>
      </c>
      <c r="D1315" s="245" t="s">
        <v>999</v>
      </c>
      <c r="E1315" s="245" t="s">
        <v>1174</v>
      </c>
      <c r="F1315" s="246">
        <v>41533200</v>
      </c>
      <c r="G1315" s="123" t="str">
        <f t="shared" si="21"/>
        <v>14031100000000</v>
      </c>
    </row>
    <row r="1316" spans="1:7" ht="51">
      <c r="A1316" s="244" t="s">
        <v>1365</v>
      </c>
      <c r="B1316" s="245" t="s">
        <v>208</v>
      </c>
      <c r="C1316" s="245" t="s">
        <v>439</v>
      </c>
      <c r="D1316" s="245" t="s">
        <v>1000</v>
      </c>
      <c r="E1316" s="245" t="s">
        <v>1174</v>
      </c>
      <c r="F1316" s="246">
        <v>41533200</v>
      </c>
      <c r="G1316" s="123" t="str">
        <f t="shared" si="21"/>
        <v>14031110000000</v>
      </c>
    </row>
    <row r="1317" spans="1:7" ht="89.25">
      <c r="A1317" s="244" t="s">
        <v>1473</v>
      </c>
      <c r="B1317" s="245" t="s">
        <v>208</v>
      </c>
      <c r="C1317" s="245" t="s">
        <v>439</v>
      </c>
      <c r="D1317" s="245" t="s">
        <v>803</v>
      </c>
      <c r="E1317" s="245" t="s">
        <v>1174</v>
      </c>
      <c r="F1317" s="246">
        <v>41533200</v>
      </c>
      <c r="G1317" s="123" t="str">
        <f t="shared" si="21"/>
        <v>14031110080120</v>
      </c>
    </row>
    <row r="1318" spans="1:7">
      <c r="A1318" s="244" t="s">
        <v>1326</v>
      </c>
      <c r="B1318" s="245" t="s">
        <v>208</v>
      </c>
      <c r="C1318" s="245" t="s">
        <v>439</v>
      </c>
      <c r="D1318" s="245" t="s">
        <v>803</v>
      </c>
      <c r="E1318" s="245" t="s">
        <v>1327</v>
      </c>
      <c r="F1318" s="246">
        <v>41533200</v>
      </c>
      <c r="G1318" s="123" t="str">
        <f t="shared" si="21"/>
        <v>14031110080120500</v>
      </c>
    </row>
    <row r="1319" spans="1:7">
      <c r="A1319" s="244" t="s">
        <v>68</v>
      </c>
      <c r="B1319" s="245" t="s">
        <v>208</v>
      </c>
      <c r="C1319" s="245" t="s">
        <v>439</v>
      </c>
      <c r="D1319" s="245" t="s">
        <v>803</v>
      </c>
      <c r="E1319" s="245" t="s">
        <v>430</v>
      </c>
      <c r="F1319" s="246">
        <v>41533200</v>
      </c>
      <c r="G1319" s="123" t="str">
        <f t="shared" si="21"/>
        <v>14031110080120540</v>
      </c>
    </row>
  </sheetData>
  <autoFilter ref="A7:H1319">
    <filterColumn colId="3"/>
  </autoFilter>
  <mergeCells count="6">
    <mergeCell ref="A1:F1"/>
    <mergeCell ref="A2:F2"/>
    <mergeCell ref="A3:F3"/>
    <mergeCell ref="A5:A6"/>
    <mergeCell ref="B5:E5"/>
    <mergeCell ref="F5:F6"/>
  </mergeCells>
  <phoneticPr fontId="3" type="noConversion"/>
  <pageMargins left="0.98425196850393704" right="0.23622047244094491" top="0.2" bottom="0.19" header="0.17" footer="0.17"/>
  <pageSetup paperSize="9"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dimension ref="A1:I1273"/>
  <sheetViews>
    <sheetView topLeftCell="A2" workbookViewId="0">
      <selection activeCell="G7" sqref="G7"/>
    </sheetView>
  </sheetViews>
  <sheetFormatPr defaultRowHeight="12.75"/>
  <cols>
    <col min="1" max="1" width="38.85546875" style="126" customWidth="1"/>
    <col min="2" max="2" width="7.28515625" style="126" customWidth="1"/>
    <col min="3" max="3" width="8" style="126" customWidth="1"/>
    <col min="4" max="4" width="11.7109375" style="126" customWidth="1"/>
    <col min="5" max="5" width="9.42578125" style="126" customWidth="1"/>
    <col min="6" max="7" width="19.7109375" style="3" customWidth="1"/>
    <col min="8" max="8" width="15.5703125" style="3" customWidth="1"/>
    <col min="9" max="9" width="13.5703125" style="3" bestFit="1" customWidth="1"/>
    <col min="10" max="10" width="9.140625" style="3"/>
    <col min="11" max="11" width="17.7109375" style="3" customWidth="1"/>
    <col min="12" max="12" width="26.5703125" style="3" customWidth="1"/>
    <col min="13" max="16384" width="9.140625" style="3"/>
  </cols>
  <sheetData>
    <row r="1" spans="1:9" ht="48" hidden="1" customHeight="1">
      <c r="A1" s="460" t="str">
        <f>"Приложение №"&amp;Н2вед1&amp;"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60"/>
      <c r="C1" s="460"/>
      <c r="D1" s="460"/>
      <c r="E1" s="460"/>
      <c r="F1" s="460"/>
      <c r="G1" s="460"/>
    </row>
    <row r="2" spans="1:9" ht="53.25" customHeight="1">
      <c r="A2" s="460" t="str">
        <f>"Приложение "&amp;Н1вед1&amp;" к решению
Богучанского районного Совета депутатов
от "&amp;Р1дата&amp;" года №"&amp;Р1номер</f>
        <v>Приложение 4 к решению
Богучанского районного Совета депутатов
от  года №</v>
      </c>
      <c r="B2" s="460"/>
      <c r="C2" s="460"/>
      <c r="D2" s="460"/>
      <c r="E2" s="460"/>
      <c r="F2" s="460"/>
      <c r="G2" s="460"/>
    </row>
    <row r="3" spans="1:9" ht="58.5" customHeight="1">
      <c r="A3" s="459" t="str">
        <f>"Ведомственная структура расходов районного бюджета на плановый период "&amp;ПлПер&amp;" годов"</f>
        <v>Ведомственная структура расходов районного бюджета на плановый период 2024-2025 годов</v>
      </c>
      <c r="B3" s="459"/>
      <c r="C3" s="459"/>
      <c r="D3" s="459"/>
      <c r="E3" s="459"/>
      <c r="F3" s="459"/>
      <c r="G3" s="459"/>
    </row>
    <row r="4" spans="1:9">
      <c r="G4" s="8" t="s">
        <v>69</v>
      </c>
    </row>
    <row r="5" spans="1:9">
      <c r="A5" s="488" t="s">
        <v>1332</v>
      </c>
      <c r="B5" s="490" t="s">
        <v>177</v>
      </c>
      <c r="C5" s="491"/>
      <c r="D5" s="491"/>
      <c r="E5" s="492"/>
      <c r="F5" s="495" t="s">
        <v>1828</v>
      </c>
      <c r="G5" s="495" t="s">
        <v>2085</v>
      </c>
    </row>
    <row r="6" spans="1:9" ht="41.25" customHeight="1">
      <c r="A6" s="489"/>
      <c r="B6" s="253" t="s">
        <v>1329</v>
      </c>
      <c r="C6" s="253" t="s">
        <v>1328</v>
      </c>
      <c r="D6" s="253" t="s">
        <v>1330</v>
      </c>
      <c r="E6" s="253" t="s">
        <v>1331</v>
      </c>
      <c r="F6" s="495"/>
      <c r="G6" s="495"/>
    </row>
    <row r="7" spans="1:9" s="11" customFormat="1">
      <c r="A7" s="319" t="s">
        <v>70</v>
      </c>
      <c r="B7" s="320" t="s">
        <v>1174</v>
      </c>
      <c r="C7" s="320" t="s">
        <v>1174</v>
      </c>
      <c r="D7" s="320" t="s">
        <v>1174</v>
      </c>
      <c r="E7" s="320" t="s">
        <v>1174</v>
      </c>
      <c r="F7" s="315">
        <f>2620525286+53012000</f>
        <v>2673537286</v>
      </c>
      <c r="G7" s="315">
        <f>2586598019+79907000</f>
        <v>2666505019</v>
      </c>
      <c r="I7" s="80"/>
    </row>
    <row r="8" spans="1:9">
      <c r="A8" s="319" t="s">
        <v>321</v>
      </c>
      <c r="B8" s="320" t="s">
        <v>178</v>
      </c>
      <c r="C8" s="320" t="s">
        <v>1174</v>
      </c>
      <c r="D8" s="320" t="s">
        <v>1174</v>
      </c>
      <c r="E8" s="320" t="s">
        <v>1174</v>
      </c>
      <c r="F8" s="315">
        <v>7607845</v>
      </c>
      <c r="G8" s="315">
        <v>7823845</v>
      </c>
      <c r="H8" s="81"/>
    </row>
    <row r="9" spans="1:9">
      <c r="A9" s="319" t="s">
        <v>234</v>
      </c>
      <c r="B9" s="320" t="s">
        <v>178</v>
      </c>
      <c r="C9" s="320" t="s">
        <v>1135</v>
      </c>
      <c r="D9" s="320" t="s">
        <v>1174</v>
      </c>
      <c r="E9" s="320" t="s">
        <v>1174</v>
      </c>
      <c r="F9" s="315">
        <v>7607845</v>
      </c>
      <c r="G9" s="315">
        <v>7823845</v>
      </c>
      <c r="H9" s="123" t="str">
        <f>CONCATENATE(C9,,D9,E9)</f>
        <v>0100</v>
      </c>
    </row>
    <row r="10" spans="1:9" ht="63.75">
      <c r="A10" s="319" t="s">
        <v>67</v>
      </c>
      <c r="B10" s="320" t="s">
        <v>178</v>
      </c>
      <c r="C10" s="320" t="s">
        <v>327</v>
      </c>
      <c r="D10" s="320" t="s">
        <v>1174</v>
      </c>
      <c r="E10" s="320" t="s">
        <v>1174</v>
      </c>
      <c r="F10" s="315">
        <v>7607845</v>
      </c>
      <c r="G10" s="315">
        <v>7823845</v>
      </c>
      <c r="H10" s="123" t="str">
        <f t="shared" ref="H10:H73" si="0">CONCATENATE(C10,,D10,E10)</f>
        <v>0103</v>
      </c>
    </row>
    <row r="11" spans="1:9" ht="38.25">
      <c r="A11" s="319" t="s">
        <v>599</v>
      </c>
      <c r="B11" s="320" t="s">
        <v>178</v>
      </c>
      <c r="C11" s="320" t="s">
        <v>327</v>
      </c>
      <c r="D11" s="320" t="s">
        <v>1006</v>
      </c>
      <c r="E11" s="320" t="s">
        <v>1174</v>
      </c>
      <c r="F11" s="315">
        <v>7607845</v>
      </c>
      <c r="G11" s="315">
        <v>7823845</v>
      </c>
      <c r="H11" s="123" t="str">
        <f t="shared" si="0"/>
        <v>01038000000000</v>
      </c>
    </row>
    <row r="12" spans="1:9" ht="51">
      <c r="A12" s="319" t="s">
        <v>600</v>
      </c>
      <c r="B12" s="320" t="s">
        <v>178</v>
      </c>
      <c r="C12" s="320" t="s">
        <v>327</v>
      </c>
      <c r="D12" s="320" t="s">
        <v>1008</v>
      </c>
      <c r="E12" s="320" t="s">
        <v>1174</v>
      </c>
      <c r="F12" s="315">
        <v>3470708</v>
      </c>
      <c r="G12" s="315">
        <v>3638708</v>
      </c>
      <c r="H12" s="123" t="str">
        <f t="shared" si="0"/>
        <v>01038020000000</v>
      </c>
    </row>
    <row r="13" spans="1:9" ht="51">
      <c r="A13" s="319" t="s">
        <v>328</v>
      </c>
      <c r="B13" s="320" t="s">
        <v>178</v>
      </c>
      <c r="C13" s="320" t="s">
        <v>327</v>
      </c>
      <c r="D13" s="320" t="s">
        <v>638</v>
      </c>
      <c r="E13" s="320" t="s">
        <v>1174</v>
      </c>
      <c r="F13" s="315">
        <v>3470708</v>
      </c>
      <c r="G13" s="315">
        <v>3470708</v>
      </c>
      <c r="H13" s="123" t="str">
        <f t="shared" si="0"/>
        <v>01038020060000</v>
      </c>
    </row>
    <row r="14" spans="1:9" ht="76.5">
      <c r="A14" s="319" t="s">
        <v>1315</v>
      </c>
      <c r="B14" s="320" t="s">
        <v>178</v>
      </c>
      <c r="C14" s="320" t="s">
        <v>327</v>
      </c>
      <c r="D14" s="320" t="s">
        <v>638</v>
      </c>
      <c r="E14" s="320" t="s">
        <v>273</v>
      </c>
      <c r="F14" s="315">
        <v>3051958</v>
      </c>
      <c r="G14" s="315">
        <v>3051958</v>
      </c>
      <c r="H14" s="123" t="str">
        <f t="shared" si="0"/>
        <v>01038020060000100</v>
      </c>
    </row>
    <row r="15" spans="1:9" ht="38.25">
      <c r="A15" s="319" t="s">
        <v>1204</v>
      </c>
      <c r="B15" s="320" t="s">
        <v>178</v>
      </c>
      <c r="C15" s="320" t="s">
        <v>327</v>
      </c>
      <c r="D15" s="320" t="s">
        <v>638</v>
      </c>
      <c r="E15" s="320" t="s">
        <v>28</v>
      </c>
      <c r="F15" s="315">
        <v>3051958</v>
      </c>
      <c r="G15" s="315">
        <v>3051958</v>
      </c>
      <c r="H15" s="123" t="str">
        <f t="shared" si="0"/>
        <v>01038020060000120</v>
      </c>
    </row>
    <row r="16" spans="1:9" ht="25.5">
      <c r="A16" s="319" t="s">
        <v>953</v>
      </c>
      <c r="B16" s="320" t="s">
        <v>178</v>
      </c>
      <c r="C16" s="320" t="s">
        <v>327</v>
      </c>
      <c r="D16" s="320" t="s">
        <v>638</v>
      </c>
      <c r="E16" s="320" t="s">
        <v>324</v>
      </c>
      <c r="F16" s="315">
        <v>2305267</v>
      </c>
      <c r="G16" s="315">
        <v>2305267</v>
      </c>
      <c r="H16" s="123" t="str">
        <f t="shared" si="0"/>
        <v>01038020060000121</v>
      </c>
    </row>
    <row r="17" spans="1:8" ht="51">
      <c r="A17" s="319" t="s">
        <v>325</v>
      </c>
      <c r="B17" s="320" t="s">
        <v>178</v>
      </c>
      <c r="C17" s="320" t="s">
        <v>327</v>
      </c>
      <c r="D17" s="320" t="s">
        <v>638</v>
      </c>
      <c r="E17" s="320" t="s">
        <v>326</v>
      </c>
      <c r="F17" s="315">
        <v>50500</v>
      </c>
      <c r="G17" s="315">
        <v>50500</v>
      </c>
      <c r="H17" s="123" t="str">
        <f t="shared" si="0"/>
        <v>01038020060000122</v>
      </c>
    </row>
    <row r="18" spans="1:8" ht="63.75">
      <c r="A18" s="319" t="s">
        <v>1054</v>
      </c>
      <c r="B18" s="320" t="s">
        <v>178</v>
      </c>
      <c r="C18" s="320" t="s">
        <v>327</v>
      </c>
      <c r="D18" s="320" t="s">
        <v>638</v>
      </c>
      <c r="E18" s="320" t="s">
        <v>1055</v>
      </c>
      <c r="F18" s="315">
        <v>696191</v>
      </c>
      <c r="G18" s="315">
        <v>696191</v>
      </c>
      <c r="H18" s="123" t="str">
        <f t="shared" si="0"/>
        <v>01038020060000129</v>
      </c>
    </row>
    <row r="19" spans="1:8" ht="38.25">
      <c r="A19" s="319" t="s">
        <v>1316</v>
      </c>
      <c r="B19" s="320" t="s">
        <v>178</v>
      </c>
      <c r="C19" s="320" t="s">
        <v>327</v>
      </c>
      <c r="D19" s="320" t="s">
        <v>638</v>
      </c>
      <c r="E19" s="320" t="s">
        <v>1317</v>
      </c>
      <c r="F19" s="315">
        <v>418750</v>
      </c>
      <c r="G19" s="315">
        <v>418750</v>
      </c>
      <c r="H19" s="123" t="str">
        <f t="shared" si="0"/>
        <v>01038020060000200</v>
      </c>
    </row>
    <row r="20" spans="1:8" ht="38.25">
      <c r="A20" s="319" t="s">
        <v>1197</v>
      </c>
      <c r="B20" s="320" t="s">
        <v>178</v>
      </c>
      <c r="C20" s="320" t="s">
        <v>327</v>
      </c>
      <c r="D20" s="320" t="s">
        <v>638</v>
      </c>
      <c r="E20" s="320" t="s">
        <v>1198</v>
      </c>
      <c r="F20" s="315">
        <v>418750</v>
      </c>
      <c r="G20" s="315">
        <v>418750</v>
      </c>
      <c r="H20" s="123" t="str">
        <f t="shared" si="0"/>
        <v>01038020060000240</v>
      </c>
    </row>
    <row r="21" spans="1:8">
      <c r="A21" s="319" t="s">
        <v>1224</v>
      </c>
      <c r="B21" s="320" t="s">
        <v>178</v>
      </c>
      <c r="C21" s="320" t="s">
        <v>327</v>
      </c>
      <c r="D21" s="320" t="s">
        <v>638</v>
      </c>
      <c r="E21" s="320" t="s">
        <v>329</v>
      </c>
      <c r="F21" s="315">
        <v>418750</v>
      </c>
      <c r="G21" s="315">
        <v>418750</v>
      </c>
      <c r="H21" s="123" t="str">
        <f t="shared" si="0"/>
        <v>01038020060000244</v>
      </c>
    </row>
    <row r="22" spans="1:8" ht="76.5">
      <c r="A22" s="319" t="s">
        <v>558</v>
      </c>
      <c r="B22" s="320" t="s">
        <v>178</v>
      </c>
      <c r="C22" s="320" t="s">
        <v>327</v>
      </c>
      <c r="D22" s="320" t="s">
        <v>639</v>
      </c>
      <c r="E22" s="320" t="s">
        <v>1174</v>
      </c>
      <c r="F22" s="315">
        <v>0</v>
      </c>
      <c r="G22" s="315">
        <v>168000</v>
      </c>
      <c r="H22" s="123" t="str">
        <f t="shared" si="0"/>
        <v>01038020067000</v>
      </c>
    </row>
    <row r="23" spans="1:8" ht="76.5">
      <c r="A23" s="319" t="s">
        <v>1315</v>
      </c>
      <c r="B23" s="320" t="s">
        <v>178</v>
      </c>
      <c r="C23" s="320" t="s">
        <v>327</v>
      </c>
      <c r="D23" s="320" t="s">
        <v>639</v>
      </c>
      <c r="E23" s="320" t="s">
        <v>273</v>
      </c>
      <c r="F23" s="315">
        <v>0</v>
      </c>
      <c r="G23" s="315">
        <v>168000</v>
      </c>
      <c r="H23" s="123" t="str">
        <f t="shared" si="0"/>
        <v>01038020067000100</v>
      </c>
    </row>
    <row r="24" spans="1:8" ht="38.25">
      <c r="A24" s="319" t="s">
        <v>1204</v>
      </c>
      <c r="B24" s="320" t="s">
        <v>178</v>
      </c>
      <c r="C24" s="320" t="s">
        <v>327</v>
      </c>
      <c r="D24" s="320" t="s">
        <v>639</v>
      </c>
      <c r="E24" s="320" t="s">
        <v>28</v>
      </c>
      <c r="F24" s="315">
        <v>0</v>
      </c>
      <c r="G24" s="315">
        <v>168000</v>
      </c>
      <c r="H24" s="123" t="str">
        <f t="shared" si="0"/>
        <v>01038020067000120</v>
      </c>
    </row>
    <row r="25" spans="1:8" ht="51">
      <c r="A25" s="319" t="s">
        <v>325</v>
      </c>
      <c r="B25" s="320" t="s">
        <v>178</v>
      </c>
      <c r="C25" s="320" t="s">
        <v>327</v>
      </c>
      <c r="D25" s="320" t="s">
        <v>639</v>
      </c>
      <c r="E25" s="320" t="s">
        <v>326</v>
      </c>
      <c r="F25" s="315">
        <v>0</v>
      </c>
      <c r="G25" s="315">
        <v>168000</v>
      </c>
      <c r="H25" s="123" t="str">
        <f t="shared" si="0"/>
        <v>01038020067000122</v>
      </c>
    </row>
    <row r="26" spans="1:8" ht="63.75">
      <c r="A26" s="319" t="s">
        <v>330</v>
      </c>
      <c r="B26" s="320" t="s">
        <v>178</v>
      </c>
      <c r="C26" s="320" t="s">
        <v>327</v>
      </c>
      <c r="D26" s="320" t="s">
        <v>1009</v>
      </c>
      <c r="E26" s="320" t="s">
        <v>1174</v>
      </c>
      <c r="F26" s="315">
        <v>4137137</v>
      </c>
      <c r="G26" s="315">
        <v>4185137</v>
      </c>
      <c r="H26" s="123" t="str">
        <f t="shared" si="0"/>
        <v>01038030000000</v>
      </c>
    </row>
    <row r="27" spans="1:8" ht="63.75">
      <c r="A27" s="319" t="s">
        <v>330</v>
      </c>
      <c r="B27" s="320" t="s">
        <v>178</v>
      </c>
      <c r="C27" s="320" t="s">
        <v>327</v>
      </c>
      <c r="D27" s="320" t="s">
        <v>640</v>
      </c>
      <c r="E27" s="320" t="s">
        <v>1174</v>
      </c>
      <c r="F27" s="315">
        <v>4137137</v>
      </c>
      <c r="G27" s="315">
        <v>4137137</v>
      </c>
      <c r="H27" s="123" t="str">
        <f t="shared" si="0"/>
        <v>01038030060000</v>
      </c>
    </row>
    <row r="28" spans="1:8" ht="76.5">
      <c r="A28" s="319" t="s">
        <v>1315</v>
      </c>
      <c r="B28" s="320" t="s">
        <v>178</v>
      </c>
      <c r="C28" s="320" t="s">
        <v>327</v>
      </c>
      <c r="D28" s="320" t="s">
        <v>640</v>
      </c>
      <c r="E28" s="320" t="s">
        <v>273</v>
      </c>
      <c r="F28" s="315">
        <v>4137137</v>
      </c>
      <c r="G28" s="315">
        <v>4137137</v>
      </c>
      <c r="H28" s="123" t="str">
        <f t="shared" si="0"/>
        <v>01038030060000100</v>
      </c>
    </row>
    <row r="29" spans="1:8" ht="38.25">
      <c r="A29" s="319" t="s">
        <v>1204</v>
      </c>
      <c r="B29" s="320" t="s">
        <v>178</v>
      </c>
      <c r="C29" s="320" t="s">
        <v>327</v>
      </c>
      <c r="D29" s="320" t="s">
        <v>640</v>
      </c>
      <c r="E29" s="320" t="s">
        <v>28</v>
      </c>
      <c r="F29" s="315">
        <v>4137137</v>
      </c>
      <c r="G29" s="315">
        <v>4137137</v>
      </c>
      <c r="H29" s="123" t="str">
        <f t="shared" si="0"/>
        <v>01038030060000120</v>
      </c>
    </row>
    <row r="30" spans="1:8" ht="25.5">
      <c r="A30" s="319" t="s">
        <v>953</v>
      </c>
      <c r="B30" s="320" t="s">
        <v>178</v>
      </c>
      <c r="C30" s="320" t="s">
        <v>327</v>
      </c>
      <c r="D30" s="320" t="s">
        <v>640</v>
      </c>
      <c r="E30" s="320" t="s">
        <v>324</v>
      </c>
      <c r="F30" s="315">
        <v>2926757</v>
      </c>
      <c r="G30" s="315">
        <v>2926757</v>
      </c>
      <c r="H30" s="123" t="str">
        <f t="shared" si="0"/>
        <v>01038030060000121</v>
      </c>
    </row>
    <row r="31" spans="1:8" ht="51">
      <c r="A31" s="319" t="s">
        <v>325</v>
      </c>
      <c r="B31" s="320" t="s">
        <v>178</v>
      </c>
      <c r="C31" s="320" t="s">
        <v>327</v>
      </c>
      <c r="D31" s="320" t="s">
        <v>640</v>
      </c>
      <c r="E31" s="320" t="s">
        <v>326</v>
      </c>
      <c r="F31" s="315">
        <v>50500</v>
      </c>
      <c r="G31" s="315">
        <v>50500</v>
      </c>
      <c r="H31" s="123" t="str">
        <f t="shared" si="0"/>
        <v>01038030060000122</v>
      </c>
    </row>
    <row r="32" spans="1:8" ht="38.25">
      <c r="A32" s="319" t="s">
        <v>1929</v>
      </c>
      <c r="B32" s="320" t="s">
        <v>178</v>
      </c>
      <c r="C32" s="320" t="s">
        <v>327</v>
      </c>
      <c r="D32" s="320" t="s">
        <v>640</v>
      </c>
      <c r="E32" s="320" t="s">
        <v>496</v>
      </c>
      <c r="F32" s="315">
        <v>276000</v>
      </c>
      <c r="G32" s="315">
        <v>276000</v>
      </c>
      <c r="H32" s="123" t="str">
        <f t="shared" si="0"/>
        <v>01038030060000123</v>
      </c>
    </row>
    <row r="33" spans="1:8" ht="63.75">
      <c r="A33" s="319" t="s">
        <v>1054</v>
      </c>
      <c r="B33" s="320" t="s">
        <v>178</v>
      </c>
      <c r="C33" s="320" t="s">
        <v>327</v>
      </c>
      <c r="D33" s="320" t="s">
        <v>640</v>
      </c>
      <c r="E33" s="320" t="s">
        <v>1055</v>
      </c>
      <c r="F33" s="315">
        <v>883880</v>
      </c>
      <c r="G33" s="315">
        <v>883880</v>
      </c>
      <c r="H33" s="123" t="str">
        <f t="shared" si="0"/>
        <v>01038030060000129</v>
      </c>
    </row>
    <row r="34" spans="1:8" ht="76.5">
      <c r="A34" s="319" t="s">
        <v>1136</v>
      </c>
      <c r="B34" s="320" t="s">
        <v>178</v>
      </c>
      <c r="C34" s="320" t="s">
        <v>327</v>
      </c>
      <c r="D34" s="320" t="s">
        <v>641</v>
      </c>
      <c r="E34" s="320" t="s">
        <v>1174</v>
      </c>
      <c r="F34" s="315">
        <v>0</v>
      </c>
      <c r="G34" s="315">
        <v>48000</v>
      </c>
      <c r="H34" s="123" t="str">
        <f t="shared" si="0"/>
        <v>01038030067000</v>
      </c>
    </row>
    <row r="35" spans="1:8" ht="76.5">
      <c r="A35" s="319" t="s">
        <v>1315</v>
      </c>
      <c r="B35" s="320" t="s">
        <v>178</v>
      </c>
      <c r="C35" s="320" t="s">
        <v>327</v>
      </c>
      <c r="D35" s="320" t="s">
        <v>641</v>
      </c>
      <c r="E35" s="320" t="s">
        <v>273</v>
      </c>
      <c r="F35" s="315">
        <v>0</v>
      </c>
      <c r="G35" s="315">
        <v>48000</v>
      </c>
      <c r="H35" s="123" t="str">
        <f t="shared" si="0"/>
        <v>01038030067000100</v>
      </c>
    </row>
    <row r="36" spans="1:8" ht="38.25">
      <c r="A36" s="319" t="s">
        <v>1204</v>
      </c>
      <c r="B36" s="320" t="s">
        <v>178</v>
      </c>
      <c r="C36" s="320" t="s">
        <v>327</v>
      </c>
      <c r="D36" s="320" t="s">
        <v>641</v>
      </c>
      <c r="E36" s="320" t="s">
        <v>28</v>
      </c>
      <c r="F36" s="315">
        <v>0</v>
      </c>
      <c r="G36" s="315">
        <v>48000</v>
      </c>
      <c r="H36" s="123" t="str">
        <f t="shared" si="0"/>
        <v>01038030067000120</v>
      </c>
    </row>
    <row r="37" spans="1:8" ht="51">
      <c r="A37" s="319" t="s">
        <v>325</v>
      </c>
      <c r="B37" s="320" t="s">
        <v>178</v>
      </c>
      <c r="C37" s="320" t="s">
        <v>327</v>
      </c>
      <c r="D37" s="320" t="s">
        <v>641</v>
      </c>
      <c r="E37" s="320" t="s">
        <v>326</v>
      </c>
      <c r="F37" s="315">
        <v>0</v>
      </c>
      <c r="G37" s="315">
        <v>48000</v>
      </c>
      <c r="H37" s="123" t="str">
        <f t="shared" si="0"/>
        <v>01038030067000122</v>
      </c>
    </row>
    <row r="38" spans="1:8" ht="25.5">
      <c r="A38" s="319" t="s">
        <v>180</v>
      </c>
      <c r="B38" s="320" t="s">
        <v>179</v>
      </c>
      <c r="C38" s="320" t="s">
        <v>1174</v>
      </c>
      <c r="D38" s="320" t="s">
        <v>1174</v>
      </c>
      <c r="E38" s="320" t="s">
        <v>1174</v>
      </c>
      <c r="F38" s="315">
        <v>2643775</v>
      </c>
      <c r="G38" s="315">
        <v>2643775</v>
      </c>
      <c r="H38" s="123" t="str">
        <f t="shared" si="0"/>
        <v/>
      </c>
    </row>
    <row r="39" spans="1:8">
      <c r="A39" s="319" t="s">
        <v>234</v>
      </c>
      <c r="B39" s="320" t="s">
        <v>179</v>
      </c>
      <c r="C39" s="320" t="s">
        <v>1135</v>
      </c>
      <c r="D39" s="320" t="s">
        <v>1174</v>
      </c>
      <c r="E39" s="320" t="s">
        <v>1174</v>
      </c>
      <c r="F39" s="315">
        <v>2643775</v>
      </c>
      <c r="G39" s="315">
        <v>2643775</v>
      </c>
      <c r="H39" s="123" t="str">
        <f t="shared" si="0"/>
        <v>0100</v>
      </c>
    </row>
    <row r="40" spans="1:8" ht="51">
      <c r="A40" s="319" t="s">
        <v>216</v>
      </c>
      <c r="B40" s="320" t="s">
        <v>179</v>
      </c>
      <c r="C40" s="320" t="s">
        <v>331</v>
      </c>
      <c r="D40" s="320" t="s">
        <v>1174</v>
      </c>
      <c r="E40" s="320" t="s">
        <v>1174</v>
      </c>
      <c r="F40" s="315">
        <v>2643775</v>
      </c>
      <c r="G40" s="315">
        <v>2643775</v>
      </c>
      <c r="H40" s="123" t="str">
        <f t="shared" si="0"/>
        <v>0106</v>
      </c>
    </row>
    <row r="41" spans="1:8" ht="38.25">
      <c r="A41" s="319" t="s">
        <v>599</v>
      </c>
      <c r="B41" s="320" t="s">
        <v>179</v>
      </c>
      <c r="C41" s="320" t="s">
        <v>331</v>
      </c>
      <c r="D41" s="320" t="s">
        <v>1006</v>
      </c>
      <c r="E41" s="320" t="s">
        <v>1174</v>
      </c>
      <c r="F41" s="315">
        <v>2643775</v>
      </c>
      <c r="G41" s="315">
        <v>2643775</v>
      </c>
      <c r="H41" s="123" t="str">
        <f t="shared" si="0"/>
        <v>01068000000000</v>
      </c>
    </row>
    <row r="42" spans="1:8" ht="51">
      <c r="A42" s="319" t="s">
        <v>600</v>
      </c>
      <c r="B42" s="320" t="s">
        <v>179</v>
      </c>
      <c r="C42" s="320" t="s">
        <v>331</v>
      </c>
      <c r="D42" s="320" t="s">
        <v>1008</v>
      </c>
      <c r="E42" s="320" t="s">
        <v>1174</v>
      </c>
      <c r="F42" s="315">
        <v>1115539</v>
      </c>
      <c r="G42" s="315">
        <v>1115539</v>
      </c>
      <c r="H42" s="123" t="str">
        <f t="shared" si="0"/>
        <v>01068020000000</v>
      </c>
    </row>
    <row r="43" spans="1:8" ht="51">
      <c r="A43" s="319" t="s">
        <v>328</v>
      </c>
      <c r="B43" s="320" t="s">
        <v>179</v>
      </c>
      <c r="C43" s="320" t="s">
        <v>331</v>
      </c>
      <c r="D43" s="320" t="s">
        <v>638</v>
      </c>
      <c r="E43" s="320" t="s">
        <v>1174</v>
      </c>
      <c r="F43" s="315">
        <v>1075539</v>
      </c>
      <c r="G43" s="315">
        <v>1075539</v>
      </c>
      <c r="H43" s="123" t="str">
        <f t="shared" si="0"/>
        <v>01068020060000</v>
      </c>
    </row>
    <row r="44" spans="1:8" ht="76.5">
      <c r="A44" s="319" t="s">
        <v>1315</v>
      </c>
      <c r="B44" s="320" t="s">
        <v>179</v>
      </c>
      <c r="C44" s="320" t="s">
        <v>331</v>
      </c>
      <c r="D44" s="320" t="s">
        <v>638</v>
      </c>
      <c r="E44" s="320" t="s">
        <v>273</v>
      </c>
      <c r="F44" s="315">
        <v>1016687</v>
      </c>
      <c r="G44" s="315">
        <v>1016687</v>
      </c>
      <c r="H44" s="123" t="str">
        <f t="shared" si="0"/>
        <v>01068020060000100</v>
      </c>
    </row>
    <row r="45" spans="1:8" ht="38.25">
      <c r="A45" s="319" t="s">
        <v>1204</v>
      </c>
      <c r="B45" s="320" t="s">
        <v>179</v>
      </c>
      <c r="C45" s="320" t="s">
        <v>331</v>
      </c>
      <c r="D45" s="320" t="s">
        <v>638</v>
      </c>
      <c r="E45" s="320" t="s">
        <v>28</v>
      </c>
      <c r="F45" s="315">
        <v>1016687</v>
      </c>
      <c r="G45" s="315">
        <v>1016687</v>
      </c>
      <c r="H45" s="123" t="str">
        <f t="shared" si="0"/>
        <v>01068020060000120</v>
      </c>
    </row>
    <row r="46" spans="1:8" ht="25.5">
      <c r="A46" s="319" t="s">
        <v>953</v>
      </c>
      <c r="B46" s="320" t="s">
        <v>179</v>
      </c>
      <c r="C46" s="320" t="s">
        <v>331</v>
      </c>
      <c r="D46" s="320" t="s">
        <v>638</v>
      </c>
      <c r="E46" s="320" t="s">
        <v>324</v>
      </c>
      <c r="F46" s="315">
        <v>768423</v>
      </c>
      <c r="G46" s="315">
        <v>768423</v>
      </c>
      <c r="H46" s="123" t="str">
        <f t="shared" si="0"/>
        <v>01068020060000121</v>
      </c>
    </row>
    <row r="47" spans="1:8" ht="51">
      <c r="A47" s="319" t="s">
        <v>325</v>
      </c>
      <c r="B47" s="320" t="s">
        <v>179</v>
      </c>
      <c r="C47" s="320" t="s">
        <v>331</v>
      </c>
      <c r="D47" s="320" t="s">
        <v>638</v>
      </c>
      <c r="E47" s="320" t="s">
        <v>326</v>
      </c>
      <c r="F47" s="315">
        <v>16200</v>
      </c>
      <c r="G47" s="315">
        <v>16200</v>
      </c>
      <c r="H47" s="123" t="str">
        <f t="shared" si="0"/>
        <v>01068020060000122</v>
      </c>
    </row>
    <row r="48" spans="1:8" ht="63.75">
      <c r="A48" s="319" t="s">
        <v>1054</v>
      </c>
      <c r="B48" s="320" t="s">
        <v>179</v>
      </c>
      <c r="C48" s="320" t="s">
        <v>331</v>
      </c>
      <c r="D48" s="320" t="s">
        <v>638</v>
      </c>
      <c r="E48" s="320" t="s">
        <v>1055</v>
      </c>
      <c r="F48" s="315">
        <v>232064</v>
      </c>
      <c r="G48" s="315">
        <v>232064</v>
      </c>
      <c r="H48" s="123" t="str">
        <f t="shared" si="0"/>
        <v>01068020060000129</v>
      </c>
    </row>
    <row r="49" spans="1:8" ht="38.25">
      <c r="A49" s="319" t="s">
        <v>1316</v>
      </c>
      <c r="B49" s="320" t="s">
        <v>179</v>
      </c>
      <c r="C49" s="320" t="s">
        <v>331</v>
      </c>
      <c r="D49" s="320" t="s">
        <v>638</v>
      </c>
      <c r="E49" s="320" t="s">
        <v>1317</v>
      </c>
      <c r="F49" s="315">
        <v>58852</v>
      </c>
      <c r="G49" s="315">
        <v>58852</v>
      </c>
      <c r="H49" s="123" t="str">
        <f t="shared" si="0"/>
        <v>01068020060000200</v>
      </c>
    </row>
    <row r="50" spans="1:8" ht="38.25">
      <c r="A50" s="319" t="s">
        <v>1197</v>
      </c>
      <c r="B50" s="320" t="s">
        <v>179</v>
      </c>
      <c r="C50" s="320" t="s">
        <v>331</v>
      </c>
      <c r="D50" s="320" t="s">
        <v>638</v>
      </c>
      <c r="E50" s="320" t="s">
        <v>1198</v>
      </c>
      <c r="F50" s="315">
        <v>58852</v>
      </c>
      <c r="G50" s="315">
        <v>58852</v>
      </c>
      <c r="H50" s="123" t="str">
        <f t="shared" si="0"/>
        <v>01068020060000240</v>
      </c>
    </row>
    <row r="51" spans="1:8">
      <c r="A51" s="319" t="s">
        <v>1224</v>
      </c>
      <c r="B51" s="320" t="s">
        <v>179</v>
      </c>
      <c r="C51" s="320" t="s">
        <v>331</v>
      </c>
      <c r="D51" s="320" t="s">
        <v>638</v>
      </c>
      <c r="E51" s="320" t="s">
        <v>329</v>
      </c>
      <c r="F51" s="315">
        <v>58852</v>
      </c>
      <c r="G51" s="315">
        <v>58852</v>
      </c>
      <c r="H51" s="123" t="str">
        <f t="shared" si="0"/>
        <v>01068020060000244</v>
      </c>
    </row>
    <row r="52" spans="1:8" ht="76.5">
      <c r="A52" s="319" t="s">
        <v>558</v>
      </c>
      <c r="B52" s="320" t="s">
        <v>179</v>
      </c>
      <c r="C52" s="320" t="s">
        <v>331</v>
      </c>
      <c r="D52" s="320" t="s">
        <v>639</v>
      </c>
      <c r="E52" s="320" t="s">
        <v>1174</v>
      </c>
      <c r="F52" s="315">
        <v>40000</v>
      </c>
      <c r="G52" s="315">
        <v>40000</v>
      </c>
      <c r="H52" s="123" t="str">
        <f t="shared" si="0"/>
        <v>01068020067000</v>
      </c>
    </row>
    <row r="53" spans="1:8" ht="76.5">
      <c r="A53" s="319" t="s">
        <v>1315</v>
      </c>
      <c r="B53" s="320" t="s">
        <v>179</v>
      </c>
      <c r="C53" s="320" t="s">
        <v>331</v>
      </c>
      <c r="D53" s="320" t="s">
        <v>639</v>
      </c>
      <c r="E53" s="320" t="s">
        <v>273</v>
      </c>
      <c r="F53" s="315">
        <v>40000</v>
      </c>
      <c r="G53" s="315">
        <v>40000</v>
      </c>
      <c r="H53" s="123" t="str">
        <f t="shared" si="0"/>
        <v>01068020067000100</v>
      </c>
    </row>
    <row r="54" spans="1:8" ht="38.25">
      <c r="A54" s="319" t="s">
        <v>1204</v>
      </c>
      <c r="B54" s="320" t="s">
        <v>179</v>
      </c>
      <c r="C54" s="320" t="s">
        <v>331</v>
      </c>
      <c r="D54" s="320" t="s">
        <v>639</v>
      </c>
      <c r="E54" s="320" t="s">
        <v>28</v>
      </c>
      <c r="F54" s="315">
        <v>40000</v>
      </c>
      <c r="G54" s="315">
        <v>40000</v>
      </c>
      <c r="H54" s="123" t="str">
        <f t="shared" si="0"/>
        <v>01068020067000120</v>
      </c>
    </row>
    <row r="55" spans="1:8" ht="51">
      <c r="A55" s="319" t="s">
        <v>325</v>
      </c>
      <c r="B55" s="320" t="s">
        <v>179</v>
      </c>
      <c r="C55" s="320" t="s">
        <v>331</v>
      </c>
      <c r="D55" s="320" t="s">
        <v>639</v>
      </c>
      <c r="E55" s="320" t="s">
        <v>326</v>
      </c>
      <c r="F55" s="315">
        <v>40000</v>
      </c>
      <c r="G55" s="315">
        <v>40000</v>
      </c>
      <c r="H55" s="123" t="str">
        <f t="shared" si="0"/>
        <v>01068020067000122</v>
      </c>
    </row>
    <row r="56" spans="1:8" ht="76.5">
      <c r="A56" s="319" t="s">
        <v>332</v>
      </c>
      <c r="B56" s="320" t="s">
        <v>179</v>
      </c>
      <c r="C56" s="320" t="s">
        <v>331</v>
      </c>
      <c r="D56" s="320" t="s">
        <v>1010</v>
      </c>
      <c r="E56" s="320" t="s">
        <v>1174</v>
      </c>
      <c r="F56" s="315">
        <v>1528236</v>
      </c>
      <c r="G56" s="315">
        <v>1528236</v>
      </c>
      <c r="H56" s="123" t="str">
        <f t="shared" si="0"/>
        <v>01068040000000</v>
      </c>
    </row>
    <row r="57" spans="1:8" ht="76.5">
      <c r="A57" s="319" t="s">
        <v>332</v>
      </c>
      <c r="B57" s="320" t="s">
        <v>179</v>
      </c>
      <c r="C57" s="320" t="s">
        <v>331</v>
      </c>
      <c r="D57" s="320" t="s">
        <v>642</v>
      </c>
      <c r="E57" s="320" t="s">
        <v>1174</v>
      </c>
      <c r="F57" s="315">
        <v>1488236</v>
      </c>
      <c r="G57" s="315">
        <v>1488236</v>
      </c>
      <c r="H57" s="123" t="str">
        <f t="shared" si="0"/>
        <v>01068040060000</v>
      </c>
    </row>
    <row r="58" spans="1:8" ht="76.5">
      <c r="A58" s="319" t="s">
        <v>1315</v>
      </c>
      <c r="B58" s="320" t="s">
        <v>179</v>
      </c>
      <c r="C58" s="320" t="s">
        <v>331</v>
      </c>
      <c r="D58" s="320" t="s">
        <v>642</v>
      </c>
      <c r="E58" s="320" t="s">
        <v>273</v>
      </c>
      <c r="F58" s="315">
        <v>1488236</v>
      </c>
      <c r="G58" s="315">
        <v>1488236</v>
      </c>
      <c r="H58" s="123" t="str">
        <f t="shared" si="0"/>
        <v>01068040060000100</v>
      </c>
    </row>
    <row r="59" spans="1:8" ht="38.25">
      <c r="A59" s="319" t="s">
        <v>1204</v>
      </c>
      <c r="B59" s="320" t="s">
        <v>179</v>
      </c>
      <c r="C59" s="320" t="s">
        <v>331</v>
      </c>
      <c r="D59" s="320" t="s">
        <v>642</v>
      </c>
      <c r="E59" s="320" t="s">
        <v>28</v>
      </c>
      <c r="F59" s="315">
        <v>1488236</v>
      </c>
      <c r="G59" s="315">
        <v>1488236</v>
      </c>
      <c r="H59" s="123" t="str">
        <f t="shared" si="0"/>
        <v>01068040060000120</v>
      </c>
    </row>
    <row r="60" spans="1:8" ht="25.5">
      <c r="A60" s="319" t="s">
        <v>953</v>
      </c>
      <c r="B60" s="320" t="s">
        <v>179</v>
      </c>
      <c r="C60" s="320" t="s">
        <v>331</v>
      </c>
      <c r="D60" s="320" t="s">
        <v>642</v>
      </c>
      <c r="E60" s="320" t="s">
        <v>324</v>
      </c>
      <c r="F60" s="315">
        <v>1130596</v>
      </c>
      <c r="G60" s="315">
        <v>1130596</v>
      </c>
      <c r="H60" s="123" t="str">
        <f t="shared" si="0"/>
        <v>01068040060000121</v>
      </c>
    </row>
    <row r="61" spans="1:8" ht="51">
      <c r="A61" s="319" t="s">
        <v>325</v>
      </c>
      <c r="B61" s="320" t="s">
        <v>179</v>
      </c>
      <c r="C61" s="320" t="s">
        <v>331</v>
      </c>
      <c r="D61" s="320" t="s">
        <v>642</v>
      </c>
      <c r="E61" s="320" t="s">
        <v>326</v>
      </c>
      <c r="F61" s="315">
        <v>357640</v>
      </c>
      <c r="G61" s="315">
        <v>357640</v>
      </c>
      <c r="H61" s="123" t="str">
        <f t="shared" si="0"/>
        <v>01068040060000122</v>
      </c>
    </row>
    <row r="62" spans="1:8" ht="89.25">
      <c r="A62" s="319" t="s">
        <v>559</v>
      </c>
      <c r="B62" s="320" t="s">
        <v>179</v>
      </c>
      <c r="C62" s="320" t="s">
        <v>331</v>
      </c>
      <c r="D62" s="320" t="s">
        <v>643</v>
      </c>
      <c r="E62" s="320" t="s">
        <v>1174</v>
      </c>
      <c r="F62" s="315">
        <v>40000</v>
      </c>
      <c r="G62" s="315">
        <v>40000</v>
      </c>
      <c r="H62" s="123" t="str">
        <f t="shared" si="0"/>
        <v>01068040067000</v>
      </c>
    </row>
    <row r="63" spans="1:8" ht="76.5">
      <c r="A63" s="319" t="s">
        <v>1315</v>
      </c>
      <c r="B63" s="320" t="s">
        <v>179</v>
      </c>
      <c r="C63" s="320" t="s">
        <v>331</v>
      </c>
      <c r="D63" s="320" t="s">
        <v>643</v>
      </c>
      <c r="E63" s="320" t="s">
        <v>273</v>
      </c>
      <c r="F63" s="315">
        <v>40000</v>
      </c>
      <c r="G63" s="315">
        <v>40000</v>
      </c>
      <c r="H63" s="123" t="str">
        <f t="shared" si="0"/>
        <v>01068040067000100</v>
      </c>
    </row>
    <row r="64" spans="1:8" ht="38.25">
      <c r="A64" s="319" t="s">
        <v>1204</v>
      </c>
      <c r="B64" s="320" t="s">
        <v>179</v>
      </c>
      <c r="C64" s="320" t="s">
        <v>331</v>
      </c>
      <c r="D64" s="320" t="s">
        <v>643</v>
      </c>
      <c r="E64" s="320" t="s">
        <v>28</v>
      </c>
      <c r="F64" s="315">
        <v>40000</v>
      </c>
      <c r="G64" s="315">
        <v>40000</v>
      </c>
      <c r="H64" s="123" t="str">
        <f t="shared" si="0"/>
        <v>01068040067000120</v>
      </c>
    </row>
    <row r="65" spans="1:8" ht="63.75">
      <c r="A65" s="319" t="s">
        <v>1054</v>
      </c>
      <c r="B65" s="320" t="s">
        <v>179</v>
      </c>
      <c r="C65" s="320" t="s">
        <v>331</v>
      </c>
      <c r="D65" s="320" t="s">
        <v>643</v>
      </c>
      <c r="E65" s="320" t="s">
        <v>1055</v>
      </c>
      <c r="F65" s="315">
        <v>40000</v>
      </c>
      <c r="G65" s="315">
        <v>40000</v>
      </c>
      <c r="H65" s="123" t="str">
        <f t="shared" si="0"/>
        <v>01068040067000129</v>
      </c>
    </row>
    <row r="66" spans="1:8">
      <c r="A66" s="319" t="s">
        <v>181</v>
      </c>
      <c r="B66" s="320" t="s">
        <v>5</v>
      </c>
      <c r="C66" s="320" t="s">
        <v>1174</v>
      </c>
      <c r="D66" s="320" t="s">
        <v>1174</v>
      </c>
      <c r="E66" s="320" t="s">
        <v>1174</v>
      </c>
      <c r="F66" s="315">
        <v>405599940</v>
      </c>
      <c r="G66" s="315">
        <v>405498373</v>
      </c>
      <c r="H66" s="123" t="str">
        <f t="shared" si="0"/>
        <v/>
      </c>
    </row>
    <row r="67" spans="1:8">
      <c r="A67" s="319" t="s">
        <v>234</v>
      </c>
      <c r="B67" s="320" t="s">
        <v>5</v>
      </c>
      <c r="C67" s="320" t="s">
        <v>1135</v>
      </c>
      <c r="D67" s="320" t="s">
        <v>1174</v>
      </c>
      <c r="E67" s="320" t="s">
        <v>1174</v>
      </c>
      <c r="F67" s="315">
        <v>81870827</v>
      </c>
      <c r="G67" s="315">
        <v>81864260</v>
      </c>
      <c r="H67" s="123" t="str">
        <f t="shared" si="0"/>
        <v>0100</v>
      </c>
    </row>
    <row r="68" spans="1:8" ht="51">
      <c r="A68" s="319" t="s">
        <v>1309</v>
      </c>
      <c r="B68" s="320" t="s">
        <v>5</v>
      </c>
      <c r="C68" s="320" t="s">
        <v>322</v>
      </c>
      <c r="D68" s="320" t="s">
        <v>1174</v>
      </c>
      <c r="E68" s="320" t="s">
        <v>1174</v>
      </c>
      <c r="F68" s="315">
        <v>2830891</v>
      </c>
      <c r="G68" s="315">
        <v>2830891</v>
      </c>
      <c r="H68" s="123" t="str">
        <f t="shared" si="0"/>
        <v>0102</v>
      </c>
    </row>
    <row r="69" spans="1:8" ht="38.25">
      <c r="A69" s="319" t="s">
        <v>599</v>
      </c>
      <c r="B69" s="320" t="s">
        <v>5</v>
      </c>
      <c r="C69" s="320" t="s">
        <v>322</v>
      </c>
      <c r="D69" s="320" t="s">
        <v>1006</v>
      </c>
      <c r="E69" s="320" t="s">
        <v>1174</v>
      </c>
      <c r="F69" s="315">
        <v>2830891</v>
      </c>
      <c r="G69" s="315">
        <v>2830891</v>
      </c>
      <c r="H69" s="123" t="str">
        <f t="shared" si="0"/>
        <v>01028000000000</v>
      </c>
    </row>
    <row r="70" spans="1:8" ht="63.75">
      <c r="A70" s="319" t="s">
        <v>323</v>
      </c>
      <c r="B70" s="320" t="s">
        <v>5</v>
      </c>
      <c r="C70" s="320" t="s">
        <v>322</v>
      </c>
      <c r="D70" s="320" t="s">
        <v>1007</v>
      </c>
      <c r="E70" s="320" t="s">
        <v>1174</v>
      </c>
      <c r="F70" s="315">
        <v>2830891</v>
      </c>
      <c r="G70" s="315">
        <v>2830891</v>
      </c>
      <c r="H70" s="123" t="str">
        <f t="shared" si="0"/>
        <v>01028010000000</v>
      </c>
    </row>
    <row r="71" spans="1:8" ht="63.75">
      <c r="A71" s="319" t="s">
        <v>323</v>
      </c>
      <c r="B71" s="320" t="s">
        <v>5</v>
      </c>
      <c r="C71" s="320" t="s">
        <v>322</v>
      </c>
      <c r="D71" s="320" t="s">
        <v>644</v>
      </c>
      <c r="E71" s="320" t="s">
        <v>1174</v>
      </c>
      <c r="F71" s="315">
        <v>2755891</v>
      </c>
      <c r="G71" s="315">
        <v>2755891</v>
      </c>
      <c r="H71" s="123" t="str">
        <f t="shared" si="0"/>
        <v>01028010060000</v>
      </c>
    </row>
    <row r="72" spans="1:8" ht="76.5">
      <c r="A72" s="319" t="s">
        <v>1315</v>
      </c>
      <c r="B72" s="320" t="s">
        <v>5</v>
      </c>
      <c r="C72" s="320" t="s">
        <v>322</v>
      </c>
      <c r="D72" s="320" t="s">
        <v>644</v>
      </c>
      <c r="E72" s="320" t="s">
        <v>273</v>
      </c>
      <c r="F72" s="315">
        <v>2755891</v>
      </c>
      <c r="G72" s="315">
        <v>2755891</v>
      </c>
      <c r="H72" s="123" t="str">
        <f t="shared" si="0"/>
        <v>01028010060000100</v>
      </c>
    </row>
    <row r="73" spans="1:8" ht="38.25">
      <c r="A73" s="319" t="s">
        <v>1204</v>
      </c>
      <c r="B73" s="320" t="s">
        <v>5</v>
      </c>
      <c r="C73" s="320" t="s">
        <v>322</v>
      </c>
      <c r="D73" s="320" t="s">
        <v>644</v>
      </c>
      <c r="E73" s="320" t="s">
        <v>28</v>
      </c>
      <c r="F73" s="315">
        <v>2755891</v>
      </c>
      <c r="G73" s="315">
        <v>2755891</v>
      </c>
      <c r="H73" s="123" t="str">
        <f t="shared" si="0"/>
        <v>01028010060000120</v>
      </c>
    </row>
    <row r="74" spans="1:8" ht="25.5">
      <c r="A74" s="319" t="s">
        <v>953</v>
      </c>
      <c r="B74" s="320" t="s">
        <v>5</v>
      </c>
      <c r="C74" s="320" t="s">
        <v>322</v>
      </c>
      <c r="D74" s="320" t="s">
        <v>644</v>
      </c>
      <c r="E74" s="320" t="s">
        <v>324</v>
      </c>
      <c r="F74" s="315">
        <v>2041926</v>
      </c>
      <c r="G74" s="315">
        <v>2041926</v>
      </c>
      <c r="H74" s="123" t="str">
        <f t="shared" ref="H74:H131" si="1">CONCATENATE(C74,,D74,E74)</f>
        <v>01028010060000121</v>
      </c>
    </row>
    <row r="75" spans="1:8" ht="51">
      <c r="A75" s="319" t="s">
        <v>325</v>
      </c>
      <c r="B75" s="320" t="s">
        <v>5</v>
      </c>
      <c r="C75" s="320" t="s">
        <v>322</v>
      </c>
      <c r="D75" s="320" t="s">
        <v>644</v>
      </c>
      <c r="E75" s="320" t="s">
        <v>326</v>
      </c>
      <c r="F75" s="315">
        <v>120000</v>
      </c>
      <c r="G75" s="315">
        <v>120000</v>
      </c>
      <c r="H75" s="123" t="str">
        <f t="shared" si="1"/>
        <v>01028010060000122</v>
      </c>
    </row>
    <row r="76" spans="1:8" ht="63.75">
      <c r="A76" s="319" t="s">
        <v>1054</v>
      </c>
      <c r="B76" s="320" t="s">
        <v>5</v>
      </c>
      <c r="C76" s="320" t="s">
        <v>322</v>
      </c>
      <c r="D76" s="320" t="s">
        <v>644</v>
      </c>
      <c r="E76" s="320" t="s">
        <v>1055</v>
      </c>
      <c r="F76" s="315">
        <v>593965</v>
      </c>
      <c r="G76" s="315">
        <v>593965</v>
      </c>
      <c r="H76" s="123" t="str">
        <f t="shared" si="1"/>
        <v>01028010060000129</v>
      </c>
    </row>
    <row r="77" spans="1:8" ht="76.5">
      <c r="A77" s="319" t="s">
        <v>1686</v>
      </c>
      <c r="B77" s="320" t="s">
        <v>5</v>
      </c>
      <c r="C77" s="320" t="s">
        <v>322</v>
      </c>
      <c r="D77" s="320" t="s">
        <v>1687</v>
      </c>
      <c r="E77" s="320" t="s">
        <v>1174</v>
      </c>
      <c r="F77" s="315">
        <v>75000</v>
      </c>
      <c r="G77" s="315">
        <v>75000</v>
      </c>
      <c r="H77" s="123" t="str">
        <f t="shared" si="1"/>
        <v>01028010067000</v>
      </c>
    </row>
    <row r="78" spans="1:8" ht="76.5">
      <c r="A78" s="319" t="s">
        <v>1315</v>
      </c>
      <c r="B78" s="320" t="s">
        <v>5</v>
      </c>
      <c r="C78" s="320" t="s">
        <v>322</v>
      </c>
      <c r="D78" s="320" t="s">
        <v>1687</v>
      </c>
      <c r="E78" s="320" t="s">
        <v>273</v>
      </c>
      <c r="F78" s="315">
        <v>75000</v>
      </c>
      <c r="G78" s="315">
        <v>75000</v>
      </c>
      <c r="H78" s="123" t="str">
        <f t="shared" si="1"/>
        <v>01028010067000100</v>
      </c>
    </row>
    <row r="79" spans="1:8" ht="38.25">
      <c r="A79" s="319" t="s">
        <v>1204</v>
      </c>
      <c r="B79" s="320" t="s">
        <v>5</v>
      </c>
      <c r="C79" s="320" t="s">
        <v>322</v>
      </c>
      <c r="D79" s="320" t="s">
        <v>1687</v>
      </c>
      <c r="E79" s="320" t="s">
        <v>28</v>
      </c>
      <c r="F79" s="315">
        <v>75000</v>
      </c>
      <c r="G79" s="315">
        <v>75000</v>
      </c>
      <c r="H79" s="123" t="str">
        <f t="shared" si="1"/>
        <v>01028010067000120</v>
      </c>
    </row>
    <row r="80" spans="1:8" ht="51">
      <c r="A80" s="319" t="s">
        <v>325</v>
      </c>
      <c r="B80" s="320" t="s">
        <v>5</v>
      </c>
      <c r="C80" s="320" t="s">
        <v>322</v>
      </c>
      <c r="D80" s="320" t="s">
        <v>1687</v>
      </c>
      <c r="E80" s="320" t="s">
        <v>326</v>
      </c>
      <c r="F80" s="315">
        <v>75000</v>
      </c>
      <c r="G80" s="315">
        <v>75000</v>
      </c>
      <c r="H80" s="123" t="str">
        <f t="shared" si="1"/>
        <v>01028010067000122</v>
      </c>
    </row>
    <row r="81" spans="1:8" ht="63.75">
      <c r="A81" s="319" t="s">
        <v>236</v>
      </c>
      <c r="B81" s="320" t="s">
        <v>5</v>
      </c>
      <c r="C81" s="320" t="s">
        <v>333</v>
      </c>
      <c r="D81" s="320" t="s">
        <v>1174</v>
      </c>
      <c r="E81" s="320" t="s">
        <v>1174</v>
      </c>
      <c r="F81" s="315">
        <v>78403236</v>
      </c>
      <c r="G81" s="315">
        <v>78402469</v>
      </c>
      <c r="H81" s="123" t="str">
        <f t="shared" si="1"/>
        <v>0104</v>
      </c>
    </row>
    <row r="82" spans="1:8" ht="63.75">
      <c r="A82" s="319" t="s">
        <v>1741</v>
      </c>
      <c r="B82" s="320" t="s">
        <v>5</v>
      </c>
      <c r="C82" s="320" t="s">
        <v>333</v>
      </c>
      <c r="D82" s="320" t="s">
        <v>978</v>
      </c>
      <c r="E82" s="320" t="s">
        <v>1174</v>
      </c>
      <c r="F82" s="315">
        <v>73395</v>
      </c>
      <c r="G82" s="315">
        <v>73395</v>
      </c>
      <c r="H82" s="123" t="str">
        <f t="shared" si="1"/>
        <v>01040400000000</v>
      </c>
    </row>
    <row r="83" spans="1:8" ht="25.5">
      <c r="A83" s="319" t="s">
        <v>459</v>
      </c>
      <c r="B83" s="320" t="s">
        <v>5</v>
      </c>
      <c r="C83" s="320" t="s">
        <v>333</v>
      </c>
      <c r="D83" s="320" t="s">
        <v>980</v>
      </c>
      <c r="E83" s="320" t="s">
        <v>1174</v>
      </c>
      <c r="F83" s="315">
        <v>73395</v>
      </c>
      <c r="G83" s="315">
        <v>73395</v>
      </c>
      <c r="H83" s="123" t="str">
        <f t="shared" si="1"/>
        <v>01040420000000</v>
      </c>
    </row>
    <row r="84" spans="1:8" ht="114.75">
      <c r="A84" s="319" t="s">
        <v>334</v>
      </c>
      <c r="B84" s="320" t="s">
        <v>5</v>
      </c>
      <c r="C84" s="320" t="s">
        <v>333</v>
      </c>
      <c r="D84" s="320" t="s">
        <v>645</v>
      </c>
      <c r="E84" s="320" t="s">
        <v>1174</v>
      </c>
      <c r="F84" s="315">
        <v>73395</v>
      </c>
      <c r="G84" s="315">
        <v>73395</v>
      </c>
      <c r="H84" s="123" t="str">
        <f t="shared" si="1"/>
        <v>01040420080040</v>
      </c>
    </row>
    <row r="85" spans="1:8" ht="38.25">
      <c r="A85" s="319" t="s">
        <v>1316</v>
      </c>
      <c r="B85" s="320" t="s">
        <v>5</v>
      </c>
      <c r="C85" s="320" t="s">
        <v>333</v>
      </c>
      <c r="D85" s="320" t="s">
        <v>645</v>
      </c>
      <c r="E85" s="320" t="s">
        <v>1317</v>
      </c>
      <c r="F85" s="315">
        <v>73395</v>
      </c>
      <c r="G85" s="315">
        <v>73395</v>
      </c>
      <c r="H85" s="123" t="str">
        <f t="shared" si="1"/>
        <v>01040420080040200</v>
      </c>
    </row>
    <row r="86" spans="1:8" ht="38.25">
      <c r="A86" s="319" t="s">
        <v>1197</v>
      </c>
      <c r="B86" s="320" t="s">
        <v>5</v>
      </c>
      <c r="C86" s="320" t="s">
        <v>333</v>
      </c>
      <c r="D86" s="320" t="s">
        <v>645</v>
      </c>
      <c r="E86" s="320" t="s">
        <v>1198</v>
      </c>
      <c r="F86" s="315">
        <v>73395</v>
      </c>
      <c r="G86" s="315">
        <v>73395</v>
      </c>
      <c r="H86" s="123" t="str">
        <f t="shared" si="1"/>
        <v>01040420080040240</v>
      </c>
    </row>
    <row r="87" spans="1:8">
      <c r="A87" s="319" t="s">
        <v>1224</v>
      </c>
      <c r="B87" s="320" t="s">
        <v>5</v>
      </c>
      <c r="C87" s="320" t="s">
        <v>333</v>
      </c>
      <c r="D87" s="320" t="s">
        <v>645</v>
      </c>
      <c r="E87" s="320" t="s">
        <v>329</v>
      </c>
      <c r="F87" s="315">
        <v>73395</v>
      </c>
      <c r="G87" s="315">
        <v>73395</v>
      </c>
      <c r="H87" s="123" t="str">
        <f t="shared" si="1"/>
        <v>01040420080040244</v>
      </c>
    </row>
    <row r="88" spans="1:8" ht="38.25">
      <c r="A88" s="319" t="s">
        <v>599</v>
      </c>
      <c r="B88" s="320" t="s">
        <v>5</v>
      </c>
      <c r="C88" s="320" t="s">
        <v>333</v>
      </c>
      <c r="D88" s="320" t="s">
        <v>1006</v>
      </c>
      <c r="E88" s="320" t="s">
        <v>1174</v>
      </c>
      <c r="F88" s="315">
        <v>78329841</v>
      </c>
      <c r="G88" s="315">
        <v>78329074</v>
      </c>
      <c r="H88" s="123" t="str">
        <f t="shared" si="1"/>
        <v>01048000000000</v>
      </c>
    </row>
    <row r="89" spans="1:8" ht="51">
      <c r="A89" s="319" t="s">
        <v>600</v>
      </c>
      <c r="B89" s="320" t="s">
        <v>5</v>
      </c>
      <c r="C89" s="320" t="s">
        <v>333</v>
      </c>
      <c r="D89" s="320" t="s">
        <v>1008</v>
      </c>
      <c r="E89" s="320" t="s">
        <v>1174</v>
      </c>
      <c r="F89" s="315">
        <v>78329841</v>
      </c>
      <c r="G89" s="315">
        <v>78329074</v>
      </c>
      <c r="H89" s="123" t="str">
        <f t="shared" si="1"/>
        <v>01048020000000</v>
      </c>
    </row>
    <row r="90" spans="1:8" ht="51">
      <c r="A90" s="319" t="s">
        <v>328</v>
      </c>
      <c r="B90" s="320" t="s">
        <v>5</v>
      </c>
      <c r="C90" s="320" t="s">
        <v>333</v>
      </c>
      <c r="D90" s="320" t="s">
        <v>638</v>
      </c>
      <c r="E90" s="320" t="s">
        <v>1174</v>
      </c>
      <c r="F90" s="315">
        <v>55426347</v>
      </c>
      <c r="G90" s="315">
        <v>55426347</v>
      </c>
      <c r="H90" s="123" t="str">
        <f t="shared" si="1"/>
        <v>01048020060000</v>
      </c>
    </row>
    <row r="91" spans="1:8" ht="76.5">
      <c r="A91" s="319" t="s">
        <v>1315</v>
      </c>
      <c r="B91" s="320" t="s">
        <v>5</v>
      </c>
      <c r="C91" s="320" t="s">
        <v>333</v>
      </c>
      <c r="D91" s="320" t="s">
        <v>638</v>
      </c>
      <c r="E91" s="320" t="s">
        <v>273</v>
      </c>
      <c r="F91" s="315">
        <v>46454751</v>
      </c>
      <c r="G91" s="315">
        <v>46454751</v>
      </c>
      <c r="H91" s="123" t="str">
        <f t="shared" si="1"/>
        <v>01048020060000100</v>
      </c>
    </row>
    <row r="92" spans="1:8" ht="38.25">
      <c r="A92" s="319" t="s">
        <v>1204</v>
      </c>
      <c r="B92" s="320" t="s">
        <v>5</v>
      </c>
      <c r="C92" s="320" t="s">
        <v>333</v>
      </c>
      <c r="D92" s="320" t="s">
        <v>638</v>
      </c>
      <c r="E92" s="320" t="s">
        <v>28</v>
      </c>
      <c r="F92" s="315">
        <v>46454751</v>
      </c>
      <c r="G92" s="315">
        <v>46454751</v>
      </c>
      <c r="H92" s="123" t="str">
        <f t="shared" si="1"/>
        <v>01048020060000120</v>
      </c>
    </row>
    <row r="93" spans="1:8" ht="25.5">
      <c r="A93" s="319" t="s">
        <v>953</v>
      </c>
      <c r="B93" s="320" t="s">
        <v>5</v>
      </c>
      <c r="C93" s="320" t="s">
        <v>333</v>
      </c>
      <c r="D93" s="320" t="s">
        <v>638</v>
      </c>
      <c r="E93" s="320" t="s">
        <v>324</v>
      </c>
      <c r="F93" s="315">
        <v>35347428</v>
      </c>
      <c r="G93" s="315">
        <v>35347428</v>
      </c>
      <c r="H93" s="123" t="str">
        <f t="shared" si="1"/>
        <v>01048020060000121</v>
      </c>
    </row>
    <row r="94" spans="1:8" ht="51">
      <c r="A94" s="319" t="s">
        <v>325</v>
      </c>
      <c r="B94" s="320" t="s">
        <v>5</v>
      </c>
      <c r="C94" s="320" t="s">
        <v>333</v>
      </c>
      <c r="D94" s="320" t="s">
        <v>638</v>
      </c>
      <c r="E94" s="320" t="s">
        <v>326</v>
      </c>
      <c r="F94" s="315">
        <v>432400</v>
      </c>
      <c r="G94" s="315">
        <v>432400</v>
      </c>
      <c r="H94" s="123" t="str">
        <f t="shared" si="1"/>
        <v>01048020060000122</v>
      </c>
    </row>
    <row r="95" spans="1:8" ht="63.75">
      <c r="A95" s="319" t="s">
        <v>1054</v>
      </c>
      <c r="B95" s="320" t="s">
        <v>5</v>
      </c>
      <c r="C95" s="320" t="s">
        <v>333</v>
      </c>
      <c r="D95" s="320" t="s">
        <v>638</v>
      </c>
      <c r="E95" s="320" t="s">
        <v>1055</v>
      </c>
      <c r="F95" s="315">
        <v>10674923</v>
      </c>
      <c r="G95" s="315">
        <v>10674923</v>
      </c>
      <c r="H95" s="123" t="str">
        <f t="shared" si="1"/>
        <v>01048020060000129</v>
      </c>
    </row>
    <row r="96" spans="1:8" ht="38.25">
      <c r="A96" s="319" t="s">
        <v>1316</v>
      </c>
      <c r="B96" s="320" t="s">
        <v>5</v>
      </c>
      <c r="C96" s="320" t="s">
        <v>333</v>
      </c>
      <c r="D96" s="320" t="s">
        <v>638</v>
      </c>
      <c r="E96" s="320" t="s">
        <v>1317</v>
      </c>
      <c r="F96" s="315">
        <v>8487493</v>
      </c>
      <c r="G96" s="315">
        <v>8487493</v>
      </c>
      <c r="H96" s="123" t="str">
        <f t="shared" si="1"/>
        <v>01048020060000200</v>
      </c>
    </row>
    <row r="97" spans="1:8" ht="38.25">
      <c r="A97" s="319" t="s">
        <v>1197</v>
      </c>
      <c r="B97" s="320" t="s">
        <v>5</v>
      </c>
      <c r="C97" s="320" t="s">
        <v>333</v>
      </c>
      <c r="D97" s="320" t="s">
        <v>638</v>
      </c>
      <c r="E97" s="320" t="s">
        <v>1198</v>
      </c>
      <c r="F97" s="315">
        <v>8487493</v>
      </c>
      <c r="G97" s="315">
        <v>8487493</v>
      </c>
      <c r="H97" s="123" t="str">
        <f t="shared" si="1"/>
        <v>01048020060000240</v>
      </c>
    </row>
    <row r="98" spans="1:8">
      <c r="A98" s="319" t="s">
        <v>1224</v>
      </c>
      <c r="B98" s="320" t="s">
        <v>5</v>
      </c>
      <c r="C98" s="320" t="s">
        <v>333</v>
      </c>
      <c r="D98" s="320" t="s">
        <v>638</v>
      </c>
      <c r="E98" s="320" t="s">
        <v>329</v>
      </c>
      <c r="F98" s="315">
        <v>8487493</v>
      </c>
      <c r="G98" s="315">
        <v>8487493</v>
      </c>
      <c r="H98" s="123" t="str">
        <f t="shared" si="1"/>
        <v>01048020060000244</v>
      </c>
    </row>
    <row r="99" spans="1:8">
      <c r="A99" s="319" t="s">
        <v>1318</v>
      </c>
      <c r="B99" s="320" t="s">
        <v>5</v>
      </c>
      <c r="C99" s="320" t="s">
        <v>333</v>
      </c>
      <c r="D99" s="320" t="s">
        <v>638</v>
      </c>
      <c r="E99" s="320" t="s">
        <v>1319</v>
      </c>
      <c r="F99" s="315">
        <v>484103</v>
      </c>
      <c r="G99" s="315">
        <v>484103</v>
      </c>
      <c r="H99" s="123" t="str">
        <f t="shared" si="1"/>
        <v>01048020060000800</v>
      </c>
    </row>
    <row r="100" spans="1:8">
      <c r="A100" s="319" t="s">
        <v>1202</v>
      </c>
      <c r="B100" s="320" t="s">
        <v>5</v>
      </c>
      <c r="C100" s="320" t="s">
        <v>333</v>
      </c>
      <c r="D100" s="320" t="s">
        <v>638</v>
      </c>
      <c r="E100" s="320" t="s">
        <v>1203</v>
      </c>
      <c r="F100" s="315">
        <v>484103</v>
      </c>
      <c r="G100" s="315">
        <v>484103</v>
      </c>
      <c r="H100" s="123" t="str">
        <f t="shared" si="1"/>
        <v>01048020060000850</v>
      </c>
    </row>
    <row r="101" spans="1:8">
      <c r="A101" s="319" t="s">
        <v>1057</v>
      </c>
      <c r="B101" s="320" t="s">
        <v>5</v>
      </c>
      <c r="C101" s="320" t="s">
        <v>333</v>
      </c>
      <c r="D101" s="320" t="s">
        <v>638</v>
      </c>
      <c r="E101" s="320" t="s">
        <v>1058</v>
      </c>
      <c r="F101" s="315">
        <v>484103</v>
      </c>
      <c r="G101" s="315">
        <v>484103</v>
      </c>
      <c r="H101" s="123" t="str">
        <f t="shared" si="1"/>
        <v>01048020060000853</v>
      </c>
    </row>
    <row r="102" spans="1:8" ht="89.25">
      <c r="A102" s="319" t="s">
        <v>560</v>
      </c>
      <c r="B102" s="320" t="s">
        <v>5</v>
      </c>
      <c r="C102" s="320" t="s">
        <v>333</v>
      </c>
      <c r="D102" s="320" t="s">
        <v>648</v>
      </c>
      <c r="E102" s="320" t="s">
        <v>1174</v>
      </c>
      <c r="F102" s="315">
        <v>1908000</v>
      </c>
      <c r="G102" s="315">
        <v>1908000</v>
      </c>
      <c r="H102" s="123" t="str">
        <f t="shared" si="1"/>
        <v>01048020061000</v>
      </c>
    </row>
    <row r="103" spans="1:8" ht="76.5">
      <c r="A103" s="319" t="s">
        <v>1315</v>
      </c>
      <c r="B103" s="320" t="s">
        <v>5</v>
      </c>
      <c r="C103" s="320" t="s">
        <v>333</v>
      </c>
      <c r="D103" s="320" t="s">
        <v>648</v>
      </c>
      <c r="E103" s="320" t="s">
        <v>273</v>
      </c>
      <c r="F103" s="315">
        <v>1908000</v>
      </c>
      <c r="G103" s="315">
        <v>1908000</v>
      </c>
      <c r="H103" s="123" t="str">
        <f t="shared" si="1"/>
        <v>01048020061000100</v>
      </c>
    </row>
    <row r="104" spans="1:8" ht="38.25">
      <c r="A104" s="319" t="s">
        <v>1204</v>
      </c>
      <c r="B104" s="320" t="s">
        <v>5</v>
      </c>
      <c r="C104" s="320" t="s">
        <v>333</v>
      </c>
      <c r="D104" s="320" t="s">
        <v>648</v>
      </c>
      <c r="E104" s="320" t="s">
        <v>28</v>
      </c>
      <c r="F104" s="315">
        <v>1908000</v>
      </c>
      <c r="G104" s="315">
        <v>1908000</v>
      </c>
      <c r="H104" s="123" t="str">
        <f t="shared" si="1"/>
        <v>01048020061000120</v>
      </c>
    </row>
    <row r="105" spans="1:8" ht="25.5">
      <c r="A105" s="319" t="s">
        <v>953</v>
      </c>
      <c r="B105" s="320" t="s">
        <v>5</v>
      </c>
      <c r="C105" s="320" t="s">
        <v>333</v>
      </c>
      <c r="D105" s="320" t="s">
        <v>648</v>
      </c>
      <c r="E105" s="320" t="s">
        <v>324</v>
      </c>
      <c r="F105" s="315">
        <v>1465438</v>
      </c>
      <c r="G105" s="315">
        <v>1465438</v>
      </c>
      <c r="H105" s="123" t="str">
        <f t="shared" si="1"/>
        <v>01048020061000121</v>
      </c>
    </row>
    <row r="106" spans="1:8" ht="63.75">
      <c r="A106" s="319" t="s">
        <v>1054</v>
      </c>
      <c r="B106" s="320" t="s">
        <v>5</v>
      </c>
      <c r="C106" s="320" t="s">
        <v>333</v>
      </c>
      <c r="D106" s="320" t="s">
        <v>648</v>
      </c>
      <c r="E106" s="320" t="s">
        <v>1055</v>
      </c>
      <c r="F106" s="315">
        <v>442562</v>
      </c>
      <c r="G106" s="315">
        <v>442562</v>
      </c>
      <c r="H106" s="123" t="str">
        <f t="shared" si="1"/>
        <v>01048020061000129</v>
      </c>
    </row>
    <row r="107" spans="1:8" ht="76.5">
      <c r="A107" s="319" t="s">
        <v>558</v>
      </c>
      <c r="B107" s="320" t="s">
        <v>5</v>
      </c>
      <c r="C107" s="320" t="s">
        <v>333</v>
      </c>
      <c r="D107" s="320" t="s">
        <v>639</v>
      </c>
      <c r="E107" s="320" t="s">
        <v>1174</v>
      </c>
      <c r="F107" s="315">
        <v>1000987</v>
      </c>
      <c r="G107" s="315">
        <v>1000220</v>
      </c>
      <c r="H107" s="123" t="str">
        <f t="shared" si="1"/>
        <v>01048020067000</v>
      </c>
    </row>
    <row r="108" spans="1:8" ht="76.5">
      <c r="A108" s="319" t="s">
        <v>1315</v>
      </c>
      <c r="B108" s="320" t="s">
        <v>5</v>
      </c>
      <c r="C108" s="320" t="s">
        <v>333</v>
      </c>
      <c r="D108" s="320" t="s">
        <v>639</v>
      </c>
      <c r="E108" s="320" t="s">
        <v>273</v>
      </c>
      <c r="F108" s="315">
        <v>1000987</v>
      </c>
      <c r="G108" s="315">
        <v>1000220</v>
      </c>
      <c r="H108" s="123" t="str">
        <f t="shared" si="1"/>
        <v>01048020067000100</v>
      </c>
    </row>
    <row r="109" spans="1:8" ht="38.25">
      <c r="A109" s="319" t="s">
        <v>1204</v>
      </c>
      <c r="B109" s="320" t="s">
        <v>5</v>
      </c>
      <c r="C109" s="320" t="s">
        <v>333</v>
      </c>
      <c r="D109" s="320" t="s">
        <v>639</v>
      </c>
      <c r="E109" s="320" t="s">
        <v>28</v>
      </c>
      <c r="F109" s="315">
        <v>1000987</v>
      </c>
      <c r="G109" s="315">
        <v>1000220</v>
      </c>
      <c r="H109" s="123" t="str">
        <f t="shared" si="1"/>
        <v>01048020067000120</v>
      </c>
    </row>
    <row r="110" spans="1:8" ht="51">
      <c r="A110" s="319" t="s">
        <v>325</v>
      </c>
      <c r="B110" s="320" t="s">
        <v>5</v>
      </c>
      <c r="C110" s="320" t="s">
        <v>333</v>
      </c>
      <c r="D110" s="320" t="s">
        <v>639</v>
      </c>
      <c r="E110" s="320" t="s">
        <v>326</v>
      </c>
      <c r="F110" s="315">
        <v>1000987</v>
      </c>
      <c r="G110" s="315">
        <v>1000220</v>
      </c>
      <c r="H110" s="123" t="str">
        <f t="shared" si="1"/>
        <v>01048020067000122</v>
      </c>
    </row>
    <row r="111" spans="1:8" ht="76.5">
      <c r="A111" s="319" t="s">
        <v>561</v>
      </c>
      <c r="B111" s="320" t="s">
        <v>5</v>
      </c>
      <c r="C111" s="320" t="s">
        <v>333</v>
      </c>
      <c r="D111" s="320" t="s">
        <v>649</v>
      </c>
      <c r="E111" s="320" t="s">
        <v>1174</v>
      </c>
      <c r="F111" s="315">
        <v>9766996</v>
      </c>
      <c r="G111" s="315">
        <v>9766996</v>
      </c>
      <c r="H111" s="123" t="str">
        <f t="shared" si="1"/>
        <v>0104802006Б000</v>
      </c>
    </row>
    <row r="112" spans="1:8" ht="76.5">
      <c r="A112" s="319" t="s">
        <v>1315</v>
      </c>
      <c r="B112" s="320" t="s">
        <v>5</v>
      </c>
      <c r="C112" s="320" t="s">
        <v>333</v>
      </c>
      <c r="D112" s="320" t="s">
        <v>649</v>
      </c>
      <c r="E112" s="320" t="s">
        <v>273</v>
      </c>
      <c r="F112" s="315">
        <v>9766996</v>
      </c>
      <c r="G112" s="315">
        <v>9766996</v>
      </c>
      <c r="H112" s="123" t="str">
        <f t="shared" si="1"/>
        <v>0104802006Б000100</v>
      </c>
    </row>
    <row r="113" spans="1:8" ht="38.25">
      <c r="A113" s="319" t="s">
        <v>1204</v>
      </c>
      <c r="B113" s="320" t="s">
        <v>5</v>
      </c>
      <c r="C113" s="320" t="s">
        <v>333</v>
      </c>
      <c r="D113" s="320" t="s">
        <v>649</v>
      </c>
      <c r="E113" s="320" t="s">
        <v>28</v>
      </c>
      <c r="F113" s="315">
        <v>9766996</v>
      </c>
      <c r="G113" s="315">
        <v>9766996</v>
      </c>
      <c r="H113" s="123" t="str">
        <f t="shared" si="1"/>
        <v>0104802006Б000120</v>
      </c>
    </row>
    <row r="114" spans="1:8" ht="25.5">
      <c r="A114" s="319" t="s">
        <v>953</v>
      </c>
      <c r="B114" s="320" t="s">
        <v>5</v>
      </c>
      <c r="C114" s="320" t="s">
        <v>333</v>
      </c>
      <c r="D114" s="320" t="s">
        <v>649</v>
      </c>
      <c r="E114" s="320" t="s">
        <v>324</v>
      </c>
      <c r="F114" s="315">
        <v>7501533</v>
      </c>
      <c r="G114" s="315">
        <v>7501533</v>
      </c>
      <c r="H114" s="123" t="str">
        <f t="shared" si="1"/>
        <v>0104802006Б000121</v>
      </c>
    </row>
    <row r="115" spans="1:8" ht="63.75">
      <c r="A115" s="319" t="s">
        <v>1054</v>
      </c>
      <c r="B115" s="320" t="s">
        <v>5</v>
      </c>
      <c r="C115" s="320" t="s">
        <v>333</v>
      </c>
      <c r="D115" s="320" t="s">
        <v>649</v>
      </c>
      <c r="E115" s="320" t="s">
        <v>1055</v>
      </c>
      <c r="F115" s="315">
        <v>2265463</v>
      </c>
      <c r="G115" s="315">
        <v>2265463</v>
      </c>
      <c r="H115" s="123" t="str">
        <f t="shared" si="1"/>
        <v>0104802006Б000129</v>
      </c>
    </row>
    <row r="116" spans="1:8" ht="51">
      <c r="A116" s="319" t="s">
        <v>954</v>
      </c>
      <c r="B116" s="320" t="s">
        <v>5</v>
      </c>
      <c r="C116" s="320" t="s">
        <v>333</v>
      </c>
      <c r="D116" s="320" t="s">
        <v>955</v>
      </c>
      <c r="E116" s="320" t="s">
        <v>1174</v>
      </c>
      <c r="F116" s="315">
        <v>4233740</v>
      </c>
      <c r="G116" s="315">
        <v>4233740</v>
      </c>
      <c r="H116" s="123" t="str">
        <f t="shared" si="1"/>
        <v>0104802006Г000</v>
      </c>
    </row>
    <row r="117" spans="1:8" ht="38.25">
      <c r="A117" s="319" t="s">
        <v>1316</v>
      </c>
      <c r="B117" s="320" t="s">
        <v>5</v>
      </c>
      <c r="C117" s="320" t="s">
        <v>333</v>
      </c>
      <c r="D117" s="320" t="s">
        <v>955</v>
      </c>
      <c r="E117" s="320" t="s">
        <v>1317</v>
      </c>
      <c r="F117" s="315">
        <v>4233740</v>
      </c>
      <c r="G117" s="315">
        <v>4233740</v>
      </c>
      <c r="H117" s="123" t="str">
        <f t="shared" si="1"/>
        <v>0104802006Г000200</v>
      </c>
    </row>
    <row r="118" spans="1:8" ht="38.25">
      <c r="A118" s="319" t="s">
        <v>1197</v>
      </c>
      <c r="B118" s="320" t="s">
        <v>5</v>
      </c>
      <c r="C118" s="320" t="s">
        <v>333</v>
      </c>
      <c r="D118" s="320" t="s">
        <v>955</v>
      </c>
      <c r="E118" s="320" t="s">
        <v>1198</v>
      </c>
      <c r="F118" s="315">
        <v>4233740</v>
      </c>
      <c r="G118" s="315">
        <v>4233740</v>
      </c>
      <c r="H118" s="123" t="str">
        <f t="shared" si="1"/>
        <v>0104802006Г000240</v>
      </c>
    </row>
    <row r="119" spans="1:8">
      <c r="A119" s="319" t="s">
        <v>1224</v>
      </c>
      <c r="B119" s="320" t="s">
        <v>5</v>
      </c>
      <c r="C119" s="320" t="s">
        <v>333</v>
      </c>
      <c r="D119" s="320" t="s">
        <v>955</v>
      </c>
      <c r="E119" s="320" t="s">
        <v>329</v>
      </c>
      <c r="F119" s="315">
        <v>162800</v>
      </c>
      <c r="G119" s="315">
        <v>162800</v>
      </c>
      <c r="H119" s="123" t="str">
        <f t="shared" si="1"/>
        <v>0104802006Г000244</v>
      </c>
    </row>
    <row r="120" spans="1:8">
      <c r="A120" s="319" t="s">
        <v>1688</v>
      </c>
      <c r="B120" s="320" t="s">
        <v>5</v>
      </c>
      <c r="C120" s="320" t="s">
        <v>333</v>
      </c>
      <c r="D120" s="320" t="s">
        <v>955</v>
      </c>
      <c r="E120" s="320" t="s">
        <v>1689</v>
      </c>
      <c r="F120" s="315">
        <v>4070940</v>
      </c>
      <c r="G120" s="315">
        <v>4070940</v>
      </c>
      <c r="H120" s="123" t="str">
        <f t="shared" si="1"/>
        <v>0104802006Г000247</v>
      </c>
    </row>
    <row r="121" spans="1:8" ht="63.75">
      <c r="A121" s="319" t="s">
        <v>1496</v>
      </c>
      <c r="B121" s="320" t="s">
        <v>5</v>
      </c>
      <c r="C121" s="320" t="s">
        <v>333</v>
      </c>
      <c r="D121" s="320" t="s">
        <v>1497</v>
      </c>
      <c r="E121" s="320" t="s">
        <v>1174</v>
      </c>
      <c r="F121" s="315">
        <v>195735</v>
      </c>
      <c r="G121" s="315">
        <v>195735</v>
      </c>
      <c r="H121" s="123" t="str">
        <f t="shared" si="1"/>
        <v>0104802006М000</v>
      </c>
    </row>
    <row r="122" spans="1:8" ht="38.25">
      <c r="A122" s="319" t="s">
        <v>1316</v>
      </c>
      <c r="B122" s="320" t="s">
        <v>5</v>
      </c>
      <c r="C122" s="320" t="s">
        <v>333</v>
      </c>
      <c r="D122" s="320" t="s">
        <v>1497</v>
      </c>
      <c r="E122" s="320" t="s">
        <v>1317</v>
      </c>
      <c r="F122" s="315">
        <v>195735</v>
      </c>
      <c r="G122" s="315">
        <v>195735</v>
      </c>
      <c r="H122" s="123" t="str">
        <f t="shared" si="1"/>
        <v>0104802006М000200</v>
      </c>
    </row>
    <row r="123" spans="1:8" ht="38.25">
      <c r="A123" s="319" t="s">
        <v>1197</v>
      </c>
      <c r="B123" s="320" t="s">
        <v>5</v>
      </c>
      <c r="C123" s="320" t="s">
        <v>333</v>
      </c>
      <c r="D123" s="320" t="s">
        <v>1497</v>
      </c>
      <c r="E123" s="320" t="s">
        <v>1198</v>
      </c>
      <c r="F123" s="315">
        <v>195735</v>
      </c>
      <c r="G123" s="315">
        <v>195735</v>
      </c>
      <c r="H123" s="123" t="str">
        <f t="shared" si="1"/>
        <v>0104802006М000240</v>
      </c>
    </row>
    <row r="124" spans="1:8">
      <c r="A124" s="319" t="s">
        <v>1688</v>
      </c>
      <c r="B124" s="320" t="s">
        <v>5</v>
      </c>
      <c r="C124" s="320" t="s">
        <v>333</v>
      </c>
      <c r="D124" s="320" t="s">
        <v>1497</v>
      </c>
      <c r="E124" s="320" t="s">
        <v>1689</v>
      </c>
      <c r="F124" s="315">
        <v>195735</v>
      </c>
      <c r="G124" s="315">
        <v>195735</v>
      </c>
      <c r="H124" s="123" t="str">
        <f t="shared" si="1"/>
        <v>0104802006М000247</v>
      </c>
    </row>
    <row r="125" spans="1:8" ht="38.25">
      <c r="A125" s="319" t="s">
        <v>1073</v>
      </c>
      <c r="B125" s="320" t="s">
        <v>5</v>
      </c>
      <c r="C125" s="320" t="s">
        <v>333</v>
      </c>
      <c r="D125" s="320" t="s">
        <v>1074</v>
      </c>
      <c r="E125" s="320" t="s">
        <v>1174</v>
      </c>
      <c r="F125" s="315">
        <v>1020275</v>
      </c>
      <c r="G125" s="315">
        <v>1020275</v>
      </c>
      <c r="H125" s="123" t="str">
        <f t="shared" si="1"/>
        <v>0104802006Э000</v>
      </c>
    </row>
    <row r="126" spans="1:8" ht="38.25">
      <c r="A126" s="319" t="s">
        <v>1316</v>
      </c>
      <c r="B126" s="320" t="s">
        <v>5</v>
      </c>
      <c r="C126" s="320" t="s">
        <v>333</v>
      </c>
      <c r="D126" s="320" t="s">
        <v>1074</v>
      </c>
      <c r="E126" s="320" t="s">
        <v>1317</v>
      </c>
      <c r="F126" s="315">
        <v>1020275</v>
      </c>
      <c r="G126" s="315">
        <v>1020275</v>
      </c>
      <c r="H126" s="123" t="str">
        <f t="shared" si="1"/>
        <v>0104802006Э000200</v>
      </c>
    </row>
    <row r="127" spans="1:8" ht="38.25">
      <c r="A127" s="319" t="s">
        <v>1197</v>
      </c>
      <c r="B127" s="320" t="s">
        <v>5</v>
      </c>
      <c r="C127" s="320" t="s">
        <v>333</v>
      </c>
      <c r="D127" s="320" t="s">
        <v>1074</v>
      </c>
      <c r="E127" s="320" t="s">
        <v>1198</v>
      </c>
      <c r="F127" s="315">
        <v>1020275</v>
      </c>
      <c r="G127" s="315">
        <v>1020275</v>
      </c>
      <c r="H127" s="123" t="str">
        <f t="shared" si="1"/>
        <v>0104802006Э000240</v>
      </c>
    </row>
    <row r="128" spans="1:8">
      <c r="A128" s="319" t="s">
        <v>1688</v>
      </c>
      <c r="B128" s="320" t="s">
        <v>5</v>
      </c>
      <c r="C128" s="320" t="s">
        <v>333</v>
      </c>
      <c r="D128" s="320" t="s">
        <v>1074</v>
      </c>
      <c r="E128" s="320" t="s">
        <v>1689</v>
      </c>
      <c r="F128" s="315">
        <v>1020275</v>
      </c>
      <c r="G128" s="315">
        <v>1020275</v>
      </c>
      <c r="H128" s="123" t="str">
        <f t="shared" si="1"/>
        <v>0104802006Э000247</v>
      </c>
    </row>
    <row r="129" spans="1:8" ht="102">
      <c r="A129" s="319" t="s">
        <v>335</v>
      </c>
      <c r="B129" s="320" t="s">
        <v>5</v>
      </c>
      <c r="C129" s="320" t="s">
        <v>333</v>
      </c>
      <c r="D129" s="320" t="s">
        <v>646</v>
      </c>
      <c r="E129" s="320" t="s">
        <v>1174</v>
      </c>
      <c r="F129" s="315">
        <v>982200</v>
      </c>
      <c r="G129" s="315">
        <v>982200</v>
      </c>
      <c r="H129" s="123" t="str">
        <f t="shared" si="1"/>
        <v>01048020074670</v>
      </c>
    </row>
    <row r="130" spans="1:8" ht="76.5">
      <c r="A130" s="319" t="s">
        <v>1315</v>
      </c>
      <c r="B130" s="320" t="s">
        <v>5</v>
      </c>
      <c r="C130" s="320" t="s">
        <v>333</v>
      </c>
      <c r="D130" s="320" t="s">
        <v>646</v>
      </c>
      <c r="E130" s="320" t="s">
        <v>273</v>
      </c>
      <c r="F130" s="315">
        <v>952400</v>
      </c>
      <c r="G130" s="315">
        <v>952400</v>
      </c>
      <c r="H130" s="123" t="str">
        <f t="shared" si="1"/>
        <v>01048020074670100</v>
      </c>
    </row>
    <row r="131" spans="1:8" ht="38.25">
      <c r="A131" s="319" t="s">
        <v>1204</v>
      </c>
      <c r="B131" s="320" t="s">
        <v>5</v>
      </c>
      <c r="C131" s="320" t="s">
        <v>333</v>
      </c>
      <c r="D131" s="320" t="s">
        <v>646</v>
      </c>
      <c r="E131" s="320" t="s">
        <v>28</v>
      </c>
      <c r="F131" s="315">
        <v>952400</v>
      </c>
      <c r="G131" s="315">
        <v>952400</v>
      </c>
      <c r="H131" s="123" t="str">
        <f t="shared" si="1"/>
        <v>01048020074670120</v>
      </c>
    </row>
    <row r="132" spans="1:8" ht="25.5">
      <c r="A132" s="319" t="s">
        <v>953</v>
      </c>
      <c r="B132" s="320" t="s">
        <v>5</v>
      </c>
      <c r="C132" s="320" t="s">
        <v>333</v>
      </c>
      <c r="D132" s="320" t="s">
        <v>646</v>
      </c>
      <c r="E132" s="320" t="s">
        <v>324</v>
      </c>
      <c r="F132" s="315">
        <v>713027</v>
      </c>
      <c r="G132" s="315">
        <v>713027</v>
      </c>
      <c r="H132" s="123" t="str">
        <f t="shared" ref="H132:H191" si="2">CONCATENATE(C132,,D132,E132)</f>
        <v>01048020074670121</v>
      </c>
    </row>
    <row r="133" spans="1:8" ht="51">
      <c r="A133" s="319" t="s">
        <v>325</v>
      </c>
      <c r="B133" s="320" t="s">
        <v>5</v>
      </c>
      <c r="C133" s="320" t="s">
        <v>333</v>
      </c>
      <c r="D133" s="320" t="s">
        <v>646</v>
      </c>
      <c r="E133" s="320" t="s">
        <v>326</v>
      </c>
      <c r="F133" s="315">
        <v>24000</v>
      </c>
      <c r="G133" s="315">
        <v>24000</v>
      </c>
      <c r="H133" s="123" t="str">
        <f t="shared" si="2"/>
        <v>01048020074670122</v>
      </c>
    </row>
    <row r="134" spans="1:8" ht="63.75">
      <c r="A134" s="319" t="s">
        <v>1054</v>
      </c>
      <c r="B134" s="320" t="s">
        <v>5</v>
      </c>
      <c r="C134" s="320" t="s">
        <v>333</v>
      </c>
      <c r="D134" s="320" t="s">
        <v>646</v>
      </c>
      <c r="E134" s="320" t="s">
        <v>1055</v>
      </c>
      <c r="F134" s="315">
        <v>215373</v>
      </c>
      <c r="G134" s="315">
        <v>215373</v>
      </c>
      <c r="H134" s="123" t="str">
        <f t="shared" si="2"/>
        <v>01048020074670129</v>
      </c>
    </row>
    <row r="135" spans="1:8" ht="38.25">
      <c r="A135" s="319" t="s">
        <v>1316</v>
      </c>
      <c r="B135" s="320" t="s">
        <v>5</v>
      </c>
      <c r="C135" s="320" t="s">
        <v>333</v>
      </c>
      <c r="D135" s="320" t="s">
        <v>646</v>
      </c>
      <c r="E135" s="320" t="s">
        <v>1317</v>
      </c>
      <c r="F135" s="315">
        <v>29800</v>
      </c>
      <c r="G135" s="315">
        <v>29800</v>
      </c>
      <c r="H135" s="123" t="str">
        <f t="shared" si="2"/>
        <v>01048020074670200</v>
      </c>
    </row>
    <row r="136" spans="1:8" ht="38.25">
      <c r="A136" s="319" t="s">
        <v>1197</v>
      </c>
      <c r="B136" s="320" t="s">
        <v>5</v>
      </c>
      <c r="C136" s="320" t="s">
        <v>333</v>
      </c>
      <c r="D136" s="320" t="s">
        <v>646</v>
      </c>
      <c r="E136" s="320" t="s">
        <v>1198</v>
      </c>
      <c r="F136" s="315">
        <v>29800</v>
      </c>
      <c r="G136" s="315">
        <v>29800</v>
      </c>
      <c r="H136" s="123" t="str">
        <f t="shared" si="2"/>
        <v>01048020074670240</v>
      </c>
    </row>
    <row r="137" spans="1:8">
      <c r="A137" s="319" t="s">
        <v>1224</v>
      </c>
      <c r="B137" s="320" t="s">
        <v>5</v>
      </c>
      <c r="C137" s="320" t="s">
        <v>333</v>
      </c>
      <c r="D137" s="320" t="s">
        <v>646</v>
      </c>
      <c r="E137" s="320" t="s">
        <v>329</v>
      </c>
      <c r="F137" s="315">
        <v>29800</v>
      </c>
      <c r="G137" s="315">
        <v>29800</v>
      </c>
      <c r="H137" s="123" t="str">
        <f t="shared" si="2"/>
        <v>01048020074670244</v>
      </c>
    </row>
    <row r="138" spans="1:8" ht="76.5">
      <c r="A138" s="319" t="s">
        <v>336</v>
      </c>
      <c r="B138" s="320" t="s">
        <v>5</v>
      </c>
      <c r="C138" s="320" t="s">
        <v>333</v>
      </c>
      <c r="D138" s="320" t="s">
        <v>647</v>
      </c>
      <c r="E138" s="320" t="s">
        <v>1174</v>
      </c>
      <c r="F138" s="315">
        <v>2867200</v>
      </c>
      <c r="G138" s="315">
        <v>2867200</v>
      </c>
      <c r="H138" s="123" t="str">
        <f t="shared" si="2"/>
        <v>01048020076040</v>
      </c>
    </row>
    <row r="139" spans="1:8" ht="76.5">
      <c r="A139" s="319" t="s">
        <v>1315</v>
      </c>
      <c r="B139" s="320" t="s">
        <v>5</v>
      </c>
      <c r="C139" s="320" t="s">
        <v>333</v>
      </c>
      <c r="D139" s="320" t="s">
        <v>647</v>
      </c>
      <c r="E139" s="320" t="s">
        <v>273</v>
      </c>
      <c r="F139" s="315">
        <v>2823480</v>
      </c>
      <c r="G139" s="315">
        <v>2823480</v>
      </c>
      <c r="H139" s="123" t="str">
        <f t="shared" si="2"/>
        <v>01048020076040100</v>
      </c>
    </row>
    <row r="140" spans="1:8" ht="38.25">
      <c r="A140" s="319" t="s">
        <v>1204</v>
      </c>
      <c r="B140" s="320" t="s">
        <v>5</v>
      </c>
      <c r="C140" s="320" t="s">
        <v>333</v>
      </c>
      <c r="D140" s="320" t="s">
        <v>647</v>
      </c>
      <c r="E140" s="320" t="s">
        <v>28</v>
      </c>
      <c r="F140" s="315">
        <v>2823480</v>
      </c>
      <c r="G140" s="315">
        <v>2823480</v>
      </c>
      <c r="H140" s="123" t="str">
        <f t="shared" si="2"/>
        <v>01048020076040120</v>
      </c>
    </row>
    <row r="141" spans="1:8" ht="25.5">
      <c r="A141" s="319" t="s">
        <v>953</v>
      </c>
      <c r="B141" s="320" t="s">
        <v>5</v>
      </c>
      <c r="C141" s="320" t="s">
        <v>333</v>
      </c>
      <c r="D141" s="320" t="s">
        <v>647</v>
      </c>
      <c r="E141" s="320" t="s">
        <v>324</v>
      </c>
      <c r="F141" s="315">
        <v>2139080</v>
      </c>
      <c r="G141" s="315">
        <v>2139080</v>
      </c>
      <c r="H141" s="123" t="str">
        <f t="shared" si="2"/>
        <v>01048020076040121</v>
      </c>
    </row>
    <row r="142" spans="1:8" ht="51">
      <c r="A142" s="319" t="s">
        <v>325</v>
      </c>
      <c r="B142" s="320" t="s">
        <v>5</v>
      </c>
      <c r="C142" s="320" t="s">
        <v>333</v>
      </c>
      <c r="D142" s="320" t="s">
        <v>647</v>
      </c>
      <c r="E142" s="320" t="s">
        <v>326</v>
      </c>
      <c r="F142" s="315">
        <v>38400</v>
      </c>
      <c r="G142" s="315">
        <v>38400</v>
      </c>
      <c r="H142" s="123" t="str">
        <f t="shared" si="2"/>
        <v>01048020076040122</v>
      </c>
    </row>
    <row r="143" spans="1:8" ht="63.75">
      <c r="A143" s="319" t="s">
        <v>1054</v>
      </c>
      <c r="B143" s="320" t="s">
        <v>5</v>
      </c>
      <c r="C143" s="320" t="s">
        <v>333</v>
      </c>
      <c r="D143" s="320" t="s">
        <v>647</v>
      </c>
      <c r="E143" s="320" t="s">
        <v>1055</v>
      </c>
      <c r="F143" s="315">
        <v>646000</v>
      </c>
      <c r="G143" s="315">
        <v>646000</v>
      </c>
      <c r="H143" s="123" t="str">
        <f t="shared" si="2"/>
        <v>01048020076040129</v>
      </c>
    </row>
    <row r="144" spans="1:8" ht="38.25">
      <c r="A144" s="319" t="s">
        <v>1316</v>
      </c>
      <c r="B144" s="320" t="s">
        <v>5</v>
      </c>
      <c r="C144" s="320" t="s">
        <v>333</v>
      </c>
      <c r="D144" s="320" t="s">
        <v>647</v>
      </c>
      <c r="E144" s="320" t="s">
        <v>1317</v>
      </c>
      <c r="F144" s="315">
        <v>43720</v>
      </c>
      <c r="G144" s="315">
        <v>43720</v>
      </c>
      <c r="H144" s="123" t="str">
        <f t="shared" si="2"/>
        <v>01048020076040200</v>
      </c>
    </row>
    <row r="145" spans="1:8" ht="38.25">
      <c r="A145" s="319" t="s">
        <v>1197</v>
      </c>
      <c r="B145" s="320" t="s">
        <v>5</v>
      </c>
      <c r="C145" s="320" t="s">
        <v>333</v>
      </c>
      <c r="D145" s="320" t="s">
        <v>647</v>
      </c>
      <c r="E145" s="320" t="s">
        <v>1198</v>
      </c>
      <c r="F145" s="315">
        <v>43720</v>
      </c>
      <c r="G145" s="315">
        <v>43720</v>
      </c>
      <c r="H145" s="123" t="str">
        <f t="shared" si="2"/>
        <v>01048020076040240</v>
      </c>
    </row>
    <row r="146" spans="1:8">
      <c r="A146" s="319" t="s">
        <v>1224</v>
      </c>
      <c r="B146" s="320" t="s">
        <v>5</v>
      </c>
      <c r="C146" s="320" t="s">
        <v>333</v>
      </c>
      <c r="D146" s="320" t="s">
        <v>647</v>
      </c>
      <c r="E146" s="320" t="s">
        <v>329</v>
      </c>
      <c r="F146" s="315">
        <v>43720</v>
      </c>
      <c r="G146" s="315">
        <v>43720</v>
      </c>
      <c r="H146" s="123" t="str">
        <f t="shared" si="2"/>
        <v>01048020076040244</v>
      </c>
    </row>
    <row r="147" spans="1:8" ht="267.75">
      <c r="A147" s="319" t="s">
        <v>498</v>
      </c>
      <c r="B147" s="320" t="s">
        <v>5</v>
      </c>
      <c r="C147" s="320" t="s">
        <v>333</v>
      </c>
      <c r="D147" s="320" t="s">
        <v>650</v>
      </c>
      <c r="E147" s="320" t="s">
        <v>1174</v>
      </c>
      <c r="F147" s="315">
        <v>928361</v>
      </c>
      <c r="G147" s="315">
        <v>928361</v>
      </c>
      <c r="H147" s="123" t="str">
        <f t="shared" si="2"/>
        <v>010480200Ч0010</v>
      </c>
    </row>
    <row r="148" spans="1:8" ht="76.5">
      <c r="A148" s="319" t="s">
        <v>1315</v>
      </c>
      <c r="B148" s="320" t="s">
        <v>5</v>
      </c>
      <c r="C148" s="320" t="s">
        <v>333</v>
      </c>
      <c r="D148" s="320" t="s">
        <v>650</v>
      </c>
      <c r="E148" s="320" t="s">
        <v>273</v>
      </c>
      <c r="F148" s="315">
        <v>928361</v>
      </c>
      <c r="G148" s="315">
        <v>928361</v>
      </c>
      <c r="H148" s="123" t="str">
        <f t="shared" si="2"/>
        <v>010480200Ч0010100</v>
      </c>
    </row>
    <row r="149" spans="1:8" ht="38.25">
      <c r="A149" s="319" t="s">
        <v>1204</v>
      </c>
      <c r="B149" s="320" t="s">
        <v>5</v>
      </c>
      <c r="C149" s="320" t="s">
        <v>333</v>
      </c>
      <c r="D149" s="320" t="s">
        <v>650</v>
      </c>
      <c r="E149" s="320" t="s">
        <v>28</v>
      </c>
      <c r="F149" s="315">
        <v>928361</v>
      </c>
      <c r="G149" s="315">
        <v>928361</v>
      </c>
      <c r="H149" s="123" t="str">
        <f t="shared" si="2"/>
        <v>010480200Ч0010120</v>
      </c>
    </row>
    <row r="150" spans="1:8" ht="25.5">
      <c r="A150" s="319" t="s">
        <v>953</v>
      </c>
      <c r="B150" s="320" t="s">
        <v>5</v>
      </c>
      <c r="C150" s="320" t="s">
        <v>333</v>
      </c>
      <c r="D150" s="320" t="s">
        <v>650</v>
      </c>
      <c r="E150" s="320" t="s">
        <v>324</v>
      </c>
      <c r="F150" s="315">
        <v>713027</v>
      </c>
      <c r="G150" s="315">
        <v>713027</v>
      </c>
      <c r="H150" s="123" t="str">
        <f t="shared" si="2"/>
        <v>010480200Ч0010121</v>
      </c>
    </row>
    <row r="151" spans="1:8" ht="63.75">
      <c r="A151" s="319" t="s">
        <v>1054</v>
      </c>
      <c r="B151" s="320" t="s">
        <v>5</v>
      </c>
      <c r="C151" s="320" t="s">
        <v>333</v>
      </c>
      <c r="D151" s="320" t="s">
        <v>650</v>
      </c>
      <c r="E151" s="320" t="s">
        <v>1055</v>
      </c>
      <c r="F151" s="315">
        <v>215334</v>
      </c>
      <c r="G151" s="315">
        <v>215334</v>
      </c>
      <c r="H151" s="123" t="str">
        <f t="shared" si="2"/>
        <v>010480200Ч0010129</v>
      </c>
    </row>
    <row r="152" spans="1:8">
      <c r="A152" s="319" t="s">
        <v>1192</v>
      </c>
      <c r="B152" s="320" t="s">
        <v>5</v>
      </c>
      <c r="C152" s="320" t="s">
        <v>1193</v>
      </c>
      <c r="D152" s="320" t="s">
        <v>1174</v>
      </c>
      <c r="E152" s="320" t="s">
        <v>1174</v>
      </c>
      <c r="F152" s="315">
        <v>5800</v>
      </c>
      <c r="G152" s="315">
        <v>0</v>
      </c>
      <c r="H152" s="123" t="str">
        <f t="shared" si="2"/>
        <v>0105</v>
      </c>
    </row>
    <row r="153" spans="1:8" ht="25.5">
      <c r="A153" s="319" t="s">
        <v>601</v>
      </c>
      <c r="B153" s="320" t="s">
        <v>5</v>
      </c>
      <c r="C153" s="320" t="s">
        <v>1193</v>
      </c>
      <c r="D153" s="320" t="s">
        <v>1011</v>
      </c>
      <c r="E153" s="320" t="s">
        <v>1174</v>
      </c>
      <c r="F153" s="315">
        <v>5800</v>
      </c>
      <c r="G153" s="315">
        <v>0</v>
      </c>
      <c r="H153" s="123" t="str">
        <f t="shared" si="2"/>
        <v>01059000000000</v>
      </c>
    </row>
    <row r="154" spans="1:8" ht="89.25">
      <c r="A154" s="319" t="s">
        <v>2000</v>
      </c>
      <c r="B154" s="320" t="s">
        <v>5</v>
      </c>
      <c r="C154" s="320" t="s">
        <v>1193</v>
      </c>
      <c r="D154" s="320" t="s">
        <v>1194</v>
      </c>
      <c r="E154" s="320" t="s">
        <v>1174</v>
      </c>
      <c r="F154" s="315">
        <v>5800</v>
      </c>
      <c r="G154" s="315">
        <v>0</v>
      </c>
      <c r="H154" s="123" t="str">
        <f t="shared" si="2"/>
        <v>01059040000000</v>
      </c>
    </row>
    <row r="155" spans="1:8" ht="89.25">
      <c r="A155" s="319" t="s">
        <v>2000</v>
      </c>
      <c r="B155" s="320" t="s">
        <v>5</v>
      </c>
      <c r="C155" s="320" t="s">
        <v>1193</v>
      </c>
      <c r="D155" s="320" t="s">
        <v>651</v>
      </c>
      <c r="E155" s="320" t="s">
        <v>1174</v>
      </c>
      <c r="F155" s="315">
        <v>5800</v>
      </c>
      <c r="G155" s="315">
        <v>0</v>
      </c>
      <c r="H155" s="123" t="str">
        <f t="shared" si="2"/>
        <v>01059040051200</v>
      </c>
    </row>
    <row r="156" spans="1:8" ht="38.25">
      <c r="A156" s="319" t="s">
        <v>1316</v>
      </c>
      <c r="B156" s="320" t="s">
        <v>5</v>
      </c>
      <c r="C156" s="320" t="s">
        <v>1193</v>
      </c>
      <c r="D156" s="320" t="s">
        <v>651</v>
      </c>
      <c r="E156" s="320" t="s">
        <v>1317</v>
      </c>
      <c r="F156" s="315">
        <v>5800</v>
      </c>
      <c r="G156" s="315">
        <v>0</v>
      </c>
      <c r="H156" s="123" t="str">
        <f t="shared" si="2"/>
        <v>01059040051200200</v>
      </c>
    </row>
    <row r="157" spans="1:8" ht="38.25">
      <c r="A157" s="319" t="s">
        <v>1197</v>
      </c>
      <c r="B157" s="320" t="s">
        <v>5</v>
      </c>
      <c r="C157" s="320" t="s">
        <v>1193</v>
      </c>
      <c r="D157" s="320" t="s">
        <v>651</v>
      </c>
      <c r="E157" s="320" t="s">
        <v>1198</v>
      </c>
      <c r="F157" s="315">
        <v>5800</v>
      </c>
      <c r="G157" s="315">
        <v>0</v>
      </c>
      <c r="H157" s="123" t="str">
        <f t="shared" si="2"/>
        <v>01059040051200240</v>
      </c>
    </row>
    <row r="158" spans="1:8">
      <c r="A158" s="319" t="s">
        <v>1224</v>
      </c>
      <c r="B158" s="320" t="s">
        <v>5</v>
      </c>
      <c r="C158" s="320" t="s">
        <v>1193</v>
      </c>
      <c r="D158" s="320" t="s">
        <v>651</v>
      </c>
      <c r="E158" s="320" t="s">
        <v>329</v>
      </c>
      <c r="F158" s="315">
        <v>5800</v>
      </c>
      <c r="G158" s="315">
        <v>0</v>
      </c>
      <c r="H158" s="123" t="str">
        <f t="shared" si="2"/>
        <v>01059040051200244</v>
      </c>
    </row>
    <row r="159" spans="1:8">
      <c r="A159" s="319" t="s">
        <v>217</v>
      </c>
      <c r="B159" s="320" t="s">
        <v>5</v>
      </c>
      <c r="C159" s="320" t="s">
        <v>337</v>
      </c>
      <c r="D159" s="320" t="s">
        <v>1174</v>
      </c>
      <c r="E159" s="320" t="s">
        <v>1174</v>
      </c>
      <c r="F159" s="315">
        <v>630900</v>
      </c>
      <c r="G159" s="315">
        <v>630900</v>
      </c>
      <c r="H159" s="123" t="str">
        <f t="shared" si="2"/>
        <v>0113</v>
      </c>
    </row>
    <row r="160" spans="1:8" ht="63.75">
      <c r="A160" s="319" t="s">
        <v>1741</v>
      </c>
      <c r="B160" s="320" t="s">
        <v>5</v>
      </c>
      <c r="C160" s="320" t="s">
        <v>337</v>
      </c>
      <c r="D160" s="320" t="s">
        <v>978</v>
      </c>
      <c r="E160" s="320" t="s">
        <v>1174</v>
      </c>
      <c r="F160" s="315">
        <v>215000</v>
      </c>
      <c r="G160" s="315">
        <v>215000</v>
      </c>
      <c r="H160" s="123" t="str">
        <f t="shared" si="2"/>
        <v>01130400000000</v>
      </c>
    </row>
    <row r="161" spans="1:8" ht="38.25">
      <c r="A161" s="319" t="s">
        <v>1742</v>
      </c>
      <c r="B161" s="320" t="s">
        <v>5</v>
      </c>
      <c r="C161" s="320" t="s">
        <v>337</v>
      </c>
      <c r="D161" s="320" t="s">
        <v>1164</v>
      </c>
      <c r="E161" s="320" t="s">
        <v>1174</v>
      </c>
      <c r="F161" s="315">
        <v>215000</v>
      </c>
      <c r="G161" s="315">
        <v>215000</v>
      </c>
      <c r="H161" s="123" t="str">
        <f t="shared" si="2"/>
        <v>01130430000000</v>
      </c>
    </row>
    <row r="162" spans="1:8" ht="102">
      <c r="A162" s="319" t="s">
        <v>1799</v>
      </c>
      <c r="B162" s="320" t="s">
        <v>5</v>
      </c>
      <c r="C162" s="320" t="s">
        <v>337</v>
      </c>
      <c r="D162" s="320" t="s">
        <v>1800</v>
      </c>
      <c r="E162" s="320" t="s">
        <v>1174</v>
      </c>
      <c r="F162" s="315">
        <v>65000</v>
      </c>
      <c r="G162" s="315">
        <v>65000</v>
      </c>
      <c r="H162" s="123" t="str">
        <f t="shared" si="2"/>
        <v>01130430080000</v>
      </c>
    </row>
    <row r="163" spans="1:8" ht="38.25">
      <c r="A163" s="319" t="s">
        <v>1316</v>
      </c>
      <c r="B163" s="320" t="s">
        <v>5</v>
      </c>
      <c r="C163" s="320" t="s">
        <v>337</v>
      </c>
      <c r="D163" s="320" t="s">
        <v>1800</v>
      </c>
      <c r="E163" s="320" t="s">
        <v>1317</v>
      </c>
      <c r="F163" s="315">
        <v>65000</v>
      </c>
      <c r="G163" s="315">
        <v>65000</v>
      </c>
      <c r="H163" s="123" t="str">
        <f t="shared" si="2"/>
        <v>01130430080000200</v>
      </c>
    </row>
    <row r="164" spans="1:8" ht="38.25">
      <c r="A164" s="319" t="s">
        <v>1197</v>
      </c>
      <c r="B164" s="320" t="s">
        <v>5</v>
      </c>
      <c r="C164" s="320" t="s">
        <v>337</v>
      </c>
      <c r="D164" s="320" t="s">
        <v>1800</v>
      </c>
      <c r="E164" s="320" t="s">
        <v>1198</v>
      </c>
      <c r="F164" s="315">
        <v>65000</v>
      </c>
      <c r="G164" s="315">
        <v>65000</v>
      </c>
      <c r="H164" s="123" t="str">
        <f t="shared" si="2"/>
        <v>01130430080000240</v>
      </c>
    </row>
    <row r="165" spans="1:8">
      <c r="A165" s="319" t="s">
        <v>1224</v>
      </c>
      <c r="B165" s="320" t="s">
        <v>5</v>
      </c>
      <c r="C165" s="320" t="s">
        <v>337</v>
      </c>
      <c r="D165" s="320" t="s">
        <v>1800</v>
      </c>
      <c r="E165" s="320" t="s">
        <v>329</v>
      </c>
      <c r="F165" s="315">
        <v>65000</v>
      </c>
      <c r="G165" s="315">
        <v>65000</v>
      </c>
      <c r="H165" s="123" t="str">
        <f t="shared" si="2"/>
        <v>01130430080000244</v>
      </c>
    </row>
    <row r="166" spans="1:8" ht="114.75">
      <c r="A166" s="319" t="s">
        <v>1743</v>
      </c>
      <c r="B166" s="320" t="s">
        <v>5</v>
      </c>
      <c r="C166" s="320" t="s">
        <v>337</v>
      </c>
      <c r="D166" s="320" t="s">
        <v>1690</v>
      </c>
      <c r="E166" s="320" t="s">
        <v>1174</v>
      </c>
      <c r="F166" s="315">
        <v>150000</v>
      </c>
      <c r="G166" s="315">
        <v>150000</v>
      </c>
      <c r="H166" s="123" t="str">
        <f t="shared" si="2"/>
        <v>0113043008Ф000</v>
      </c>
    </row>
    <row r="167" spans="1:8" ht="38.25">
      <c r="A167" s="319" t="s">
        <v>1316</v>
      </c>
      <c r="B167" s="320" t="s">
        <v>5</v>
      </c>
      <c r="C167" s="320" t="s">
        <v>337</v>
      </c>
      <c r="D167" s="320" t="s">
        <v>1690</v>
      </c>
      <c r="E167" s="320" t="s">
        <v>1317</v>
      </c>
      <c r="F167" s="315">
        <v>150000</v>
      </c>
      <c r="G167" s="315">
        <v>150000</v>
      </c>
      <c r="H167" s="123" t="str">
        <f t="shared" si="2"/>
        <v>0113043008Ф000200</v>
      </c>
    </row>
    <row r="168" spans="1:8" ht="38.25">
      <c r="A168" s="319" t="s">
        <v>1197</v>
      </c>
      <c r="B168" s="320" t="s">
        <v>5</v>
      </c>
      <c r="C168" s="320" t="s">
        <v>337</v>
      </c>
      <c r="D168" s="320" t="s">
        <v>1690</v>
      </c>
      <c r="E168" s="320" t="s">
        <v>1198</v>
      </c>
      <c r="F168" s="315">
        <v>150000</v>
      </c>
      <c r="G168" s="315">
        <v>150000</v>
      </c>
      <c r="H168" s="123" t="str">
        <f t="shared" si="2"/>
        <v>0113043008Ф000240</v>
      </c>
    </row>
    <row r="169" spans="1:8">
      <c r="A169" s="319" t="s">
        <v>1224</v>
      </c>
      <c r="B169" s="320" t="s">
        <v>5</v>
      </c>
      <c r="C169" s="320" t="s">
        <v>337</v>
      </c>
      <c r="D169" s="320" t="s">
        <v>1690</v>
      </c>
      <c r="E169" s="320" t="s">
        <v>329</v>
      </c>
      <c r="F169" s="315">
        <v>150000</v>
      </c>
      <c r="G169" s="315">
        <v>150000</v>
      </c>
      <c r="H169" s="123" t="str">
        <f t="shared" si="2"/>
        <v>0113043008Ф000244</v>
      </c>
    </row>
    <row r="170" spans="1:8" ht="38.25">
      <c r="A170" s="319" t="s">
        <v>599</v>
      </c>
      <c r="B170" s="320" t="s">
        <v>5</v>
      </c>
      <c r="C170" s="320" t="s">
        <v>337</v>
      </c>
      <c r="D170" s="320" t="s">
        <v>1006</v>
      </c>
      <c r="E170" s="320" t="s">
        <v>1174</v>
      </c>
      <c r="F170" s="315">
        <v>355900</v>
      </c>
      <c r="G170" s="315">
        <v>355900</v>
      </c>
      <c r="H170" s="123" t="str">
        <f t="shared" si="2"/>
        <v>01138000000000</v>
      </c>
    </row>
    <row r="171" spans="1:8" ht="51">
      <c r="A171" s="319" t="s">
        <v>600</v>
      </c>
      <c r="B171" s="320" t="s">
        <v>5</v>
      </c>
      <c r="C171" s="320" t="s">
        <v>337</v>
      </c>
      <c r="D171" s="320" t="s">
        <v>1008</v>
      </c>
      <c r="E171" s="320" t="s">
        <v>1174</v>
      </c>
      <c r="F171" s="315">
        <v>355900</v>
      </c>
      <c r="G171" s="315">
        <v>355900</v>
      </c>
      <c r="H171" s="123" t="str">
        <f t="shared" si="2"/>
        <v>01138020000000</v>
      </c>
    </row>
    <row r="172" spans="1:8" ht="89.25">
      <c r="A172" s="319" t="s">
        <v>542</v>
      </c>
      <c r="B172" s="320" t="s">
        <v>5</v>
      </c>
      <c r="C172" s="320" t="s">
        <v>337</v>
      </c>
      <c r="D172" s="320" t="s">
        <v>653</v>
      </c>
      <c r="E172" s="320" t="s">
        <v>1174</v>
      </c>
      <c r="F172" s="315">
        <v>96300</v>
      </c>
      <c r="G172" s="315">
        <v>96300</v>
      </c>
      <c r="H172" s="123" t="str">
        <f t="shared" si="2"/>
        <v>01138020074290</v>
      </c>
    </row>
    <row r="173" spans="1:8" ht="76.5">
      <c r="A173" s="319" t="s">
        <v>1315</v>
      </c>
      <c r="B173" s="320" t="s">
        <v>5</v>
      </c>
      <c r="C173" s="320" t="s">
        <v>337</v>
      </c>
      <c r="D173" s="320" t="s">
        <v>653</v>
      </c>
      <c r="E173" s="320" t="s">
        <v>273</v>
      </c>
      <c r="F173" s="315">
        <v>92840</v>
      </c>
      <c r="G173" s="315">
        <v>92840</v>
      </c>
      <c r="H173" s="123" t="str">
        <f t="shared" si="2"/>
        <v>01138020074290100</v>
      </c>
    </row>
    <row r="174" spans="1:8" ht="38.25">
      <c r="A174" s="319" t="s">
        <v>1204</v>
      </c>
      <c r="B174" s="320" t="s">
        <v>5</v>
      </c>
      <c r="C174" s="320" t="s">
        <v>337</v>
      </c>
      <c r="D174" s="320" t="s">
        <v>653</v>
      </c>
      <c r="E174" s="320" t="s">
        <v>28</v>
      </c>
      <c r="F174" s="315">
        <v>92840</v>
      </c>
      <c r="G174" s="315">
        <v>92840</v>
      </c>
      <c r="H174" s="123" t="str">
        <f t="shared" si="2"/>
        <v>01138020074290120</v>
      </c>
    </row>
    <row r="175" spans="1:8" ht="25.5">
      <c r="A175" s="319" t="s">
        <v>953</v>
      </c>
      <c r="B175" s="320" t="s">
        <v>5</v>
      </c>
      <c r="C175" s="320" t="s">
        <v>337</v>
      </c>
      <c r="D175" s="320" t="s">
        <v>653</v>
      </c>
      <c r="E175" s="320" t="s">
        <v>324</v>
      </c>
      <c r="F175" s="315">
        <v>71303</v>
      </c>
      <c r="G175" s="315">
        <v>71303</v>
      </c>
      <c r="H175" s="123" t="str">
        <f t="shared" si="2"/>
        <v>01138020074290121</v>
      </c>
    </row>
    <row r="176" spans="1:8" ht="63.75">
      <c r="A176" s="319" t="s">
        <v>1054</v>
      </c>
      <c r="B176" s="320" t="s">
        <v>5</v>
      </c>
      <c r="C176" s="320" t="s">
        <v>337</v>
      </c>
      <c r="D176" s="320" t="s">
        <v>653</v>
      </c>
      <c r="E176" s="320" t="s">
        <v>1055</v>
      </c>
      <c r="F176" s="315">
        <v>21537</v>
      </c>
      <c r="G176" s="315">
        <v>21537</v>
      </c>
      <c r="H176" s="123" t="str">
        <f t="shared" si="2"/>
        <v>01138020074290129</v>
      </c>
    </row>
    <row r="177" spans="1:8" ht="38.25">
      <c r="A177" s="319" t="s">
        <v>1316</v>
      </c>
      <c r="B177" s="320" t="s">
        <v>5</v>
      </c>
      <c r="C177" s="320" t="s">
        <v>337</v>
      </c>
      <c r="D177" s="320" t="s">
        <v>653</v>
      </c>
      <c r="E177" s="320" t="s">
        <v>1317</v>
      </c>
      <c r="F177" s="315">
        <v>3460</v>
      </c>
      <c r="G177" s="315">
        <v>3460</v>
      </c>
      <c r="H177" s="123" t="str">
        <f t="shared" si="2"/>
        <v>01138020074290200</v>
      </c>
    </row>
    <row r="178" spans="1:8" ht="38.25">
      <c r="A178" s="319" t="s">
        <v>1197</v>
      </c>
      <c r="B178" s="320" t="s">
        <v>5</v>
      </c>
      <c r="C178" s="320" t="s">
        <v>337</v>
      </c>
      <c r="D178" s="320" t="s">
        <v>653</v>
      </c>
      <c r="E178" s="320" t="s">
        <v>1198</v>
      </c>
      <c r="F178" s="315">
        <v>3460</v>
      </c>
      <c r="G178" s="315">
        <v>3460</v>
      </c>
      <c r="H178" s="123" t="str">
        <f t="shared" si="2"/>
        <v>01138020074290240</v>
      </c>
    </row>
    <row r="179" spans="1:8">
      <c r="A179" s="319" t="s">
        <v>1224</v>
      </c>
      <c r="B179" s="320" t="s">
        <v>5</v>
      </c>
      <c r="C179" s="320" t="s">
        <v>337</v>
      </c>
      <c r="D179" s="320" t="s">
        <v>653</v>
      </c>
      <c r="E179" s="320" t="s">
        <v>329</v>
      </c>
      <c r="F179" s="315">
        <v>3460</v>
      </c>
      <c r="G179" s="315">
        <v>3460</v>
      </c>
      <c r="H179" s="123" t="str">
        <f t="shared" si="2"/>
        <v>01138020074290244</v>
      </c>
    </row>
    <row r="180" spans="1:8" ht="51">
      <c r="A180" s="319" t="s">
        <v>338</v>
      </c>
      <c r="B180" s="320" t="s">
        <v>5</v>
      </c>
      <c r="C180" s="320" t="s">
        <v>337</v>
      </c>
      <c r="D180" s="320" t="s">
        <v>654</v>
      </c>
      <c r="E180" s="320" t="s">
        <v>1174</v>
      </c>
      <c r="F180" s="315">
        <v>156800</v>
      </c>
      <c r="G180" s="315">
        <v>156800</v>
      </c>
      <c r="H180" s="123" t="str">
        <f t="shared" si="2"/>
        <v>01138020075190</v>
      </c>
    </row>
    <row r="181" spans="1:8" ht="76.5">
      <c r="A181" s="319" t="s">
        <v>1315</v>
      </c>
      <c r="B181" s="320" t="s">
        <v>5</v>
      </c>
      <c r="C181" s="320" t="s">
        <v>337</v>
      </c>
      <c r="D181" s="320" t="s">
        <v>654</v>
      </c>
      <c r="E181" s="320" t="s">
        <v>273</v>
      </c>
      <c r="F181" s="315">
        <v>132857</v>
      </c>
      <c r="G181" s="315">
        <v>132857</v>
      </c>
      <c r="H181" s="123" t="str">
        <f t="shared" si="2"/>
        <v>01138020075190100</v>
      </c>
    </row>
    <row r="182" spans="1:8" ht="38.25">
      <c r="A182" s="319" t="s">
        <v>1204</v>
      </c>
      <c r="B182" s="320" t="s">
        <v>5</v>
      </c>
      <c r="C182" s="320" t="s">
        <v>337</v>
      </c>
      <c r="D182" s="320" t="s">
        <v>654</v>
      </c>
      <c r="E182" s="320" t="s">
        <v>28</v>
      </c>
      <c r="F182" s="315">
        <v>132857</v>
      </c>
      <c r="G182" s="315">
        <v>132857</v>
      </c>
      <c r="H182" s="123" t="str">
        <f t="shared" si="2"/>
        <v>01138020075190120</v>
      </c>
    </row>
    <row r="183" spans="1:8" ht="25.5">
      <c r="A183" s="319" t="s">
        <v>953</v>
      </c>
      <c r="B183" s="320" t="s">
        <v>5</v>
      </c>
      <c r="C183" s="320" t="s">
        <v>337</v>
      </c>
      <c r="D183" s="320" t="s">
        <v>654</v>
      </c>
      <c r="E183" s="320" t="s">
        <v>324</v>
      </c>
      <c r="F183" s="315">
        <v>102041</v>
      </c>
      <c r="G183" s="315">
        <v>102041</v>
      </c>
      <c r="H183" s="123" t="str">
        <f t="shared" si="2"/>
        <v>01138020075190121</v>
      </c>
    </row>
    <row r="184" spans="1:8" ht="63.75">
      <c r="A184" s="319" t="s">
        <v>1054</v>
      </c>
      <c r="B184" s="320" t="s">
        <v>5</v>
      </c>
      <c r="C184" s="320" t="s">
        <v>337</v>
      </c>
      <c r="D184" s="320" t="s">
        <v>654</v>
      </c>
      <c r="E184" s="320" t="s">
        <v>1055</v>
      </c>
      <c r="F184" s="315">
        <v>30816</v>
      </c>
      <c r="G184" s="315">
        <v>30816</v>
      </c>
      <c r="H184" s="123" t="str">
        <f t="shared" si="2"/>
        <v>01138020075190129</v>
      </c>
    </row>
    <row r="185" spans="1:8" ht="38.25">
      <c r="A185" s="319" t="s">
        <v>1316</v>
      </c>
      <c r="B185" s="320" t="s">
        <v>5</v>
      </c>
      <c r="C185" s="320" t="s">
        <v>337</v>
      </c>
      <c r="D185" s="320" t="s">
        <v>654</v>
      </c>
      <c r="E185" s="320" t="s">
        <v>1317</v>
      </c>
      <c r="F185" s="315">
        <v>23943</v>
      </c>
      <c r="G185" s="315">
        <v>23943</v>
      </c>
      <c r="H185" s="123" t="str">
        <f t="shared" si="2"/>
        <v>01138020075190200</v>
      </c>
    </row>
    <row r="186" spans="1:8" ht="38.25">
      <c r="A186" s="319" t="s">
        <v>1197</v>
      </c>
      <c r="B186" s="320" t="s">
        <v>5</v>
      </c>
      <c r="C186" s="320" t="s">
        <v>337</v>
      </c>
      <c r="D186" s="320" t="s">
        <v>654</v>
      </c>
      <c r="E186" s="320" t="s">
        <v>1198</v>
      </c>
      <c r="F186" s="315">
        <v>23943</v>
      </c>
      <c r="G186" s="315">
        <v>23943</v>
      </c>
      <c r="H186" s="123" t="str">
        <f t="shared" si="2"/>
        <v>01138020075190240</v>
      </c>
    </row>
    <row r="187" spans="1:8">
      <c r="A187" s="319" t="s">
        <v>1224</v>
      </c>
      <c r="B187" s="320" t="s">
        <v>5</v>
      </c>
      <c r="C187" s="320" t="s">
        <v>337</v>
      </c>
      <c r="D187" s="320" t="s">
        <v>654</v>
      </c>
      <c r="E187" s="320" t="s">
        <v>329</v>
      </c>
      <c r="F187" s="315">
        <v>23943</v>
      </c>
      <c r="G187" s="315">
        <v>23943</v>
      </c>
      <c r="H187" s="123" t="str">
        <f t="shared" si="2"/>
        <v>01138020075190244</v>
      </c>
    </row>
    <row r="188" spans="1:8" ht="178.5">
      <c r="A188" s="319" t="s">
        <v>1830</v>
      </c>
      <c r="B188" s="320" t="s">
        <v>5</v>
      </c>
      <c r="C188" s="320" t="s">
        <v>337</v>
      </c>
      <c r="D188" s="320" t="s">
        <v>1831</v>
      </c>
      <c r="E188" s="320" t="s">
        <v>1174</v>
      </c>
      <c r="F188" s="315">
        <v>102800</v>
      </c>
      <c r="G188" s="315">
        <v>102800</v>
      </c>
      <c r="H188" s="123" t="str">
        <f t="shared" si="2"/>
        <v>01138020078460</v>
      </c>
    </row>
    <row r="189" spans="1:8" ht="76.5">
      <c r="A189" s="319" t="s">
        <v>1315</v>
      </c>
      <c r="B189" s="320" t="s">
        <v>5</v>
      </c>
      <c r="C189" s="320" t="s">
        <v>337</v>
      </c>
      <c r="D189" s="320" t="s">
        <v>1831</v>
      </c>
      <c r="E189" s="320" t="s">
        <v>273</v>
      </c>
      <c r="F189" s="315">
        <v>100300</v>
      </c>
      <c r="G189" s="315">
        <v>100300</v>
      </c>
      <c r="H189" s="123" t="str">
        <f t="shared" si="2"/>
        <v>01138020078460100</v>
      </c>
    </row>
    <row r="190" spans="1:8" ht="38.25">
      <c r="A190" s="319" t="s">
        <v>1204</v>
      </c>
      <c r="B190" s="320" t="s">
        <v>5</v>
      </c>
      <c r="C190" s="320" t="s">
        <v>337</v>
      </c>
      <c r="D190" s="320" t="s">
        <v>1831</v>
      </c>
      <c r="E190" s="320" t="s">
        <v>28</v>
      </c>
      <c r="F190" s="315">
        <v>100300</v>
      </c>
      <c r="G190" s="315">
        <v>100300</v>
      </c>
      <c r="H190" s="123" t="str">
        <f t="shared" si="2"/>
        <v>01138020078460120</v>
      </c>
    </row>
    <row r="191" spans="1:8" ht="25.5">
      <c r="A191" s="319" t="s">
        <v>953</v>
      </c>
      <c r="B191" s="320" t="s">
        <v>5</v>
      </c>
      <c r="C191" s="320" t="s">
        <v>337</v>
      </c>
      <c r="D191" s="320" t="s">
        <v>1831</v>
      </c>
      <c r="E191" s="320" t="s">
        <v>324</v>
      </c>
      <c r="F191" s="315">
        <v>77008</v>
      </c>
      <c r="G191" s="315">
        <v>77008</v>
      </c>
      <c r="H191" s="123" t="str">
        <f t="shared" si="2"/>
        <v>01138020078460121</v>
      </c>
    </row>
    <row r="192" spans="1:8" ht="63.75">
      <c r="A192" s="319" t="s">
        <v>1054</v>
      </c>
      <c r="B192" s="320" t="s">
        <v>5</v>
      </c>
      <c r="C192" s="320" t="s">
        <v>337</v>
      </c>
      <c r="D192" s="320" t="s">
        <v>1831</v>
      </c>
      <c r="E192" s="320" t="s">
        <v>1055</v>
      </c>
      <c r="F192" s="315">
        <v>23292</v>
      </c>
      <c r="G192" s="315">
        <v>23292</v>
      </c>
      <c r="H192" s="123" t="str">
        <f t="shared" ref="H192:H243" si="3">CONCATENATE(C192,,D192,E192)</f>
        <v>01138020078460129</v>
      </c>
    </row>
    <row r="193" spans="1:8" ht="38.25">
      <c r="A193" s="319" t="s">
        <v>1316</v>
      </c>
      <c r="B193" s="320" t="s">
        <v>5</v>
      </c>
      <c r="C193" s="320" t="s">
        <v>337</v>
      </c>
      <c r="D193" s="320" t="s">
        <v>1831</v>
      </c>
      <c r="E193" s="320" t="s">
        <v>1317</v>
      </c>
      <c r="F193" s="315">
        <v>2500</v>
      </c>
      <c r="G193" s="315">
        <v>2500</v>
      </c>
      <c r="H193" s="123" t="str">
        <f t="shared" si="3"/>
        <v>01138020078460200</v>
      </c>
    </row>
    <row r="194" spans="1:8" ht="38.25">
      <c r="A194" s="319" t="s">
        <v>1197</v>
      </c>
      <c r="B194" s="320" t="s">
        <v>5</v>
      </c>
      <c r="C194" s="320" t="s">
        <v>337</v>
      </c>
      <c r="D194" s="320" t="s">
        <v>1831</v>
      </c>
      <c r="E194" s="320" t="s">
        <v>1198</v>
      </c>
      <c r="F194" s="315">
        <v>2500</v>
      </c>
      <c r="G194" s="315">
        <v>2500</v>
      </c>
      <c r="H194" s="123" t="str">
        <f t="shared" si="3"/>
        <v>01138020078460240</v>
      </c>
    </row>
    <row r="195" spans="1:8">
      <c r="A195" s="319" t="s">
        <v>1224</v>
      </c>
      <c r="B195" s="320" t="s">
        <v>5</v>
      </c>
      <c r="C195" s="320" t="s">
        <v>337</v>
      </c>
      <c r="D195" s="320" t="s">
        <v>1831</v>
      </c>
      <c r="E195" s="320" t="s">
        <v>329</v>
      </c>
      <c r="F195" s="315">
        <v>2500</v>
      </c>
      <c r="G195" s="315">
        <v>2500</v>
      </c>
      <c r="H195" s="123" t="str">
        <f t="shared" si="3"/>
        <v>01138020078460244</v>
      </c>
    </row>
    <row r="196" spans="1:8" ht="25.5">
      <c r="A196" s="319" t="s">
        <v>601</v>
      </c>
      <c r="B196" s="320" t="s">
        <v>5</v>
      </c>
      <c r="C196" s="320" t="s">
        <v>337</v>
      </c>
      <c r="D196" s="320" t="s">
        <v>1011</v>
      </c>
      <c r="E196" s="320" t="s">
        <v>1174</v>
      </c>
      <c r="F196" s="315">
        <v>60000</v>
      </c>
      <c r="G196" s="315">
        <v>60000</v>
      </c>
      <c r="H196" s="123" t="str">
        <f t="shared" si="3"/>
        <v>01139000000000</v>
      </c>
    </row>
    <row r="197" spans="1:8" ht="76.5">
      <c r="A197" s="319" t="s">
        <v>2001</v>
      </c>
      <c r="B197" s="320" t="s">
        <v>5</v>
      </c>
      <c r="C197" s="320" t="s">
        <v>337</v>
      </c>
      <c r="D197" s="320" t="s">
        <v>1014</v>
      </c>
      <c r="E197" s="320" t="s">
        <v>1174</v>
      </c>
      <c r="F197" s="315">
        <v>60000</v>
      </c>
      <c r="G197" s="315">
        <v>60000</v>
      </c>
      <c r="H197" s="123" t="str">
        <f t="shared" si="3"/>
        <v>01139060000000</v>
      </c>
    </row>
    <row r="198" spans="1:8" ht="76.5">
      <c r="A198" s="319" t="s">
        <v>2001</v>
      </c>
      <c r="B198" s="320" t="s">
        <v>5</v>
      </c>
      <c r="C198" s="320" t="s">
        <v>337</v>
      </c>
      <c r="D198" s="320" t="s">
        <v>655</v>
      </c>
      <c r="E198" s="320" t="s">
        <v>1174</v>
      </c>
      <c r="F198" s="315">
        <v>60000</v>
      </c>
      <c r="G198" s="315">
        <v>60000</v>
      </c>
      <c r="H198" s="123" t="str">
        <f t="shared" si="3"/>
        <v>01139060080000</v>
      </c>
    </row>
    <row r="199" spans="1:8" ht="25.5">
      <c r="A199" s="319" t="s">
        <v>1320</v>
      </c>
      <c r="B199" s="320" t="s">
        <v>5</v>
      </c>
      <c r="C199" s="320" t="s">
        <v>337</v>
      </c>
      <c r="D199" s="320" t="s">
        <v>655</v>
      </c>
      <c r="E199" s="320" t="s">
        <v>1321</v>
      </c>
      <c r="F199" s="315">
        <v>60000</v>
      </c>
      <c r="G199" s="315">
        <v>60000</v>
      </c>
      <c r="H199" s="123" t="str">
        <f t="shared" si="3"/>
        <v>01139060080000300</v>
      </c>
    </row>
    <row r="200" spans="1:8" ht="25.5">
      <c r="A200" s="319" t="s">
        <v>339</v>
      </c>
      <c r="B200" s="320" t="s">
        <v>5</v>
      </c>
      <c r="C200" s="320" t="s">
        <v>337</v>
      </c>
      <c r="D200" s="320" t="s">
        <v>655</v>
      </c>
      <c r="E200" s="320" t="s">
        <v>340</v>
      </c>
      <c r="F200" s="315">
        <v>60000</v>
      </c>
      <c r="G200" s="315">
        <v>60000</v>
      </c>
      <c r="H200" s="123" t="str">
        <f t="shared" si="3"/>
        <v>01139060080000330</v>
      </c>
    </row>
    <row r="201" spans="1:8" ht="38.25">
      <c r="A201" s="319" t="s">
        <v>238</v>
      </c>
      <c r="B201" s="320" t="s">
        <v>5</v>
      </c>
      <c r="C201" s="320" t="s">
        <v>1137</v>
      </c>
      <c r="D201" s="320" t="s">
        <v>1174</v>
      </c>
      <c r="E201" s="320" t="s">
        <v>1174</v>
      </c>
      <c r="F201" s="315">
        <v>6857265</v>
      </c>
      <c r="G201" s="315">
        <v>6757265</v>
      </c>
      <c r="H201" s="123" t="str">
        <f t="shared" si="3"/>
        <v>0300</v>
      </c>
    </row>
    <row r="202" spans="1:8" ht="51">
      <c r="A202" s="319" t="s">
        <v>1692</v>
      </c>
      <c r="B202" s="320" t="s">
        <v>5</v>
      </c>
      <c r="C202" s="320" t="s">
        <v>345</v>
      </c>
      <c r="D202" s="320" t="s">
        <v>1174</v>
      </c>
      <c r="E202" s="320" t="s">
        <v>1174</v>
      </c>
      <c r="F202" s="315">
        <v>6857265</v>
      </c>
      <c r="G202" s="315">
        <v>6757265</v>
      </c>
      <c r="H202" s="123" t="str">
        <f t="shared" si="3"/>
        <v>0310</v>
      </c>
    </row>
    <row r="203" spans="1:8" ht="63.75">
      <c r="A203" s="319" t="s">
        <v>1741</v>
      </c>
      <c r="B203" s="320" t="s">
        <v>5</v>
      </c>
      <c r="C203" s="320" t="s">
        <v>345</v>
      </c>
      <c r="D203" s="320" t="s">
        <v>978</v>
      </c>
      <c r="E203" s="320" t="s">
        <v>1174</v>
      </c>
      <c r="F203" s="315">
        <v>6857265</v>
      </c>
      <c r="G203" s="315">
        <v>6757265</v>
      </c>
      <c r="H203" s="123" t="str">
        <f t="shared" si="3"/>
        <v>03100400000000</v>
      </c>
    </row>
    <row r="204" spans="1:8" ht="89.25">
      <c r="A204" s="319" t="s">
        <v>457</v>
      </c>
      <c r="B204" s="320" t="s">
        <v>5</v>
      </c>
      <c r="C204" s="320" t="s">
        <v>345</v>
      </c>
      <c r="D204" s="320" t="s">
        <v>979</v>
      </c>
      <c r="E204" s="320" t="s">
        <v>1174</v>
      </c>
      <c r="F204" s="315">
        <v>6642570</v>
      </c>
      <c r="G204" s="315">
        <v>6542570</v>
      </c>
      <c r="H204" s="123" t="str">
        <f t="shared" si="3"/>
        <v>03100410000000</v>
      </c>
    </row>
    <row r="205" spans="1:8" ht="165.75">
      <c r="A205" s="319" t="s">
        <v>341</v>
      </c>
      <c r="B205" s="320" t="s">
        <v>5</v>
      </c>
      <c r="C205" s="320" t="s">
        <v>345</v>
      </c>
      <c r="D205" s="320" t="s">
        <v>656</v>
      </c>
      <c r="E205" s="320" t="s">
        <v>1174</v>
      </c>
      <c r="F205" s="315">
        <v>6380570</v>
      </c>
      <c r="G205" s="315">
        <v>6380570</v>
      </c>
      <c r="H205" s="123" t="str">
        <f t="shared" si="3"/>
        <v>03100410040010</v>
      </c>
    </row>
    <row r="206" spans="1:8" ht="76.5">
      <c r="A206" s="319" t="s">
        <v>1315</v>
      </c>
      <c r="B206" s="320" t="s">
        <v>5</v>
      </c>
      <c r="C206" s="320" t="s">
        <v>345</v>
      </c>
      <c r="D206" s="320" t="s">
        <v>656</v>
      </c>
      <c r="E206" s="320" t="s">
        <v>273</v>
      </c>
      <c r="F206" s="315">
        <v>6370570</v>
      </c>
      <c r="G206" s="315">
        <v>6370570</v>
      </c>
      <c r="H206" s="123" t="str">
        <f t="shared" si="3"/>
        <v>03100410040010100</v>
      </c>
    </row>
    <row r="207" spans="1:8" ht="25.5">
      <c r="A207" s="319" t="s">
        <v>1191</v>
      </c>
      <c r="B207" s="320" t="s">
        <v>5</v>
      </c>
      <c r="C207" s="320" t="s">
        <v>345</v>
      </c>
      <c r="D207" s="320" t="s">
        <v>656</v>
      </c>
      <c r="E207" s="320" t="s">
        <v>133</v>
      </c>
      <c r="F207" s="315">
        <v>6370570</v>
      </c>
      <c r="G207" s="315">
        <v>6370570</v>
      </c>
      <c r="H207" s="123" t="str">
        <f t="shared" si="3"/>
        <v>03100410040010110</v>
      </c>
    </row>
    <row r="208" spans="1:8">
      <c r="A208" s="319" t="s">
        <v>1138</v>
      </c>
      <c r="B208" s="320" t="s">
        <v>5</v>
      </c>
      <c r="C208" s="320" t="s">
        <v>345</v>
      </c>
      <c r="D208" s="320" t="s">
        <v>656</v>
      </c>
      <c r="E208" s="320" t="s">
        <v>342</v>
      </c>
      <c r="F208" s="315">
        <v>4892911</v>
      </c>
      <c r="G208" s="315">
        <v>4892911</v>
      </c>
      <c r="H208" s="123" t="str">
        <f t="shared" si="3"/>
        <v>03100410040010111</v>
      </c>
    </row>
    <row r="209" spans="1:8" ht="51">
      <c r="A209" s="319" t="s">
        <v>1139</v>
      </c>
      <c r="B209" s="320" t="s">
        <v>5</v>
      </c>
      <c r="C209" s="320" t="s">
        <v>345</v>
      </c>
      <c r="D209" s="320" t="s">
        <v>656</v>
      </c>
      <c r="E209" s="320" t="s">
        <v>1056</v>
      </c>
      <c r="F209" s="315">
        <v>1477659</v>
      </c>
      <c r="G209" s="315">
        <v>1477659</v>
      </c>
      <c r="H209" s="123" t="str">
        <f t="shared" si="3"/>
        <v>03100410040010119</v>
      </c>
    </row>
    <row r="210" spans="1:8" ht="38.25">
      <c r="A210" s="319" t="s">
        <v>1316</v>
      </c>
      <c r="B210" s="320" t="s">
        <v>5</v>
      </c>
      <c r="C210" s="320" t="s">
        <v>345</v>
      </c>
      <c r="D210" s="320" t="s">
        <v>656</v>
      </c>
      <c r="E210" s="320" t="s">
        <v>1317</v>
      </c>
      <c r="F210" s="315">
        <v>10000</v>
      </c>
      <c r="G210" s="315">
        <v>10000</v>
      </c>
      <c r="H210" s="123" t="str">
        <f t="shared" si="3"/>
        <v>03100410040010200</v>
      </c>
    </row>
    <row r="211" spans="1:8" ht="38.25">
      <c r="A211" s="319" t="s">
        <v>1197</v>
      </c>
      <c r="B211" s="320" t="s">
        <v>5</v>
      </c>
      <c r="C211" s="320" t="s">
        <v>345</v>
      </c>
      <c r="D211" s="320" t="s">
        <v>656</v>
      </c>
      <c r="E211" s="320" t="s">
        <v>1198</v>
      </c>
      <c r="F211" s="315">
        <v>10000</v>
      </c>
      <c r="G211" s="315">
        <v>10000</v>
      </c>
      <c r="H211" s="123" t="str">
        <f t="shared" si="3"/>
        <v>03100410040010240</v>
      </c>
    </row>
    <row r="212" spans="1:8">
      <c r="A212" s="319" t="s">
        <v>1224</v>
      </c>
      <c r="B212" s="320" t="s">
        <v>5</v>
      </c>
      <c r="C212" s="320" t="s">
        <v>345</v>
      </c>
      <c r="D212" s="320" t="s">
        <v>656</v>
      </c>
      <c r="E212" s="320" t="s">
        <v>329</v>
      </c>
      <c r="F212" s="315">
        <v>10000</v>
      </c>
      <c r="G212" s="315">
        <v>10000</v>
      </c>
      <c r="H212" s="123" t="str">
        <f t="shared" si="3"/>
        <v>03100410040010244</v>
      </c>
    </row>
    <row r="213" spans="1:8" ht="153">
      <c r="A213" s="319" t="s">
        <v>351</v>
      </c>
      <c r="B213" s="320" t="s">
        <v>5</v>
      </c>
      <c r="C213" s="320" t="s">
        <v>345</v>
      </c>
      <c r="D213" s="320" t="s">
        <v>1691</v>
      </c>
      <c r="E213" s="320" t="s">
        <v>1174</v>
      </c>
      <c r="F213" s="315">
        <v>22000</v>
      </c>
      <c r="G213" s="315">
        <v>22000</v>
      </c>
      <c r="H213" s="123" t="str">
        <f t="shared" si="3"/>
        <v>03100410080000</v>
      </c>
    </row>
    <row r="214" spans="1:8" ht="38.25">
      <c r="A214" s="319" t="s">
        <v>1316</v>
      </c>
      <c r="B214" s="320" t="s">
        <v>5</v>
      </c>
      <c r="C214" s="320" t="s">
        <v>345</v>
      </c>
      <c r="D214" s="320" t="s">
        <v>1691</v>
      </c>
      <c r="E214" s="320" t="s">
        <v>1317</v>
      </c>
      <c r="F214" s="315">
        <v>22000</v>
      </c>
      <c r="G214" s="315">
        <v>22000</v>
      </c>
      <c r="H214" s="123" t="str">
        <f t="shared" si="3"/>
        <v>03100410080000200</v>
      </c>
    </row>
    <row r="215" spans="1:8" ht="38.25">
      <c r="A215" s="319" t="s">
        <v>1197</v>
      </c>
      <c r="B215" s="320" t="s">
        <v>5</v>
      </c>
      <c r="C215" s="320" t="s">
        <v>345</v>
      </c>
      <c r="D215" s="320" t="s">
        <v>1691</v>
      </c>
      <c r="E215" s="320" t="s">
        <v>1198</v>
      </c>
      <c r="F215" s="315">
        <v>22000</v>
      </c>
      <c r="G215" s="315">
        <v>22000</v>
      </c>
      <c r="H215" s="123" t="str">
        <f t="shared" si="3"/>
        <v>03100410080000240</v>
      </c>
    </row>
    <row r="216" spans="1:8">
      <c r="A216" s="319" t="s">
        <v>1224</v>
      </c>
      <c r="B216" s="320" t="s">
        <v>5</v>
      </c>
      <c r="C216" s="320" t="s">
        <v>345</v>
      </c>
      <c r="D216" s="320" t="s">
        <v>1691</v>
      </c>
      <c r="E216" s="320" t="s">
        <v>329</v>
      </c>
      <c r="F216" s="315">
        <v>22000</v>
      </c>
      <c r="G216" s="315">
        <v>22000</v>
      </c>
      <c r="H216" s="123" t="str">
        <f t="shared" si="3"/>
        <v>03100410080000244</v>
      </c>
    </row>
    <row r="217" spans="1:8" ht="191.25">
      <c r="A217" s="319" t="s">
        <v>1930</v>
      </c>
      <c r="B217" s="320" t="s">
        <v>5</v>
      </c>
      <c r="C217" s="320" t="s">
        <v>345</v>
      </c>
      <c r="D217" s="320" t="s">
        <v>1931</v>
      </c>
      <c r="E217" s="320" t="s">
        <v>1174</v>
      </c>
      <c r="F217" s="315">
        <v>140000</v>
      </c>
      <c r="G217" s="315">
        <v>140000</v>
      </c>
      <c r="H217" s="123" t="str">
        <f t="shared" si="3"/>
        <v>0310041008Ф090</v>
      </c>
    </row>
    <row r="218" spans="1:8" ht="38.25">
      <c r="A218" s="319" t="s">
        <v>1316</v>
      </c>
      <c r="B218" s="320" t="s">
        <v>5</v>
      </c>
      <c r="C218" s="320" t="s">
        <v>345</v>
      </c>
      <c r="D218" s="320" t="s">
        <v>1931</v>
      </c>
      <c r="E218" s="320" t="s">
        <v>1317</v>
      </c>
      <c r="F218" s="315">
        <v>140000</v>
      </c>
      <c r="G218" s="315">
        <v>140000</v>
      </c>
      <c r="H218" s="123" t="str">
        <f t="shared" si="3"/>
        <v>0310041008Ф090200</v>
      </c>
    </row>
    <row r="219" spans="1:8" ht="38.25">
      <c r="A219" s="319" t="s">
        <v>1197</v>
      </c>
      <c r="B219" s="320" t="s">
        <v>5</v>
      </c>
      <c r="C219" s="320" t="s">
        <v>345</v>
      </c>
      <c r="D219" s="320" t="s">
        <v>1931</v>
      </c>
      <c r="E219" s="320" t="s">
        <v>1198</v>
      </c>
      <c r="F219" s="315">
        <v>140000</v>
      </c>
      <c r="G219" s="315">
        <v>140000</v>
      </c>
      <c r="H219" s="123" t="str">
        <f t="shared" si="3"/>
        <v>0310041008Ф090240</v>
      </c>
    </row>
    <row r="220" spans="1:8">
      <c r="A220" s="319" t="s">
        <v>1224</v>
      </c>
      <c r="B220" s="320" t="s">
        <v>5</v>
      </c>
      <c r="C220" s="320" t="s">
        <v>345</v>
      </c>
      <c r="D220" s="320" t="s">
        <v>1931</v>
      </c>
      <c r="E220" s="320" t="s">
        <v>329</v>
      </c>
      <c r="F220" s="315">
        <v>140000</v>
      </c>
      <c r="G220" s="315">
        <v>140000</v>
      </c>
      <c r="H220" s="123" t="str">
        <f t="shared" si="3"/>
        <v>0310041008Ф090244</v>
      </c>
    </row>
    <row r="221" spans="1:8" ht="191.25">
      <c r="A221" s="319" t="s">
        <v>1501</v>
      </c>
      <c r="B221" s="320" t="s">
        <v>5</v>
      </c>
      <c r="C221" s="320" t="s">
        <v>345</v>
      </c>
      <c r="D221" s="320" t="s">
        <v>1338</v>
      </c>
      <c r="E221" s="320" t="s">
        <v>1174</v>
      </c>
      <c r="F221" s="315">
        <v>100000</v>
      </c>
      <c r="G221" s="315">
        <v>0</v>
      </c>
      <c r="H221" s="123" t="str">
        <f t="shared" si="3"/>
        <v>031004100S4130</v>
      </c>
    </row>
    <row r="222" spans="1:8" ht="38.25">
      <c r="A222" s="319" t="s">
        <v>1316</v>
      </c>
      <c r="B222" s="320" t="s">
        <v>5</v>
      </c>
      <c r="C222" s="320" t="s">
        <v>345</v>
      </c>
      <c r="D222" s="320" t="s">
        <v>1338</v>
      </c>
      <c r="E222" s="320" t="s">
        <v>1317</v>
      </c>
      <c r="F222" s="315">
        <v>100000</v>
      </c>
      <c r="G222" s="315">
        <v>0</v>
      </c>
      <c r="H222" s="123" t="str">
        <f t="shared" si="3"/>
        <v>031004100S4130200</v>
      </c>
    </row>
    <row r="223" spans="1:8" ht="38.25">
      <c r="A223" s="319" t="s">
        <v>1197</v>
      </c>
      <c r="B223" s="320" t="s">
        <v>5</v>
      </c>
      <c r="C223" s="320" t="s">
        <v>345</v>
      </c>
      <c r="D223" s="320" t="s">
        <v>1338</v>
      </c>
      <c r="E223" s="320" t="s">
        <v>1198</v>
      </c>
      <c r="F223" s="315">
        <v>100000</v>
      </c>
      <c r="G223" s="315">
        <v>0</v>
      </c>
      <c r="H223" s="123" t="str">
        <f t="shared" si="3"/>
        <v>031004100S4130240</v>
      </c>
    </row>
    <row r="224" spans="1:8">
      <c r="A224" s="319" t="s">
        <v>1224</v>
      </c>
      <c r="B224" s="320" t="s">
        <v>5</v>
      </c>
      <c r="C224" s="320" t="s">
        <v>345</v>
      </c>
      <c r="D224" s="320" t="s">
        <v>1338</v>
      </c>
      <c r="E224" s="320" t="s">
        <v>329</v>
      </c>
      <c r="F224" s="315">
        <v>100000</v>
      </c>
      <c r="G224" s="315">
        <v>0</v>
      </c>
      <c r="H224" s="123" t="str">
        <f t="shared" si="3"/>
        <v>031004100S4130244</v>
      </c>
    </row>
    <row r="225" spans="1:8" ht="25.5">
      <c r="A225" s="319" t="s">
        <v>459</v>
      </c>
      <c r="B225" s="320" t="s">
        <v>5</v>
      </c>
      <c r="C225" s="320" t="s">
        <v>345</v>
      </c>
      <c r="D225" s="320" t="s">
        <v>980</v>
      </c>
      <c r="E225" s="320" t="s">
        <v>1174</v>
      </c>
      <c r="F225" s="315">
        <v>214695</v>
      </c>
      <c r="G225" s="315">
        <v>214695</v>
      </c>
      <c r="H225" s="123" t="str">
        <f t="shared" si="3"/>
        <v>03100420000000</v>
      </c>
    </row>
    <row r="226" spans="1:8" ht="127.5">
      <c r="A226" s="319" t="s">
        <v>349</v>
      </c>
      <c r="B226" s="320" t="s">
        <v>5</v>
      </c>
      <c r="C226" s="320" t="s">
        <v>345</v>
      </c>
      <c r="D226" s="320" t="s">
        <v>661</v>
      </c>
      <c r="E226" s="320" t="s">
        <v>1174</v>
      </c>
      <c r="F226" s="315">
        <v>158100</v>
      </c>
      <c r="G226" s="315">
        <v>158100</v>
      </c>
      <c r="H226" s="123" t="str">
        <f t="shared" si="3"/>
        <v>03100420080020</v>
      </c>
    </row>
    <row r="227" spans="1:8" ht="38.25">
      <c r="A227" s="319" t="s">
        <v>1316</v>
      </c>
      <c r="B227" s="320" t="s">
        <v>5</v>
      </c>
      <c r="C227" s="320" t="s">
        <v>345</v>
      </c>
      <c r="D227" s="320" t="s">
        <v>661</v>
      </c>
      <c r="E227" s="320" t="s">
        <v>1317</v>
      </c>
      <c r="F227" s="315">
        <v>158100</v>
      </c>
      <c r="G227" s="315">
        <v>158100</v>
      </c>
      <c r="H227" s="123" t="str">
        <f t="shared" si="3"/>
        <v>03100420080020200</v>
      </c>
    </row>
    <row r="228" spans="1:8" ht="38.25">
      <c r="A228" s="319" t="s">
        <v>1197</v>
      </c>
      <c r="B228" s="320" t="s">
        <v>5</v>
      </c>
      <c r="C228" s="320" t="s">
        <v>345</v>
      </c>
      <c r="D228" s="320" t="s">
        <v>661</v>
      </c>
      <c r="E228" s="320" t="s">
        <v>1198</v>
      </c>
      <c r="F228" s="315">
        <v>158100</v>
      </c>
      <c r="G228" s="315">
        <v>158100</v>
      </c>
      <c r="H228" s="123" t="str">
        <f t="shared" si="3"/>
        <v>03100420080020240</v>
      </c>
    </row>
    <row r="229" spans="1:8">
      <c r="A229" s="319" t="s">
        <v>1224</v>
      </c>
      <c r="B229" s="320" t="s">
        <v>5</v>
      </c>
      <c r="C229" s="320" t="s">
        <v>345</v>
      </c>
      <c r="D229" s="320" t="s">
        <v>661</v>
      </c>
      <c r="E229" s="320" t="s">
        <v>329</v>
      </c>
      <c r="F229" s="315">
        <v>158100</v>
      </c>
      <c r="G229" s="315">
        <v>158100</v>
      </c>
      <c r="H229" s="123" t="str">
        <f t="shared" si="3"/>
        <v>03100420080020244</v>
      </c>
    </row>
    <row r="230" spans="1:8" ht="114.75">
      <c r="A230" s="319" t="s">
        <v>350</v>
      </c>
      <c r="B230" s="320" t="s">
        <v>5</v>
      </c>
      <c r="C230" s="320" t="s">
        <v>345</v>
      </c>
      <c r="D230" s="320" t="s">
        <v>662</v>
      </c>
      <c r="E230" s="320" t="s">
        <v>1174</v>
      </c>
      <c r="F230" s="315">
        <v>56147</v>
      </c>
      <c r="G230" s="315">
        <v>56147</v>
      </c>
      <c r="H230" s="123" t="str">
        <f t="shared" si="3"/>
        <v>03100420080030</v>
      </c>
    </row>
    <row r="231" spans="1:8" ht="38.25">
      <c r="A231" s="319" t="s">
        <v>1316</v>
      </c>
      <c r="B231" s="320" t="s">
        <v>5</v>
      </c>
      <c r="C231" s="320" t="s">
        <v>345</v>
      </c>
      <c r="D231" s="320" t="s">
        <v>662</v>
      </c>
      <c r="E231" s="320" t="s">
        <v>1317</v>
      </c>
      <c r="F231" s="315">
        <v>56147</v>
      </c>
      <c r="G231" s="315">
        <v>56147</v>
      </c>
      <c r="H231" s="123" t="str">
        <f t="shared" si="3"/>
        <v>03100420080030200</v>
      </c>
    </row>
    <row r="232" spans="1:8" ht="38.25">
      <c r="A232" s="319" t="s">
        <v>1197</v>
      </c>
      <c r="B232" s="320" t="s">
        <v>5</v>
      </c>
      <c r="C232" s="320" t="s">
        <v>345</v>
      </c>
      <c r="D232" s="320" t="s">
        <v>662</v>
      </c>
      <c r="E232" s="320" t="s">
        <v>1198</v>
      </c>
      <c r="F232" s="315">
        <v>56147</v>
      </c>
      <c r="G232" s="315">
        <v>56147</v>
      </c>
      <c r="H232" s="123" t="str">
        <f t="shared" si="3"/>
        <v>03100420080030240</v>
      </c>
    </row>
    <row r="233" spans="1:8">
      <c r="A233" s="319" t="s">
        <v>1224</v>
      </c>
      <c r="B233" s="320" t="s">
        <v>5</v>
      </c>
      <c r="C233" s="320" t="s">
        <v>345</v>
      </c>
      <c r="D233" s="320" t="s">
        <v>662</v>
      </c>
      <c r="E233" s="320" t="s">
        <v>329</v>
      </c>
      <c r="F233" s="315">
        <v>56147</v>
      </c>
      <c r="G233" s="315">
        <v>56147</v>
      </c>
      <c r="H233" s="123" t="str">
        <f t="shared" si="3"/>
        <v>03100420080030244</v>
      </c>
    </row>
    <row r="234" spans="1:8" ht="140.25">
      <c r="A234" s="319" t="s">
        <v>2010</v>
      </c>
      <c r="B234" s="320" t="s">
        <v>5</v>
      </c>
      <c r="C234" s="320" t="s">
        <v>345</v>
      </c>
      <c r="D234" s="320" t="s">
        <v>1225</v>
      </c>
      <c r="E234" s="320" t="s">
        <v>1174</v>
      </c>
      <c r="F234" s="315">
        <v>448</v>
      </c>
      <c r="G234" s="315">
        <v>448</v>
      </c>
      <c r="H234" s="123" t="str">
        <f t="shared" si="3"/>
        <v>031004200S4120</v>
      </c>
    </row>
    <row r="235" spans="1:8" ht="38.25">
      <c r="A235" s="319" t="s">
        <v>1316</v>
      </c>
      <c r="B235" s="320" t="s">
        <v>5</v>
      </c>
      <c r="C235" s="320" t="s">
        <v>345</v>
      </c>
      <c r="D235" s="320" t="s">
        <v>1225</v>
      </c>
      <c r="E235" s="320" t="s">
        <v>1317</v>
      </c>
      <c r="F235" s="315">
        <v>448</v>
      </c>
      <c r="G235" s="315">
        <v>448</v>
      </c>
      <c r="H235" s="123" t="str">
        <f t="shared" si="3"/>
        <v>031004200S4120200</v>
      </c>
    </row>
    <row r="236" spans="1:8" ht="38.25">
      <c r="A236" s="319" t="s">
        <v>1197</v>
      </c>
      <c r="B236" s="320" t="s">
        <v>5</v>
      </c>
      <c r="C236" s="320" t="s">
        <v>345</v>
      </c>
      <c r="D236" s="320" t="s">
        <v>1225</v>
      </c>
      <c r="E236" s="320" t="s">
        <v>1198</v>
      </c>
      <c r="F236" s="315">
        <v>448</v>
      </c>
      <c r="G236" s="315">
        <v>448</v>
      </c>
      <c r="H236" s="123" t="str">
        <f t="shared" si="3"/>
        <v>031004200S4120240</v>
      </c>
    </row>
    <row r="237" spans="1:8">
      <c r="A237" s="319" t="s">
        <v>1224</v>
      </c>
      <c r="B237" s="320" t="s">
        <v>5</v>
      </c>
      <c r="C237" s="320" t="s">
        <v>345</v>
      </c>
      <c r="D237" s="320" t="s">
        <v>1225</v>
      </c>
      <c r="E237" s="320" t="s">
        <v>329</v>
      </c>
      <c r="F237" s="315">
        <v>448</v>
      </c>
      <c r="G237" s="315">
        <v>448</v>
      </c>
      <c r="H237" s="123" t="str">
        <f t="shared" si="3"/>
        <v>031004200S4120244</v>
      </c>
    </row>
    <row r="238" spans="1:8">
      <c r="A238" s="319" t="s">
        <v>183</v>
      </c>
      <c r="B238" s="320" t="s">
        <v>5</v>
      </c>
      <c r="C238" s="320" t="s">
        <v>1140</v>
      </c>
      <c r="D238" s="320" t="s">
        <v>1174</v>
      </c>
      <c r="E238" s="320" t="s">
        <v>1174</v>
      </c>
      <c r="F238" s="315">
        <v>46621700</v>
      </c>
      <c r="G238" s="315">
        <v>46626700</v>
      </c>
      <c r="H238" s="123" t="str">
        <f t="shared" si="3"/>
        <v>0400</v>
      </c>
    </row>
    <row r="239" spans="1:8">
      <c r="A239" s="319" t="s">
        <v>184</v>
      </c>
      <c r="B239" s="320" t="s">
        <v>5</v>
      </c>
      <c r="C239" s="320" t="s">
        <v>352</v>
      </c>
      <c r="D239" s="320" t="s">
        <v>1174</v>
      </c>
      <c r="E239" s="320" t="s">
        <v>1174</v>
      </c>
      <c r="F239" s="315">
        <v>2064600</v>
      </c>
      <c r="G239" s="315">
        <v>2064600</v>
      </c>
      <c r="H239" s="123" t="str">
        <f t="shared" si="3"/>
        <v>0405</v>
      </c>
    </row>
    <row r="240" spans="1:8" ht="38.25">
      <c r="A240" s="319" t="s">
        <v>493</v>
      </c>
      <c r="B240" s="320" t="s">
        <v>5</v>
      </c>
      <c r="C240" s="320" t="s">
        <v>352</v>
      </c>
      <c r="D240" s="320" t="s">
        <v>1002</v>
      </c>
      <c r="E240" s="320" t="s">
        <v>1174</v>
      </c>
      <c r="F240" s="315">
        <v>2064600</v>
      </c>
      <c r="G240" s="315">
        <v>2064600</v>
      </c>
      <c r="H240" s="123" t="str">
        <f t="shared" si="3"/>
        <v>04051200000000</v>
      </c>
    </row>
    <row r="241" spans="1:8" ht="25.5">
      <c r="A241" s="319" t="s">
        <v>494</v>
      </c>
      <c r="B241" s="320" t="s">
        <v>5</v>
      </c>
      <c r="C241" s="320" t="s">
        <v>352</v>
      </c>
      <c r="D241" s="320" t="s">
        <v>1003</v>
      </c>
      <c r="E241" s="320" t="s">
        <v>1174</v>
      </c>
      <c r="F241" s="315">
        <v>10000</v>
      </c>
      <c r="G241" s="315">
        <v>10000</v>
      </c>
      <c r="H241" s="123" t="str">
        <f t="shared" si="3"/>
        <v>04051210000000</v>
      </c>
    </row>
    <row r="242" spans="1:8" ht="63.75">
      <c r="A242" s="319" t="s">
        <v>1693</v>
      </c>
      <c r="B242" s="320" t="s">
        <v>5</v>
      </c>
      <c r="C242" s="320" t="s">
        <v>352</v>
      </c>
      <c r="D242" s="320" t="s">
        <v>1694</v>
      </c>
      <c r="E242" s="320" t="s">
        <v>1174</v>
      </c>
      <c r="F242" s="315">
        <v>10000</v>
      </c>
      <c r="G242" s="315">
        <v>10000</v>
      </c>
      <c r="H242" s="123" t="str">
        <f t="shared" si="3"/>
        <v>04051210080000</v>
      </c>
    </row>
    <row r="243" spans="1:8" ht="38.25">
      <c r="A243" s="319" t="s">
        <v>1316</v>
      </c>
      <c r="B243" s="320" t="s">
        <v>5</v>
      </c>
      <c r="C243" s="320" t="s">
        <v>352</v>
      </c>
      <c r="D243" s="320" t="s">
        <v>1694</v>
      </c>
      <c r="E243" s="320" t="s">
        <v>1317</v>
      </c>
      <c r="F243" s="315">
        <v>10000</v>
      </c>
      <c r="G243" s="315">
        <v>10000</v>
      </c>
      <c r="H243" s="123" t="str">
        <f t="shared" si="3"/>
        <v>04051210080000200</v>
      </c>
    </row>
    <row r="244" spans="1:8" ht="38.25">
      <c r="A244" s="319" t="s">
        <v>1197</v>
      </c>
      <c r="B244" s="320" t="s">
        <v>5</v>
      </c>
      <c r="C244" s="320" t="s">
        <v>352</v>
      </c>
      <c r="D244" s="320" t="s">
        <v>1694</v>
      </c>
      <c r="E244" s="320" t="s">
        <v>1198</v>
      </c>
      <c r="F244" s="315">
        <v>10000</v>
      </c>
      <c r="G244" s="315">
        <v>10000</v>
      </c>
      <c r="H244" s="123" t="str">
        <f t="shared" ref="H244:H307" si="4">CONCATENATE(C244,,D244,E244)</f>
        <v>04051210080000240</v>
      </c>
    </row>
    <row r="245" spans="1:8">
      <c r="A245" s="319" t="s">
        <v>1224</v>
      </c>
      <c r="B245" s="320" t="s">
        <v>5</v>
      </c>
      <c r="C245" s="320" t="s">
        <v>352</v>
      </c>
      <c r="D245" s="320" t="s">
        <v>1694</v>
      </c>
      <c r="E245" s="320" t="s">
        <v>329</v>
      </c>
      <c r="F245" s="315">
        <v>10000</v>
      </c>
      <c r="G245" s="315">
        <v>10000</v>
      </c>
      <c r="H245" s="123" t="str">
        <f t="shared" si="4"/>
        <v>04051210080000244</v>
      </c>
    </row>
    <row r="246" spans="1:8" ht="38.25">
      <c r="A246" s="319" t="s">
        <v>447</v>
      </c>
      <c r="B246" s="320" t="s">
        <v>5</v>
      </c>
      <c r="C246" s="320" t="s">
        <v>352</v>
      </c>
      <c r="D246" s="320" t="s">
        <v>1005</v>
      </c>
      <c r="E246" s="320" t="s">
        <v>1174</v>
      </c>
      <c r="F246" s="315">
        <v>2054600</v>
      </c>
      <c r="G246" s="315">
        <v>2054600</v>
      </c>
      <c r="H246" s="123" t="str">
        <f t="shared" si="4"/>
        <v>04051230000000</v>
      </c>
    </row>
    <row r="247" spans="1:8" ht="114.75">
      <c r="A247" s="319" t="s">
        <v>355</v>
      </c>
      <c r="B247" s="320" t="s">
        <v>5</v>
      </c>
      <c r="C247" s="320" t="s">
        <v>352</v>
      </c>
      <c r="D247" s="320" t="s">
        <v>669</v>
      </c>
      <c r="E247" s="320" t="s">
        <v>1174</v>
      </c>
      <c r="F247" s="315">
        <v>2054600</v>
      </c>
      <c r="G247" s="315">
        <v>2054600</v>
      </c>
      <c r="H247" s="123" t="str">
        <f t="shared" si="4"/>
        <v>04051230075170</v>
      </c>
    </row>
    <row r="248" spans="1:8" ht="76.5">
      <c r="A248" s="319" t="s">
        <v>1315</v>
      </c>
      <c r="B248" s="320" t="s">
        <v>5</v>
      </c>
      <c r="C248" s="320" t="s">
        <v>352</v>
      </c>
      <c r="D248" s="320" t="s">
        <v>669</v>
      </c>
      <c r="E248" s="320" t="s">
        <v>273</v>
      </c>
      <c r="F248" s="315">
        <v>1992700</v>
      </c>
      <c r="G248" s="315">
        <v>1992700</v>
      </c>
      <c r="H248" s="123" t="str">
        <f t="shared" si="4"/>
        <v>04051230075170100</v>
      </c>
    </row>
    <row r="249" spans="1:8" ht="38.25">
      <c r="A249" s="319" t="s">
        <v>1204</v>
      </c>
      <c r="B249" s="320" t="s">
        <v>5</v>
      </c>
      <c r="C249" s="320" t="s">
        <v>352</v>
      </c>
      <c r="D249" s="320" t="s">
        <v>669</v>
      </c>
      <c r="E249" s="320" t="s">
        <v>28</v>
      </c>
      <c r="F249" s="315">
        <v>1992700</v>
      </c>
      <c r="G249" s="315">
        <v>1992700</v>
      </c>
      <c r="H249" s="123" t="str">
        <f t="shared" si="4"/>
        <v>04051230075170120</v>
      </c>
    </row>
    <row r="250" spans="1:8" ht="25.5">
      <c r="A250" s="319" t="s">
        <v>953</v>
      </c>
      <c r="B250" s="320" t="s">
        <v>5</v>
      </c>
      <c r="C250" s="320" t="s">
        <v>352</v>
      </c>
      <c r="D250" s="320" t="s">
        <v>669</v>
      </c>
      <c r="E250" s="320" t="s">
        <v>324</v>
      </c>
      <c r="F250" s="315">
        <v>1426054</v>
      </c>
      <c r="G250" s="315">
        <v>1426054</v>
      </c>
      <c r="H250" s="123" t="str">
        <f t="shared" si="4"/>
        <v>04051230075170121</v>
      </c>
    </row>
    <row r="251" spans="1:8" ht="51">
      <c r="A251" s="319" t="s">
        <v>325</v>
      </c>
      <c r="B251" s="320" t="s">
        <v>5</v>
      </c>
      <c r="C251" s="320" t="s">
        <v>352</v>
      </c>
      <c r="D251" s="320" t="s">
        <v>669</v>
      </c>
      <c r="E251" s="320" t="s">
        <v>326</v>
      </c>
      <c r="F251" s="315">
        <v>136000</v>
      </c>
      <c r="G251" s="315">
        <v>136000</v>
      </c>
      <c r="H251" s="123" t="str">
        <f t="shared" si="4"/>
        <v>04051230075170122</v>
      </c>
    </row>
    <row r="252" spans="1:8" ht="63.75">
      <c r="A252" s="319" t="s">
        <v>1054</v>
      </c>
      <c r="B252" s="320" t="s">
        <v>5</v>
      </c>
      <c r="C252" s="320" t="s">
        <v>352</v>
      </c>
      <c r="D252" s="320" t="s">
        <v>669</v>
      </c>
      <c r="E252" s="320" t="s">
        <v>1055</v>
      </c>
      <c r="F252" s="315">
        <v>430646</v>
      </c>
      <c r="G252" s="315">
        <v>430646</v>
      </c>
      <c r="H252" s="123" t="str">
        <f t="shared" si="4"/>
        <v>04051230075170129</v>
      </c>
    </row>
    <row r="253" spans="1:8" ht="38.25">
      <c r="A253" s="319" t="s">
        <v>1316</v>
      </c>
      <c r="B253" s="320" t="s">
        <v>5</v>
      </c>
      <c r="C253" s="320" t="s">
        <v>352</v>
      </c>
      <c r="D253" s="320" t="s">
        <v>669</v>
      </c>
      <c r="E253" s="320" t="s">
        <v>1317</v>
      </c>
      <c r="F253" s="315">
        <v>61900</v>
      </c>
      <c r="G253" s="315">
        <v>61900</v>
      </c>
      <c r="H253" s="123" t="str">
        <f t="shared" si="4"/>
        <v>04051230075170200</v>
      </c>
    </row>
    <row r="254" spans="1:8" ht="38.25">
      <c r="A254" s="319" t="s">
        <v>1197</v>
      </c>
      <c r="B254" s="320" t="s">
        <v>5</v>
      </c>
      <c r="C254" s="320" t="s">
        <v>352</v>
      </c>
      <c r="D254" s="320" t="s">
        <v>669</v>
      </c>
      <c r="E254" s="320" t="s">
        <v>1198</v>
      </c>
      <c r="F254" s="315">
        <v>61900</v>
      </c>
      <c r="G254" s="315">
        <v>61900</v>
      </c>
      <c r="H254" s="123" t="str">
        <f t="shared" si="4"/>
        <v>04051230075170240</v>
      </c>
    </row>
    <row r="255" spans="1:8">
      <c r="A255" s="319" t="s">
        <v>1224</v>
      </c>
      <c r="B255" s="320" t="s">
        <v>5</v>
      </c>
      <c r="C255" s="320" t="s">
        <v>352</v>
      </c>
      <c r="D255" s="320" t="s">
        <v>669</v>
      </c>
      <c r="E255" s="320" t="s">
        <v>329</v>
      </c>
      <c r="F255" s="315">
        <v>61900</v>
      </c>
      <c r="G255" s="315">
        <v>61900</v>
      </c>
      <c r="H255" s="123"/>
    </row>
    <row r="256" spans="1:8">
      <c r="A256" s="319" t="s">
        <v>1650</v>
      </c>
      <c r="B256" s="320" t="s">
        <v>5</v>
      </c>
      <c r="C256" s="320" t="s">
        <v>1651</v>
      </c>
      <c r="D256" s="320" t="s">
        <v>1174</v>
      </c>
      <c r="E256" s="320" t="s">
        <v>1174</v>
      </c>
      <c r="F256" s="315">
        <v>2224400</v>
      </c>
      <c r="G256" s="315">
        <v>2224400</v>
      </c>
      <c r="H256" s="123"/>
    </row>
    <row r="257" spans="1:8" ht="38.25">
      <c r="A257" s="319" t="s">
        <v>599</v>
      </c>
      <c r="B257" s="320" t="s">
        <v>5</v>
      </c>
      <c r="C257" s="320" t="s">
        <v>1651</v>
      </c>
      <c r="D257" s="320" t="s">
        <v>1006</v>
      </c>
      <c r="E257" s="320" t="s">
        <v>1174</v>
      </c>
      <c r="F257" s="315">
        <v>2224400</v>
      </c>
      <c r="G257" s="315">
        <v>2224400</v>
      </c>
      <c r="H257" s="123" t="str">
        <f t="shared" si="4"/>
        <v>04078000000000</v>
      </c>
    </row>
    <row r="258" spans="1:8" ht="51">
      <c r="A258" s="319" t="s">
        <v>600</v>
      </c>
      <c r="B258" s="320" t="s">
        <v>5</v>
      </c>
      <c r="C258" s="320" t="s">
        <v>1651</v>
      </c>
      <c r="D258" s="320" t="s">
        <v>1008</v>
      </c>
      <c r="E258" s="320" t="s">
        <v>1174</v>
      </c>
      <c r="F258" s="315">
        <v>2224400</v>
      </c>
      <c r="G258" s="315">
        <v>2224400</v>
      </c>
      <c r="H258" s="123" t="str">
        <f t="shared" si="4"/>
        <v>04078020000000</v>
      </c>
    </row>
    <row r="259" spans="1:8" ht="76.5">
      <c r="A259" s="319" t="s">
        <v>1652</v>
      </c>
      <c r="B259" s="320" t="s">
        <v>5</v>
      </c>
      <c r="C259" s="320" t="s">
        <v>1651</v>
      </c>
      <c r="D259" s="320" t="s">
        <v>1653</v>
      </c>
      <c r="E259" s="320" t="s">
        <v>1174</v>
      </c>
      <c r="F259" s="315">
        <v>2224400</v>
      </c>
      <c r="G259" s="315">
        <v>2224400</v>
      </c>
      <c r="H259" s="123" t="str">
        <f t="shared" si="4"/>
        <v>04078020074460</v>
      </c>
    </row>
    <row r="260" spans="1:8" ht="76.5">
      <c r="A260" s="319" t="s">
        <v>1315</v>
      </c>
      <c r="B260" s="320" t="s">
        <v>5</v>
      </c>
      <c r="C260" s="320" t="s">
        <v>1651</v>
      </c>
      <c r="D260" s="320" t="s">
        <v>1653</v>
      </c>
      <c r="E260" s="320" t="s">
        <v>273</v>
      </c>
      <c r="F260" s="315">
        <v>2184400</v>
      </c>
      <c r="G260" s="315">
        <v>2184400</v>
      </c>
      <c r="H260" s="123" t="str">
        <f t="shared" si="4"/>
        <v>04078020074460100</v>
      </c>
    </row>
    <row r="261" spans="1:8" ht="38.25">
      <c r="A261" s="319" t="s">
        <v>1204</v>
      </c>
      <c r="B261" s="320" t="s">
        <v>5</v>
      </c>
      <c r="C261" s="320" t="s">
        <v>1651</v>
      </c>
      <c r="D261" s="320" t="s">
        <v>1653</v>
      </c>
      <c r="E261" s="320" t="s">
        <v>28</v>
      </c>
      <c r="F261" s="315">
        <v>2184400</v>
      </c>
      <c r="G261" s="315">
        <v>2184400</v>
      </c>
      <c r="H261" s="123" t="str">
        <f t="shared" si="4"/>
        <v>04078020074460120</v>
      </c>
    </row>
    <row r="262" spans="1:8" ht="25.5">
      <c r="A262" s="319" t="s">
        <v>953</v>
      </c>
      <c r="B262" s="320" t="s">
        <v>5</v>
      </c>
      <c r="C262" s="320" t="s">
        <v>1651</v>
      </c>
      <c r="D262" s="320" t="s">
        <v>1653</v>
      </c>
      <c r="E262" s="320" t="s">
        <v>324</v>
      </c>
      <c r="F262" s="315">
        <v>1536873</v>
      </c>
      <c r="G262" s="315">
        <v>1536873</v>
      </c>
      <c r="H262" s="123" t="str">
        <f t="shared" si="4"/>
        <v>04078020074460121</v>
      </c>
    </row>
    <row r="263" spans="1:8" ht="51">
      <c r="A263" s="319" t="s">
        <v>325</v>
      </c>
      <c r="B263" s="320" t="s">
        <v>5</v>
      </c>
      <c r="C263" s="320" t="s">
        <v>1651</v>
      </c>
      <c r="D263" s="320" t="s">
        <v>1653</v>
      </c>
      <c r="E263" s="320" t="s">
        <v>326</v>
      </c>
      <c r="F263" s="315">
        <v>183400</v>
      </c>
      <c r="G263" s="315">
        <v>183400</v>
      </c>
      <c r="H263" s="123" t="str">
        <f t="shared" si="4"/>
        <v>04078020074460122</v>
      </c>
    </row>
    <row r="264" spans="1:8" ht="63.75">
      <c r="A264" s="319" t="s">
        <v>1054</v>
      </c>
      <c r="B264" s="320" t="s">
        <v>5</v>
      </c>
      <c r="C264" s="320" t="s">
        <v>1651</v>
      </c>
      <c r="D264" s="320" t="s">
        <v>1653</v>
      </c>
      <c r="E264" s="320" t="s">
        <v>1055</v>
      </c>
      <c r="F264" s="315">
        <v>464127</v>
      </c>
      <c r="G264" s="315">
        <v>464127</v>
      </c>
      <c r="H264" s="123" t="str">
        <f t="shared" si="4"/>
        <v>04078020074460129</v>
      </c>
    </row>
    <row r="265" spans="1:8" ht="38.25">
      <c r="A265" s="319" t="s">
        <v>1316</v>
      </c>
      <c r="B265" s="320" t="s">
        <v>5</v>
      </c>
      <c r="C265" s="320" t="s">
        <v>1651</v>
      </c>
      <c r="D265" s="320" t="s">
        <v>1653</v>
      </c>
      <c r="E265" s="320" t="s">
        <v>1317</v>
      </c>
      <c r="F265" s="315">
        <v>40000</v>
      </c>
      <c r="G265" s="315">
        <v>40000</v>
      </c>
      <c r="H265" s="123" t="str">
        <f t="shared" si="4"/>
        <v>04078020074460200</v>
      </c>
    </row>
    <row r="266" spans="1:8" ht="38.25">
      <c r="A266" s="319" t="s">
        <v>1197</v>
      </c>
      <c r="B266" s="320" t="s">
        <v>5</v>
      </c>
      <c r="C266" s="320" t="s">
        <v>1651</v>
      </c>
      <c r="D266" s="320" t="s">
        <v>1653</v>
      </c>
      <c r="E266" s="320" t="s">
        <v>1198</v>
      </c>
      <c r="F266" s="315">
        <v>40000</v>
      </c>
      <c r="G266" s="315">
        <v>40000</v>
      </c>
      <c r="H266" s="123" t="str">
        <f t="shared" si="4"/>
        <v>04078020074460240</v>
      </c>
    </row>
    <row r="267" spans="1:8">
      <c r="A267" s="319" t="s">
        <v>1224</v>
      </c>
      <c r="B267" s="320" t="s">
        <v>5</v>
      </c>
      <c r="C267" s="320" t="s">
        <v>1651</v>
      </c>
      <c r="D267" s="320" t="s">
        <v>1653</v>
      </c>
      <c r="E267" s="320" t="s">
        <v>329</v>
      </c>
      <c r="F267" s="315">
        <v>40000</v>
      </c>
      <c r="G267" s="315">
        <v>40000</v>
      </c>
      <c r="H267" s="123" t="str">
        <f t="shared" si="4"/>
        <v>04078020074460244</v>
      </c>
    </row>
    <row r="268" spans="1:8">
      <c r="A268" s="319" t="s">
        <v>185</v>
      </c>
      <c r="B268" s="320" t="s">
        <v>5</v>
      </c>
      <c r="C268" s="320" t="s">
        <v>356</v>
      </c>
      <c r="D268" s="320" t="s">
        <v>1174</v>
      </c>
      <c r="E268" s="320" t="s">
        <v>1174</v>
      </c>
      <c r="F268" s="315">
        <v>39804600</v>
      </c>
      <c r="G268" s="315">
        <v>39804600</v>
      </c>
      <c r="H268" s="123" t="str">
        <f t="shared" si="4"/>
        <v>0408</v>
      </c>
    </row>
    <row r="269" spans="1:8" ht="38.25">
      <c r="A269" s="319" t="s">
        <v>483</v>
      </c>
      <c r="B269" s="320" t="s">
        <v>5</v>
      </c>
      <c r="C269" s="320" t="s">
        <v>356</v>
      </c>
      <c r="D269" s="320" t="s">
        <v>993</v>
      </c>
      <c r="E269" s="320" t="s">
        <v>1174</v>
      </c>
      <c r="F269" s="315">
        <v>39804600</v>
      </c>
      <c r="G269" s="315">
        <v>39804600</v>
      </c>
      <c r="H269" s="123" t="str">
        <f t="shared" si="4"/>
        <v>04080900000000</v>
      </c>
    </row>
    <row r="270" spans="1:8" ht="25.5">
      <c r="A270" s="319" t="s">
        <v>486</v>
      </c>
      <c r="B270" s="320" t="s">
        <v>5</v>
      </c>
      <c r="C270" s="320" t="s">
        <v>356</v>
      </c>
      <c r="D270" s="320" t="s">
        <v>995</v>
      </c>
      <c r="E270" s="320" t="s">
        <v>1174</v>
      </c>
      <c r="F270" s="315">
        <v>39804600</v>
      </c>
      <c r="G270" s="315">
        <v>39804600</v>
      </c>
      <c r="H270" s="123" t="str">
        <f t="shared" si="4"/>
        <v>04080920000000</v>
      </c>
    </row>
    <row r="271" spans="1:8" ht="89.25">
      <c r="A271" s="319" t="s">
        <v>1832</v>
      </c>
      <c r="B271" s="320" t="s">
        <v>5</v>
      </c>
      <c r="C271" s="320" t="s">
        <v>356</v>
      </c>
      <c r="D271" s="320" t="s">
        <v>1833</v>
      </c>
      <c r="E271" s="320" t="s">
        <v>1174</v>
      </c>
      <c r="F271" s="315">
        <v>1191150</v>
      </c>
      <c r="G271" s="315">
        <v>1191150</v>
      </c>
      <c r="H271" s="123" t="str">
        <f t="shared" si="4"/>
        <v>040809200В0000</v>
      </c>
    </row>
    <row r="272" spans="1:8">
      <c r="A272" s="319" t="s">
        <v>1318</v>
      </c>
      <c r="B272" s="320" t="s">
        <v>5</v>
      </c>
      <c r="C272" s="320" t="s">
        <v>356</v>
      </c>
      <c r="D272" s="320" t="s">
        <v>1833</v>
      </c>
      <c r="E272" s="320" t="s">
        <v>1319</v>
      </c>
      <c r="F272" s="315">
        <v>1191150</v>
      </c>
      <c r="G272" s="315">
        <v>1191150</v>
      </c>
      <c r="H272" s="123" t="str">
        <f t="shared" si="4"/>
        <v>040809200В0000800</v>
      </c>
    </row>
    <row r="273" spans="1:8" ht="63.75">
      <c r="A273" s="319" t="s">
        <v>1207</v>
      </c>
      <c r="B273" s="320" t="s">
        <v>5</v>
      </c>
      <c r="C273" s="320" t="s">
        <v>356</v>
      </c>
      <c r="D273" s="320" t="s">
        <v>1833</v>
      </c>
      <c r="E273" s="320" t="s">
        <v>354</v>
      </c>
      <c r="F273" s="315">
        <v>1191150</v>
      </c>
      <c r="G273" s="315">
        <v>1191150</v>
      </c>
      <c r="H273" s="123" t="str">
        <f t="shared" si="4"/>
        <v>040809200В0000810</v>
      </c>
    </row>
    <row r="274" spans="1:8" ht="76.5">
      <c r="A274" s="319" t="s">
        <v>1226</v>
      </c>
      <c r="B274" s="320" t="s">
        <v>5</v>
      </c>
      <c r="C274" s="320" t="s">
        <v>356</v>
      </c>
      <c r="D274" s="320" t="s">
        <v>1833</v>
      </c>
      <c r="E274" s="320" t="s">
        <v>1227</v>
      </c>
      <c r="F274" s="315">
        <v>1191150</v>
      </c>
      <c r="G274" s="315">
        <v>1191150</v>
      </c>
      <c r="H274" s="123" t="str">
        <f t="shared" si="4"/>
        <v>040809200В0000811</v>
      </c>
    </row>
    <row r="275" spans="1:8" ht="89.25">
      <c r="A275" s="319" t="s">
        <v>825</v>
      </c>
      <c r="B275" s="320" t="s">
        <v>5</v>
      </c>
      <c r="C275" s="320" t="s">
        <v>356</v>
      </c>
      <c r="D275" s="320" t="s">
        <v>951</v>
      </c>
      <c r="E275" s="320" t="s">
        <v>1174</v>
      </c>
      <c r="F275" s="315">
        <v>452600</v>
      </c>
      <c r="G275" s="315">
        <v>452600</v>
      </c>
      <c r="H275" s="123" t="str">
        <f t="shared" si="4"/>
        <v>040809200Л0000</v>
      </c>
    </row>
    <row r="276" spans="1:8">
      <c r="A276" s="319" t="s">
        <v>1318</v>
      </c>
      <c r="B276" s="320" t="s">
        <v>5</v>
      </c>
      <c r="C276" s="320" t="s">
        <v>356</v>
      </c>
      <c r="D276" s="320" t="s">
        <v>951</v>
      </c>
      <c r="E276" s="320" t="s">
        <v>1319</v>
      </c>
      <c r="F276" s="315">
        <v>452600</v>
      </c>
      <c r="G276" s="315">
        <v>452600</v>
      </c>
      <c r="H276" s="123" t="str">
        <f t="shared" si="4"/>
        <v>040809200Л0000800</v>
      </c>
    </row>
    <row r="277" spans="1:8" ht="63.75">
      <c r="A277" s="319" t="s">
        <v>1207</v>
      </c>
      <c r="B277" s="320" t="s">
        <v>5</v>
      </c>
      <c r="C277" s="320" t="s">
        <v>356</v>
      </c>
      <c r="D277" s="320" t="s">
        <v>951</v>
      </c>
      <c r="E277" s="320" t="s">
        <v>354</v>
      </c>
      <c r="F277" s="315">
        <v>452600</v>
      </c>
      <c r="G277" s="315">
        <v>452600</v>
      </c>
      <c r="H277" s="123" t="str">
        <f t="shared" si="4"/>
        <v>040809200Л0000810</v>
      </c>
    </row>
    <row r="278" spans="1:8" ht="76.5">
      <c r="A278" s="319" t="s">
        <v>1226</v>
      </c>
      <c r="B278" s="320" t="s">
        <v>5</v>
      </c>
      <c r="C278" s="320" t="s">
        <v>356</v>
      </c>
      <c r="D278" s="320" t="s">
        <v>951</v>
      </c>
      <c r="E278" s="320" t="s">
        <v>1227</v>
      </c>
      <c r="F278" s="315">
        <v>452600</v>
      </c>
      <c r="G278" s="315">
        <v>452600</v>
      </c>
      <c r="H278" s="123" t="str">
        <f t="shared" si="4"/>
        <v>040809200Л0000811</v>
      </c>
    </row>
    <row r="279" spans="1:8" ht="89.25">
      <c r="A279" s="319" t="s">
        <v>357</v>
      </c>
      <c r="B279" s="320" t="s">
        <v>5</v>
      </c>
      <c r="C279" s="320" t="s">
        <v>356</v>
      </c>
      <c r="D279" s="320" t="s">
        <v>670</v>
      </c>
      <c r="E279" s="320" t="s">
        <v>1174</v>
      </c>
      <c r="F279" s="315">
        <v>38160850</v>
      </c>
      <c r="G279" s="315">
        <v>38160850</v>
      </c>
      <c r="H279" s="123" t="str">
        <f t="shared" si="4"/>
        <v>040809200П0000</v>
      </c>
    </row>
    <row r="280" spans="1:8">
      <c r="A280" s="319" t="s">
        <v>1318</v>
      </c>
      <c r="B280" s="320" t="s">
        <v>5</v>
      </c>
      <c r="C280" s="320" t="s">
        <v>356</v>
      </c>
      <c r="D280" s="320" t="s">
        <v>670</v>
      </c>
      <c r="E280" s="320" t="s">
        <v>1319</v>
      </c>
      <c r="F280" s="315">
        <v>38160850</v>
      </c>
      <c r="G280" s="315">
        <v>38160850</v>
      </c>
      <c r="H280" s="123" t="str">
        <f t="shared" si="4"/>
        <v>040809200П0000800</v>
      </c>
    </row>
    <row r="281" spans="1:8" ht="63.75">
      <c r="A281" s="319" t="s">
        <v>1207</v>
      </c>
      <c r="B281" s="320" t="s">
        <v>5</v>
      </c>
      <c r="C281" s="320" t="s">
        <v>356</v>
      </c>
      <c r="D281" s="320" t="s">
        <v>670</v>
      </c>
      <c r="E281" s="320" t="s">
        <v>354</v>
      </c>
      <c r="F281" s="315">
        <v>38160850</v>
      </c>
      <c r="G281" s="315">
        <v>38160850</v>
      </c>
      <c r="H281" s="123" t="str">
        <f t="shared" si="4"/>
        <v>040809200П0000810</v>
      </c>
    </row>
    <row r="282" spans="1:8" ht="76.5">
      <c r="A282" s="319" t="s">
        <v>1226</v>
      </c>
      <c r="B282" s="320" t="s">
        <v>5</v>
      </c>
      <c r="C282" s="320" t="s">
        <v>356</v>
      </c>
      <c r="D282" s="320" t="s">
        <v>670</v>
      </c>
      <c r="E282" s="320" t="s">
        <v>1227</v>
      </c>
      <c r="F282" s="315">
        <v>38160850</v>
      </c>
      <c r="G282" s="315">
        <v>38160850</v>
      </c>
      <c r="H282" s="123" t="str">
        <f t="shared" si="4"/>
        <v>040809200П0000811</v>
      </c>
    </row>
    <row r="283" spans="1:8">
      <c r="A283" s="319" t="s">
        <v>252</v>
      </c>
      <c r="B283" s="320" t="s">
        <v>5</v>
      </c>
      <c r="C283" s="320" t="s">
        <v>358</v>
      </c>
      <c r="D283" s="320" t="s">
        <v>1174</v>
      </c>
      <c r="E283" s="320" t="s">
        <v>1174</v>
      </c>
      <c r="F283" s="315">
        <v>86600</v>
      </c>
      <c r="G283" s="315">
        <v>91600</v>
      </c>
      <c r="H283" s="123" t="str">
        <f t="shared" si="4"/>
        <v>0409</v>
      </c>
    </row>
    <row r="284" spans="1:8" ht="38.25">
      <c r="A284" s="319" t="s">
        <v>483</v>
      </c>
      <c r="B284" s="320" t="s">
        <v>5</v>
      </c>
      <c r="C284" s="320" t="s">
        <v>358</v>
      </c>
      <c r="D284" s="320" t="s">
        <v>993</v>
      </c>
      <c r="E284" s="320" t="s">
        <v>1174</v>
      </c>
      <c r="F284" s="315">
        <v>86600</v>
      </c>
      <c r="G284" s="315">
        <v>91600</v>
      </c>
      <c r="H284" s="123" t="str">
        <f t="shared" si="4"/>
        <v>04090900000000</v>
      </c>
    </row>
    <row r="285" spans="1:8" ht="25.5">
      <c r="A285" s="319" t="s">
        <v>484</v>
      </c>
      <c r="B285" s="320" t="s">
        <v>5</v>
      </c>
      <c r="C285" s="320" t="s">
        <v>358</v>
      </c>
      <c r="D285" s="320" t="s">
        <v>994</v>
      </c>
      <c r="E285" s="320" t="s">
        <v>1174</v>
      </c>
      <c r="F285" s="315">
        <v>86600</v>
      </c>
      <c r="G285" s="315">
        <v>91600</v>
      </c>
      <c r="H285" s="123" t="str">
        <f t="shared" si="4"/>
        <v>04090910000000</v>
      </c>
    </row>
    <row r="286" spans="1:8" ht="63.75">
      <c r="A286" s="319" t="s">
        <v>359</v>
      </c>
      <c r="B286" s="320" t="s">
        <v>5</v>
      </c>
      <c r="C286" s="320" t="s">
        <v>358</v>
      </c>
      <c r="D286" s="320" t="s">
        <v>671</v>
      </c>
      <c r="E286" s="320" t="s">
        <v>1174</v>
      </c>
      <c r="F286" s="315">
        <v>86600</v>
      </c>
      <c r="G286" s="315">
        <v>91600</v>
      </c>
      <c r="H286" s="123" t="str">
        <f t="shared" si="4"/>
        <v>04090910080000</v>
      </c>
    </row>
    <row r="287" spans="1:8" ht="38.25">
      <c r="A287" s="319" t="s">
        <v>1316</v>
      </c>
      <c r="B287" s="320" t="s">
        <v>5</v>
      </c>
      <c r="C287" s="320" t="s">
        <v>358</v>
      </c>
      <c r="D287" s="320" t="s">
        <v>671</v>
      </c>
      <c r="E287" s="320" t="s">
        <v>1317</v>
      </c>
      <c r="F287" s="315">
        <v>86600</v>
      </c>
      <c r="G287" s="315">
        <v>91600</v>
      </c>
      <c r="H287" s="123" t="str">
        <f t="shared" si="4"/>
        <v>04090910080000200</v>
      </c>
    </row>
    <row r="288" spans="1:8" ht="38.25">
      <c r="A288" s="319" t="s">
        <v>1197</v>
      </c>
      <c r="B288" s="320" t="s">
        <v>5</v>
      </c>
      <c r="C288" s="320" t="s">
        <v>358</v>
      </c>
      <c r="D288" s="320" t="s">
        <v>671</v>
      </c>
      <c r="E288" s="320" t="s">
        <v>1198</v>
      </c>
      <c r="F288" s="315">
        <v>86600</v>
      </c>
      <c r="G288" s="315">
        <v>91600</v>
      </c>
      <c r="H288" s="123" t="str">
        <f t="shared" si="4"/>
        <v>04090910080000240</v>
      </c>
    </row>
    <row r="289" spans="1:8">
      <c r="A289" s="319" t="s">
        <v>1224</v>
      </c>
      <c r="B289" s="320" t="s">
        <v>5</v>
      </c>
      <c r="C289" s="320" t="s">
        <v>358</v>
      </c>
      <c r="D289" s="320" t="s">
        <v>671</v>
      </c>
      <c r="E289" s="320" t="s">
        <v>329</v>
      </c>
      <c r="F289" s="315">
        <v>86600</v>
      </c>
      <c r="G289" s="315">
        <v>91600</v>
      </c>
      <c r="H289" s="123" t="str">
        <f t="shared" si="4"/>
        <v>04090910080000244</v>
      </c>
    </row>
    <row r="290" spans="1:8" ht="25.5">
      <c r="A290" s="319" t="s">
        <v>145</v>
      </c>
      <c r="B290" s="320" t="s">
        <v>5</v>
      </c>
      <c r="C290" s="320" t="s">
        <v>360</v>
      </c>
      <c r="D290" s="320" t="s">
        <v>1174</v>
      </c>
      <c r="E290" s="320" t="s">
        <v>1174</v>
      </c>
      <c r="F290" s="315">
        <v>2441500</v>
      </c>
      <c r="G290" s="315">
        <v>2441500</v>
      </c>
      <c r="H290" s="123" t="str">
        <f t="shared" si="4"/>
        <v>0412</v>
      </c>
    </row>
    <row r="291" spans="1:8" ht="51">
      <c r="A291" s="319" t="s">
        <v>1240</v>
      </c>
      <c r="B291" s="320" t="s">
        <v>5</v>
      </c>
      <c r="C291" s="320" t="s">
        <v>360</v>
      </c>
      <c r="D291" s="320" t="s">
        <v>991</v>
      </c>
      <c r="E291" s="320" t="s">
        <v>1174</v>
      </c>
      <c r="F291" s="315">
        <v>2348500</v>
      </c>
      <c r="G291" s="315">
        <v>2348500</v>
      </c>
      <c r="H291" s="123" t="str">
        <f t="shared" si="4"/>
        <v>04120800000000</v>
      </c>
    </row>
    <row r="292" spans="1:8" ht="38.25">
      <c r="A292" s="319" t="s">
        <v>480</v>
      </c>
      <c r="B292" s="320" t="s">
        <v>5</v>
      </c>
      <c r="C292" s="320" t="s">
        <v>360</v>
      </c>
      <c r="D292" s="320" t="s">
        <v>992</v>
      </c>
      <c r="E292" s="320" t="s">
        <v>1174</v>
      </c>
      <c r="F292" s="315">
        <v>2345500</v>
      </c>
      <c r="G292" s="315">
        <v>2345500</v>
      </c>
      <c r="H292" s="123" t="str">
        <f t="shared" si="4"/>
        <v>04120810000000</v>
      </c>
    </row>
    <row r="293" spans="1:8" ht="127.5">
      <c r="A293" s="319" t="s">
        <v>1310</v>
      </c>
      <c r="B293" s="320" t="s">
        <v>5</v>
      </c>
      <c r="C293" s="320" t="s">
        <v>360</v>
      </c>
      <c r="D293" s="320" t="s">
        <v>672</v>
      </c>
      <c r="E293" s="320" t="s">
        <v>1174</v>
      </c>
      <c r="F293" s="315">
        <v>15000</v>
      </c>
      <c r="G293" s="315">
        <v>15000</v>
      </c>
      <c r="H293" s="123" t="str">
        <f t="shared" si="4"/>
        <v>04120810080020</v>
      </c>
    </row>
    <row r="294" spans="1:8" ht="38.25">
      <c r="A294" s="319" t="s">
        <v>1316</v>
      </c>
      <c r="B294" s="320" t="s">
        <v>5</v>
      </c>
      <c r="C294" s="320" t="s">
        <v>360</v>
      </c>
      <c r="D294" s="320" t="s">
        <v>672</v>
      </c>
      <c r="E294" s="320" t="s">
        <v>1317</v>
      </c>
      <c r="F294" s="315">
        <v>15000</v>
      </c>
      <c r="G294" s="315">
        <v>15000</v>
      </c>
      <c r="H294" s="123" t="str">
        <f t="shared" si="4"/>
        <v>04120810080020200</v>
      </c>
    </row>
    <row r="295" spans="1:8" ht="38.25">
      <c r="A295" s="319" t="s">
        <v>1197</v>
      </c>
      <c r="B295" s="320" t="s">
        <v>5</v>
      </c>
      <c r="C295" s="320" t="s">
        <v>360</v>
      </c>
      <c r="D295" s="320" t="s">
        <v>672</v>
      </c>
      <c r="E295" s="320" t="s">
        <v>1198</v>
      </c>
      <c r="F295" s="315">
        <v>15000</v>
      </c>
      <c r="G295" s="315">
        <v>15000</v>
      </c>
      <c r="H295" s="123" t="str">
        <f t="shared" si="4"/>
        <v>04120810080020240</v>
      </c>
    </row>
    <row r="296" spans="1:8">
      <c r="A296" s="319" t="s">
        <v>1224</v>
      </c>
      <c r="B296" s="320" t="s">
        <v>5</v>
      </c>
      <c r="C296" s="320" t="s">
        <v>360</v>
      </c>
      <c r="D296" s="320" t="s">
        <v>672</v>
      </c>
      <c r="E296" s="320" t="s">
        <v>329</v>
      </c>
      <c r="F296" s="315">
        <v>15000</v>
      </c>
      <c r="G296" s="315">
        <v>15000</v>
      </c>
      <c r="H296" s="123" t="str">
        <f t="shared" si="4"/>
        <v>04120810080020244</v>
      </c>
    </row>
    <row r="297" spans="1:8" ht="140.25">
      <c r="A297" s="319" t="s">
        <v>1502</v>
      </c>
      <c r="B297" s="320" t="s">
        <v>5</v>
      </c>
      <c r="C297" s="320" t="s">
        <v>360</v>
      </c>
      <c r="D297" s="320" t="s">
        <v>1339</v>
      </c>
      <c r="E297" s="320" t="s">
        <v>1174</v>
      </c>
      <c r="F297" s="315">
        <v>1676658</v>
      </c>
      <c r="G297" s="315">
        <v>1676658</v>
      </c>
      <c r="H297" s="123" t="str">
        <f t="shared" si="4"/>
        <v>041208100S6070</v>
      </c>
    </row>
    <row r="298" spans="1:8">
      <c r="A298" s="319" t="s">
        <v>1318</v>
      </c>
      <c r="B298" s="320" t="s">
        <v>5</v>
      </c>
      <c r="C298" s="320" t="s">
        <v>360</v>
      </c>
      <c r="D298" s="320" t="s">
        <v>1339</v>
      </c>
      <c r="E298" s="320" t="s">
        <v>1319</v>
      </c>
      <c r="F298" s="315">
        <v>1676658</v>
      </c>
      <c r="G298" s="315">
        <v>1676658</v>
      </c>
      <c r="H298" s="123" t="str">
        <f t="shared" si="4"/>
        <v>041208100S6070800</v>
      </c>
    </row>
    <row r="299" spans="1:8" ht="63.75">
      <c r="A299" s="319" t="s">
        <v>1207</v>
      </c>
      <c r="B299" s="320" t="s">
        <v>5</v>
      </c>
      <c r="C299" s="320" t="s">
        <v>360</v>
      </c>
      <c r="D299" s="320" t="s">
        <v>1339</v>
      </c>
      <c r="E299" s="320" t="s">
        <v>354</v>
      </c>
      <c r="F299" s="315">
        <v>1676658</v>
      </c>
      <c r="G299" s="315">
        <v>1676658</v>
      </c>
      <c r="H299" s="123" t="str">
        <f t="shared" si="4"/>
        <v>041208100S6070810</v>
      </c>
    </row>
    <row r="300" spans="1:8" ht="76.5">
      <c r="A300" s="319" t="s">
        <v>1226</v>
      </c>
      <c r="B300" s="320" t="s">
        <v>5</v>
      </c>
      <c r="C300" s="320" t="s">
        <v>360</v>
      </c>
      <c r="D300" s="320" t="s">
        <v>1339</v>
      </c>
      <c r="E300" s="320" t="s">
        <v>1227</v>
      </c>
      <c r="F300" s="315">
        <v>1676658</v>
      </c>
      <c r="G300" s="315">
        <v>1676658</v>
      </c>
      <c r="H300" s="123" t="str">
        <f t="shared" si="4"/>
        <v>041208100S6070811</v>
      </c>
    </row>
    <row r="301" spans="1:8" ht="127.5">
      <c r="A301" s="319" t="s">
        <v>2033</v>
      </c>
      <c r="B301" s="320" t="s">
        <v>5</v>
      </c>
      <c r="C301" s="320" t="s">
        <v>360</v>
      </c>
      <c r="D301" s="320" t="s">
        <v>2034</v>
      </c>
      <c r="E301" s="320" t="s">
        <v>1174</v>
      </c>
      <c r="F301" s="315">
        <v>653842</v>
      </c>
      <c r="G301" s="315">
        <v>653842</v>
      </c>
      <c r="H301" s="123" t="str">
        <f t="shared" si="4"/>
        <v>041208100S6610</v>
      </c>
    </row>
    <row r="302" spans="1:8">
      <c r="A302" s="319" t="s">
        <v>1318</v>
      </c>
      <c r="B302" s="320" t="s">
        <v>5</v>
      </c>
      <c r="C302" s="320" t="s">
        <v>360</v>
      </c>
      <c r="D302" s="320" t="s">
        <v>2034</v>
      </c>
      <c r="E302" s="320" t="s">
        <v>1319</v>
      </c>
      <c r="F302" s="315">
        <v>653842</v>
      </c>
      <c r="G302" s="315">
        <v>653842</v>
      </c>
      <c r="H302" s="123" t="str">
        <f t="shared" si="4"/>
        <v>041208100S6610800</v>
      </c>
    </row>
    <row r="303" spans="1:8" ht="63.75">
      <c r="A303" s="319" t="s">
        <v>1207</v>
      </c>
      <c r="B303" s="320" t="s">
        <v>5</v>
      </c>
      <c r="C303" s="320" t="s">
        <v>360</v>
      </c>
      <c r="D303" s="320" t="s">
        <v>2034</v>
      </c>
      <c r="E303" s="320" t="s">
        <v>354</v>
      </c>
      <c r="F303" s="315">
        <v>653842</v>
      </c>
      <c r="G303" s="315">
        <v>653842</v>
      </c>
      <c r="H303" s="123" t="str">
        <f t="shared" si="4"/>
        <v>041208100S6610810</v>
      </c>
    </row>
    <row r="304" spans="1:8" ht="76.5">
      <c r="A304" s="319" t="s">
        <v>1226</v>
      </c>
      <c r="B304" s="320" t="s">
        <v>5</v>
      </c>
      <c r="C304" s="320" t="s">
        <v>360</v>
      </c>
      <c r="D304" s="320" t="s">
        <v>2034</v>
      </c>
      <c r="E304" s="320" t="s">
        <v>1227</v>
      </c>
      <c r="F304" s="315">
        <v>653842</v>
      </c>
      <c r="G304" s="315">
        <v>653842</v>
      </c>
      <c r="H304" s="123" t="str">
        <f t="shared" si="4"/>
        <v>041208100S6610811</v>
      </c>
    </row>
    <row r="305" spans="1:8" ht="38.25">
      <c r="A305" s="319" t="s">
        <v>447</v>
      </c>
      <c r="B305" s="320" t="s">
        <v>5</v>
      </c>
      <c r="C305" s="320" t="s">
        <v>360</v>
      </c>
      <c r="D305" s="320" t="s">
        <v>1311</v>
      </c>
      <c r="E305" s="320" t="s">
        <v>1174</v>
      </c>
      <c r="F305" s="315">
        <v>3000</v>
      </c>
      <c r="G305" s="315">
        <v>3000</v>
      </c>
      <c r="H305" s="123" t="str">
        <f t="shared" si="4"/>
        <v>04120820000000</v>
      </c>
    </row>
    <row r="306" spans="1:8" ht="127.5">
      <c r="A306" s="319" t="s">
        <v>1312</v>
      </c>
      <c r="B306" s="320" t="s">
        <v>5</v>
      </c>
      <c r="C306" s="320" t="s">
        <v>360</v>
      </c>
      <c r="D306" s="320" t="s">
        <v>1313</v>
      </c>
      <c r="E306" s="320" t="s">
        <v>1174</v>
      </c>
      <c r="F306" s="315">
        <v>3000</v>
      </c>
      <c r="G306" s="315">
        <v>3000</v>
      </c>
      <c r="H306" s="123" t="str">
        <f t="shared" si="4"/>
        <v>04120820080030</v>
      </c>
    </row>
    <row r="307" spans="1:8" ht="38.25">
      <c r="A307" s="319" t="s">
        <v>1316</v>
      </c>
      <c r="B307" s="320" t="s">
        <v>5</v>
      </c>
      <c r="C307" s="320" t="s">
        <v>360</v>
      </c>
      <c r="D307" s="320" t="s">
        <v>1313</v>
      </c>
      <c r="E307" s="320" t="s">
        <v>1317</v>
      </c>
      <c r="F307" s="315">
        <v>3000</v>
      </c>
      <c r="G307" s="315">
        <v>3000</v>
      </c>
      <c r="H307" s="123" t="str">
        <f t="shared" si="4"/>
        <v>04120820080030200</v>
      </c>
    </row>
    <row r="308" spans="1:8" ht="38.25">
      <c r="A308" s="319" t="s">
        <v>1197</v>
      </c>
      <c r="B308" s="320" t="s">
        <v>5</v>
      </c>
      <c r="C308" s="320" t="s">
        <v>360</v>
      </c>
      <c r="D308" s="320" t="s">
        <v>1313</v>
      </c>
      <c r="E308" s="320" t="s">
        <v>1198</v>
      </c>
      <c r="F308" s="315">
        <v>3000</v>
      </c>
      <c r="G308" s="315">
        <v>3000</v>
      </c>
      <c r="H308" s="123" t="str">
        <f t="shared" ref="H308:H368" si="5">CONCATENATE(C308,,D308,E308)</f>
        <v>04120820080030240</v>
      </c>
    </row>
    <row r="309" spans="1:8">
      <c r="A309" s="319" t="s">
        <v>1224</v>
      </c>
      <c r="B309" s="320" t="s">
        <v>5</v>
      </c>
      <c r="C309" s="320" t="s">
        <v>360</v>
      </c>
      <c r="D309" s="320" t="s">
        <v>1313</v>
      </c>
      <c r="E309" s="320" t="s">
        <v>329</v>
      </c>
      <c r="F309" s="315">
        <v>3000</v>
      </c>
      <c r="G309" s="315">
        <v>3000</v>
      </c>
      <c r="H309" s="123" t="str">
        <f t="shared" si="5"/>
        <v>04120820080030244</v>
      </c>
    </row>
    <row r="310" spans="1:8" ht="38.25">
      <c r="A310" s="319" t="s">
        <v>493</v>
      </c>
      <c r="B310" s="320" t="s">
        <v>5</v>
      </c>
      <c r="C310" s="320" t="s">
        <v>360</v>
      </c>
      <c r="D310" s="320" t="s">
        <v>1002</v>
      </c>
      <c r="E310" s="320" t="s">
        <v>1174</v>
      </c>
      <c r="F310" s="315">
        <v>93000</v>
      </c>
      <c r="G310" s="315">
        <v>93000</v>
      </c>
      <c r="H310" s="123" t="str">
        <f t="shared" si="5"/>
        <v>04121200000000</v>
      </c>
    </row>
    <row r="311" spans="1:8" ht="25.5">
      <c r="A311" s="319" t="s">
        <v>495</v>
      </c>
      <c r="B311" s="320" t="s">
        <v>5</v>
      </c>
      <c r="C311" s="320" t="s">
        <v>360</v>
      </c>
      <c r="D311" s="320" t="s">
        <v>1004</v>
      </c>
      <c r="E311" s="320" t="s">
        <v>1174</v>
      </c>
      <c r="F311" s="315">
        <v>93000</v>
      </c>
      <c r="G311" s="315">
        <v>93000</v>
      </c>
      <c r="H311" s="123" t="str">
        <f t="shared" si="5"/>
        <v>04121220000000</v>
      </c>
    </row>
    <row r="312" spans="1:8" ht="89.25">
      <c r="A312" s="319" t="s">
        <v>1175</v>
      </c>
      <c r="B312" s="320" t="s">
        <v>5</v>
      </c>
      <c r="C312" s="320" t="s">
        <v>360</v>
      </c>
      <c r="D312" s="320" t="s">
        <v>1176</v>
      </c>
      <c r="E312" s="320" t="s">
        <v>1174</v>
      </c>
      <c r="F312" s="315">
        <v>93000</v>
      </c>
      <c r="G312" s="315">
        <v>93000</v>
      </c>
      <c r="H312" s="123" t="str">
        <f t="shared" si="5"/>
        <v>04121220080010</v>
      </c>
    </row>
    <row r="313" spans="1:8" ht="38.25">
      <c r="A313" s="319" t="s">
        <v>1316</v>
      </c>
      <c r="B313" s="320" t="s">
        <v>5</v>
      </c>
      <c r="C313" s="320" t="s">
        <v>360</v>
      </c>
      <c r="D313" s="320" t="s">
        <v>1176</v>
      </c>
      <c r="E313" s="320" t="s">
        <v>1317</v>
      </c>
      <c r="F313" s="315">
        <v>93000</v>
      </c>
      <c r="G313" s="315">
        <v>93000</v>
      </c>
      <c r="H313" s="123" t="str">
        <f t="shared" si="5"/>
        <v>04121220080010200</v>
      </c>
    </row>
    <row r="314" spans="1:8" ht="38.25">
      <c r="A314" s="319" t="s">
        <v>1197</v>
      </c>
      <c r="B314" s="320" t="s">
        <v>5</v>
      </c>
      <c r="C314" s="320" t="s">
        <v>360</v>
      </c>
      <c r="D314" s="320" t="s">
        <v>1176</v>
      </c>
      <c r="E314" s="320" t="s">
        <v>1198</v>
      </c>
      <c r="F314" s="315">
        <v>93000</v>
      </c>
      <c r="G314" s="315">
        <v>93000</v>
      </c>
      <c r="H314" s="123" t="str">
        <f t="shared" si="5"/>
        <v>04121220080010240</v>
      </c>
    </row>
    <row r="315" spans="1:8">
      <c r="A315" s="319" t="s">
        <v>1224</v>
      </c>
      <c r="B315" s="320" t="s">
        <v>5</v>
      </c>
      <c r="C315" s="320" t="s">
        <v>360</v>
      </c>
      <c r="D315" s="320" t="s">
        <v>1176</v>
      </c>
      <c r="E315" s="320" t="s">
        <v>329</v>
      </c>
      <c r="F315" s="315">
        <v>93000</v>
      </c>
      <c r="G315" s="315">
        <v>93000</v>
      </c>
      <c r="H315" s="123" t="str">
        <f t="shared" si="5"/>
        <v>04121220080010244</v>
      </c>
    </row>
    <row r="316" spans="1:8" ht="25.5">
      <c r="A316" s="319" t="s">
        <v>239</v>
      </c>
      <c r="B316" s="320" t="s">
        <v>5</v>
      </c>
      <c r="C316" s="320" t="s">
        <v>1141</v>
      </c>
      <c r="D316" s="320" t="s">
        <v>1174</v>
      </c>
      <c r="E316" s="320" t="s">
        <v>1174</v>
      </c>
      <c r="F316" s="315">
        <v>246075277</v>
      </c>
      <c r="G316" s="315">
        <v>246075277</v>
      </c>
      <c r="H316" s="123" t="str">
        <f t="shared" si="5"/>
        <v>0500</v>
      </c>
    </row>
    <row r="317" spans="1:8">
      <c r="A317" s="319" t="s">
        <v>146</v>
      </c>
      <c r="B317" s="320" t="s">
        <v>5</v>
      </c>
      <c r="C317" s="320" t="s">
        <v>364</v>
      </c>
      <c r="D317" s="320" t="s">
        <v>1174</v>
      </c>
      <c r="E317" s="320" t="s">
        <v>1174</v>
      </c>
      <c r="F317" s="315">
        <v>242775777</v>
      </c>
      <c r="G317" s="315">
        <v>242775777</v>
      </c>
      <c r="H317" s="123" t="str">
        <f t="shared" si="5"/>
        <v>0502</v>
      </c>
    </row>
    <row r="318" spans="1:8" ht="63.75">
      <c r="A318" s="319" t="s">
        <v>452</v>
      </c>
      <c r="B318" s="320" t="s">
        <v>5</v>
      </c>
      <c r="C318" s="320" t="s">
        <v>364</v>
      </c>
      <c r="D318" s="320" t="s">
        <v>974</v>
      </c>
      <c r="E318" s="320" t="s">
        <v>1174</v>
      </c>
      <c r="F318" s="315">
        <v>242717090</v>
      </c>
      <c r="G318" s="315">
        <v>242717090</v>
      </c>
      <c r="H318" s="123" t="str">
        <f t="shared" si="5"/>
        <v>05020300000000</v>
      </c>
    </row>
    <row r="319" spans="1:8" ht="51">
      <c r="A319" s="319" t="s">
        <v>591</v>
      </c>
      <c r="B319" s="320" t="s">
        <v>5</v>
      </c>
      <c r="C319" s="320" t="s">
        <v>364</v>
      </c>
      <c r="D319" s="320" t="s">
        <v>975</v>
      </c>
      <c r="E319" s="320" t="s">
        <v>1174</v>
      </c>
      <c r="F319" s="315">
        <v>242717090</v>
      </c>
      <c r="G319" s="315">
        <v>242717090</v>
      </c>
      <c r="H319" s="123" t="str">
        <f t="shared" si="5"/>
        <v>05020320000000</v>
      </c>
    </row>
    <row r="320" spans="1:8" ht="140.25">
      <c r="A320" s="319" t="s">
        <v>1162</v>
      </c>
      <c r="B320" s="320" t="s">
        <v>5</v>
      </c>
      <c r="C320" s="320" t="s">
        <v>364</v>
      </c>
      <c r="D320" s="320" t="s">
        <v>679</v>
      </c>
      <c r="E320" s="320" t="s">
        <v>1174</v>
      </c>
      <c r="F320" s="315">
        <v>218139700</v>
      </c>
      <c r="G320" s="315">
        <v>218139700</v>
      </c>
      <c r="H320" s="123" t="str">
        <f t="shared" si="5"/>
        <v>05020320075700</v>
      </c>
    </row>
    <row r="321" spans="1:8">
      <c r="A321" s="319" t="s">
        <v>1318</v>
      </c>
      <c r="B321" s="320" t="s">
        <v>5</v>
      </c>
      <c r="C321" s="320" t="s">
        <v>364</v>
      </c>
      <c r="D321" s="320" t="s">
        <v>679</v>
      </c>
      <c r="E321" s="320" t="s">
        <v>1319</v>
      </c>
      <c r="F321" s="315">
        <v>218139700</v>
      </c>
      <c r="G321" s="315">
        <v>218139700</v>
      </c>
      <c r="H321" s="123" t="str">
        <f t="shared" si="5"/>
        <v>05020320075700800</v>
      </c>
    </row>
    <row r="322" spans="1:8" ht="63.75">
      <c r="A322" s="319" t="s">
        <v>1207</v>
      </c>
      <c r="B322" s="320" t="s">
        <v>5</v>
      </c>
      <c r="C322" s="320" t="s">
        <v>364</v>
      </c>
      <c r="D322" s="320" t="s">
        <v>679</v>
      </c>
      <c r="E322" s="320" t="s">
        <v>354</v>
      </c>
      <c r="F322" s="315">
        <v>218139700</v>
      </c>
      <c r="G322" s="315">
        <v>218139700</v>
      </c>
      <c r="H322" s="123" t="str">
        <f t="shared" si="5"/>
        <v>05020320075700810</v>
      </c>
    </row>
    <row r="323" spans="1:8" ht="76.5">
      <c r="A323" s="319" t="s">
        <v>1226</v>
      </c>
      <c r="B323" s="320" t="s">
        <v>5</v>
      </c>
      <c r="C323" s="320" t="s">
        <v>364</v>
      </c>
      <c r="D323" s="320" t="s">
        <v>679</v>
      </c>
      <c r="E323" s="320" t="s">
        <v>1227</v>
      </c>
      <c r="F323" s="315">
        <v>218139700</v>
      </c>
      <c r="G323" s="315">
        <v>218139700</v>
      </c>
      <c r="H323" s="123" t="str">
        <f t="shared" si="5"/>
        <v>05020320075700811</v>
      </c>
    </row>
    <row r="324" spans="1:8" ht="216.75">
      <c r="A324" s="319" t="s">
        <v>1340</v>
      </c>
      <c r="B324" s="320" t="s">
        <v>5</v>
      </c>
      <c r="C324" s="320" t="s">
        <v>364</v>
      </c>
      <c r="D324" s="320" t="s">
        <v>678</v>
      </c>
      <c r="E324" s="320" t="s">
        <v>1174</v>
      </c>
      <c r="F324" s="315">
        <v>17100500</v>
      </c>
      <c r="G324" s="315">
        <v>17100500</v>
      </c>
      <c r="H324" s="123" t="str">
        <f t="shared" si="5"/>
        <v>05020320075770</v>
      </c>
    </row>
    <row r="325" spans="1:8">
      <c r="A325" s="319" t="s">
        <v>1318</v>
      </c>
      <c r="B325" s="320" t="s">
        <v>5</v>
      </c>
      <c r="C325" s="320" t="s">
        <v>364</v>
      </c>
      <c r="D325" s="320" t="s">
        <v>678</v>
      </c>
      <c r="E325" s="320" t="s">
        <v>1319</v>
      </c>
      <c r="F325" s="315">
        <v>17100500</v>
      </c>
      <c r="G325" s="315">
        <v>17100500</v>
      </c>
      <c r="H325" s="123" t="str">
        <f t="shared" si="5"/>
        <v>05020320075770800</v>
      </c>
    </row>
    <row r="326" spans="1:8" ht="63.75">
      <c r="A326" s="319" t="s">
        <v>1207</v>
      </c>
      <c r="B326" s="320" t="s">
        <v>5</v>
      </c>
      <c r="C326" s="320" t="s">
        <v>364</v>
      </c>
      <c r="D326" s="320" t="s">
        <v>678</v>
      </c>
      <c r="E326" s="320" t="s">
        <v>354</v>
      </c>
      <c r="F326" s="315">
        <v>17100500</v>
      </c>
      <c r="G326" s="315">
        <v>17100500</v>
      </c>
      <c r="H326" s="123" t="str">
        <f t="shared" si="5"/>
        <v>05020320075770810</v>
      </c>
    </row>
    <row r="327" spans="1:8" ht="76.5">
      <c r="A327" s="319" t="s">
        <v>1226</v>
      </c>
      <c r="B327" s="320" t="s">
        <v>5</v>
      </c>
      <c r="C327" s="320" t="s">
        <v>364</v>
      </c>
      <c r="D327" s="320" t="s">
        <v>678</v>
      </c>
      <c r="E327" s="320" t="s">
        <v>1227</v>
      </c>
      <c r="F327" s="315">
        <v>17100500</v>
      </c>
      <c r="G327" s="315">
        <v>17100500</v>
      </c>
      <c r="H327" s="123" t="str">
        <f t="shared" si="5"/>
        <v>05020320075770811</v>
      </c>
    </row>
    <row r="328" spans="1:8" ht="178.5">
      <c r="A328" s="319" t="s">
        <v>2068</v>
      </c>
      <c r="B328" s="320" t="s">
        <v>5</v>
      </c>
      <c r="C328" s="320" t="s">
        <v>364</v>
      </c>
      <c r="D328" s="320" t="s">
        <v>2069</v>
      </c>
      <c r="E328" s="320" t="s">
        <v>1174</v>
      </c>
      <c r="F328" s="315">
        <v>4000000</v>
      </c>
      <c r="G328" s="315">
        <v>4000000</v>
      </c>
      <c r="H328" s="123" t="str">
        <f t="shared" si="5"/>
        <v>05020320080010</v>
      </c>
    </row>
    <row r="329" spans="1:8">
      <c r="A329" s="319" t="s">
        <v>1318</v>
      </c>
      <c r="B329" s="320" t="s">
        <v>5</v>
      </c>
      <c r="C329" s="320" t="s">
        <v>364</v>
      </c>
      <c r="D329" s="320" t="s">
        <v>2069</v>
      </c>
      <c r="E329" s="320" t="s">
        <v>1319</v>
      </c>
      <c r="F329" s="315">
        <v>4000000</v>
      </c>
      <c r="G329" s="315">
        <v>4000000</v>
      </c>
      <c r="H329" s="123" t="str">
        <f t="shared" si="5"/>
        <v>05020320080010800</v>
      </c>
    </row>
    <row r="330" spans="1:8" ht="63.75">
      <c r="A330" s="319" t="s">
        <v>1207</v>
      </c>
      <c r="B330" s="320" t="s">
        <v>5</v>
      </c>
      <c r="C330" s="320" t="s">
        <v>364</v>
      </c>
      <c r="D330" s="320" t="s">
        <v>2069</v>
      </c>
      <c r="E330" s="320" t="s">
        <v>354</v>
      </c>
      <c r="F330" s="315">
        <v>4000000</v>
      </c>
      <c r="G330" s="315">
        <v>4000000</v>
      </c>
      <c r="H330" s="123" t="str">
        <f t="shared" si="5"/>
        <v>05020320080010810</v>
      </c>
    </row>
    <row r="331" spans="1:8" ht="76.5">
      <c r="A331" s="319" t="s">
        <v>1226</v>
      </c>
      <c r="B331" s="320" t="s">
        <v>5</v>
      </c>
      <c r="C331" s="320" t="s">
        <v>364</v>
      </c>
      <c r="D331" s="320" t="s">
        <v>2069</v>
      </c>
      <c r="E331" s="320" t="s">
        <v>1227</v>
      </c>
      <c r="F331" s="315">
        <v>4000000</v>
      </c>
      <c r="G331" s="315">
        <v>4000000</v>
      </c>
      <c r="H331" s="123" t="str">
        <f t="shared" si="5"/>
        <v>05020320080010811</v>
      </c>
    </row>
    <row r="332" spans="1:8" ht="216.75">
      <c r="A332" s="319" t="s">
        <v>2081</v>
      </c>
      <c r="B332" s="320" t="s">
        <v>5</v>
      </c>
      <c r="C332" s="320" t="s">
        <v>364</v>
      </c>
      <c r="D332" s="320" t="s">
        <v>2082</v>
      </c>
      <c r="E332" s="320" t="s">
        <v>1174</v>
      </c>
      <c r="F332" s="315">
        <v>3476890</v>
      </c>
      <c r="G332" s="315">
        <v>3476890</v>
      </c>
      <c r="H332" s="123" t="str">
        <f t="shared" si="5"/>
        <v>05020320080020</v>
      </c>
    </row>
    <row r="333" spans="1:8">
      <c r="A333" s="319" t="s">
        <v>1318</v>
      </c>
      <c r="B333" s="320" t="s">
        <v>5</v>
      </c>
      <c r="C333" s="320" t="s">
        <v>364</v>
      </c>
      <c r="D333" s="320" t="s">
        <v>2082</v>
      </c>
      <c r="E333" s="320" t="s">
        <v>1319</v>
      </c>
      <c r="F333" s="315">
        <v>3476890</v>
      </c>
      <c r="G333" s="315">
        <v>3476890</v>
      </c>
      <c r="H333" s="123" t="str">
        <f t="shared" si="5"/>
        <v>05020320080020800</v>
      </c>
    </row>
    <row r="334" spans="1:8" ht="63.75">
      <c r="A334" s="319" t="s">
        <v>1207</v>
      </c>
      <c r="B334" s="320" t="s">
        <v>5</v>
      </c>
      <c r="C334" s="320" t="s">
        <v>364</v>
      </c>
      <c r="D334" s="320" t="s">
        <v>2082</v>
      </c>
      <c r="E334" s="320" t="s">
        <v>354</v>
      </c>
      <c r="F334" s="315">
        <v>3476890</v>
      </c>
      <c r="G334" s="315">
        <v>3476890</v>
      </c>
      <c r="H334" s="123" t="str">
        <f t="shared" si="5"/>
        <v>05020320080020810</v>
      </c>
    </row>
    <row r="335" spans="1:8" ht="76.5">
      <c r="A335" s="319" t="s">
        <v>1226</v>
      </c>
      <c r="B335" s="320" t="s">
        <v>5</v>
      </c>
      <c r="C335" s="320" t="s">
        <v>364</v>
      </c>
      <c r="D335" s="320" t="s">
        <v>2082</v>
      </c>
      <c r="E335" s="320" t="s">
        <v>1227</v>
      </c>
      <c r="F335" s="315">
        <v>3476890</v>
      </c>
      <c r="G335" s="315">
        <v>3476890</v>
      </c>
      <c r="H335" s="123" t="str">
        <f t="shared" si="5"/>
        <v>05020320080020811</v>
      </c>
    </row>
    <row r="336" spans="1:8" ht="25.5">
      <c r="A336" s="319" t="s">
        <v>601</v>
      </c>
      <c r="B336" s="320" t="s">
        <v>5</v>
      </c>
      <c r="C336" s="320" t="s">
        <v>364</v>
      </c>
      <c r="D336" s="320" t="s">
        <v>1011</v>
      </c>
      <c r="E336" s="320" t="s">
        <v>1174</v>
      </c>
      <c r="F336" s="315">
        <v>58687</v>
      </c>
      <c r="G336" s="315">
        <v>58687</v>
      </c>
      <c r="H336" s="123" t="str">
        <f t="shared" si="5"/>
        <v>05029000000000</v>
      </c>
    </row>
    <row r="337" spans="1:8" ht="38.25">
      <c r="A337" s="319" t="s">
        <v>431</v>
      </c>
      <c r="B337" s="320" t="s">
        <v>5</v>
      </c>
      <c r="C337" s="320" t="s">
        <v>364</v>
      </c>
      <c r="D337" s="320" t="s">
        <v>1015</v>
      </c>
      <c r="E337" s="320" t="s">
        <v>1174</v>
      </c>
      <c r="F337" s="315">
        <v>58687</v>
      </c>
      <c r="G337" s="315">
        <v>58687</v>
      </c>
      <c r="H337" s="123" t="str">
        <f t="shared" si="5"/>
        <v>05029090000000</v>
      </c>
    </row>
    <row r="338" spans="1:8" ht="63.75">
      <c r="A338" s="319" t="s">
        <v>680</v>
      </c>
      <c r="B338" s="320" t="s">
        <v>5</v>
      </c>
      <c r="C338" s="320" t="s">
        <v>364</v>
      </c>
      <c r="D338" s="320" t="s">
        <v>681</v>
      </c>
      <c r="E338" s="320" t="s">
        <v>1174</v>
      </c>
      <c r="F338" s="315">
        <v>58687</v>
      </c>
      <c r="G338" s="315">
        <v>58687</v>
      </c>
      <c r="H338" s="123" t="str">
        <f t="shared" si="5"/>
        <v>050290900Ш0000</v>
      </c>
    </row>
    <row r="339" spans="1:8" ht="38.25">
      <c r="A339" s="319" t="s">
        <v>1316</v>
      </c>
      <c r="B339" s="320" t="s">
        <v>5</v>
      </c>
      <c r="C339" s="320" t="s">
        <v>364</v>
      </c>
      <c r="D339" s="320" t="s">
        <v>681</v>
      </c>
      <c r="E339" s="320" t="s">
        <v>1317</v>
      </c>
      <c r="F339" s="315">
        <v>58687</v>
      </c>
      <c r="G339" s="315">
        <v>58687</v>
      </c>
      <c r="H339" s="123" t="str">
        <f t="shared" si="5"/>
        <v>050290900Ш0000200</v>
      </c>
    </row>
    <row r="340" spans="1:8" ht="38.25">
      <c r="A340" s="319" t="s">
        <v>1197</v>
      </c>
      <c r="B340" s="320" t="s">
        <v>5</v>
      </c>
      <c r="C340" s="320" t="s">
        <v>364</v>
      </c>
      <c r="D340" s="320" t="s">
        <v>681</v>
      </c>
      <c r="E340" s="320" t="s">
        <v>1198</v>
      </c>
      <c r="F340" s="315">
        <v>58687</v>
      </c>
      <c r="G340" s="315">
        <v>58687</v>
      </c>
      <c r="H340" s="123" t="str">
        <f t="shared" si="5"/>
        <v>050290900Ш0000240</v>
      </c>
    </row>
    <row r="341" spans="1:8">
      <c r="A341" s="319" t="s">
        <v>1224</v>
      </c>
      <c r="B341" s="320" t="s">
        <v>5</v>
      </c>
      <c r="C341" s="320" t="s">
        <v>364</v>
      </c>
      <c r="D341" s="320" t="s">
        <v>681</v>
      </c>
      <c r="E341" s="320" t="s">
        <v>329</v>
      </c>
      <c r="F341" s="315">
        <v>58687</v>
      </c>
      <c r="G341" s="315">
        <v>58687</v>
      </c>
      <c r="H341" s="123" t="str">
        <f t="shared" si="5"/>
        <v>050290900Ш0000244</v>
      </c>
    </row>
    <row r="342" spans="1:8">
      <c r="A342" s="319" t="s">
        <v>37</v>
      </c>
      <c r="B342" s="320" t="s">
        <v>5</v>
      </c>
      <c r="C342" s="320" t="s">
        <v>388</v>
      </c>
      <c r="D342" s="320" t="s">
        <v>1174</v>
      </c>
      <c r="E342" s="320" t="s">
        <v>1174</v>
      </c>
      <c r="F342" s="315">
        <v>3299500</v>
      </c>
      <c r="G342" s="315">
        <v>3299500</v>
      </c>
      <c r="H342" s="123" t="str">
        <f t="shared" si="5"/>
        <v>0503</v>
      </c>
    </row>
    <row r="343" spans="1:8" ht="25.5">
      <c r="A343" s="319" t="s">
        <v>1695</v>
      </c>
      <c r="B343" s="320" t="s">
        <v>5</v>
      </c>
      <c r="C343" s="320" t="s">
        <v>388</v>
      </c>
      <c r="D343" s="320" t="s">
        <v>1696</v>
      </c>
      <c r="E343" s="320" t="s">
        <v>1174</v>
      </c>
      <c r="F343" s="315">
        <v>3299500</v>
      </c>
      <c r="G343" s="315">
        <v>3299500</v>
      </c>
      <c r="H343" s="123" t="str">
        <f t="shared" si="5"/>
        <v>05030200000000</v>
      </c>
    </row>
    <row r="344" spans="1:8" ht="25.5">
      <c r="A344" s="319" t="s">
        <v>822</v>
      </c>
      <c r="B344" s="320" t="s">
        <v>5</v>
      </c>
      <c r="C344" s="320" t="s">
        <v>388</v>
      </c>
      <c r="D344" s="320" t="s">
        <v>1697</v>
      </c>
      <c r="E344" s="320" t="s">
        <v>1174</v>
      </c>
      <c r="F344" s="315">
        <v>3299500</v>
      </c>
      <c r="G344" s="315">
        <v>3299500</v>
      </c>
      <c r="H344" s="123" t="str">
        <f t="shared" si="5"/>
        <v>05030210000000</v>
      </c>
    </row>
    <row r="345" spans="1:8" ht="76.5">
      <c r="A345" s="319" t="s">
        <v>1698</v>
      </c>
      <c r="B345" s="320" t="s">
        <v>5</v>
      </c>
      <c r="C345" s="320" t="s">
        <v>388</v>
      </c>
      <c r="D345" s="320" t="s">
        <v>1699</v>
      </c>
      <c r="E345" s="320" t="s">
        <v>1174</v>
      </c>
      <c r="F345" s="315">
        <v>3299500</v>
      </c>
      <c r="G345" s="315">
        <v>3299500</v>
      </c>
      <c r="H345" s="123" t="str">
        <f t="shared" si="5"/>
        <v>05030210080020</v>
      </c>
    </row>
    <row r="346" spans="1:8" ht="38.25">
      <c r="A346" s="319" t="s">
        <v>1316</v>
      </c>
      <c r="B346" s="320" t="s">
        <v>5</v>
      </c>
      <c r="C346" s="320" t="s">
        <v>388</v>
      </c>
      <c r="D346" s="320" t="s">
        <v>1699</v>
      </c>
      <c r="E346" s="320" t="s">
        <v>1317</v>
      </c>
      <c r="F346" s="315">
        <v>3299500</v>
      </c>
      <c r="G346" s="315">
        <v>3299500</v>
      </c>
      <c r="H346" s="123" t="str">
        <f t="shared" si="5"/>
        <v>05030210080020200</v>
      </c>
    </row>
    <row r="347" spans="1:8" ht="38.25">
      <c r="A347" s="319" t="s">
        <v>1197</v>
      </c>
      <c r="B347" s="320" t="s">
        <v>5</v>
      </c>
      <c r="C347" s="320" t="s">
        <v>388</v>
      </c>
      <c r="D347" s="320" t="s">
        <v>1699</v>
      </c>
      <c r="E347" s="320" t="s">
        <v>1198</v>
      </c>
      <c r="F347" s="315">
        <v>3299500</v>
      </c>
      <c r="G347" s="315">
        <v>3299500</v>
      </c>
      <c r="H347" s="123" t="str">
        <f t="shared" si="5"/>
        <v>05030210080020240</v>
      </c>
    </row>
    <row r="348" spans="1:8">
      <c r="A348" s="319" t="s">
        <v>1224</v>
      </c>
      <c r="B348" s="320" t="s">
        <v>5</v>
      </c>
      <c r="C348" s="320" t="s">
        <v>388</v>
      </c>
      <c r="D348" s="320" t="s">
        <v>1699</v>
      </c>
      <c r="E348" s="320" t="s">
        <v>329</v>
      </c>
      <c r="F348" s="315">
        <v>3299500</v>
      </c>
      <c r="G348" s="315">
        <v>3299500</v>
      </c>
      <c r="H348" s="123"/>
    </row>
    <row r="349" spans="1:8">
      <c r="A349" s="319" t="s">
        <v>1635</v>
      </c>
      <c r="B349" s="320" t="s">
        <v>5</v>
      </c>
      <c r="C349" s="320" t="s">
        <v>1636</v>
      </c>
      <c r="D349" s="320" t="s">
        <v>1174</v>
      </c>
      <c r="E349" s="320" t="s">
        <v>1174</v>
      </c>
      <c r="F349" s="315">
        <v>1461173</v>
      </c>
      <c r="G349" s="315">
        <v>1461173</v>
      </c>
      <c r="H349" s="123"/>
    </row>
    <row r="350" spans="1:8" ht="25.5">
      <c r="A350" s="319" t="s">
        <v>1700</v>
      </c>
      <c r="B350" s="320" t="s">
        <v>5</v>
      </c>
      <c r="C350" s="320" t="s">
        <v>1701</v>
      </c>
      <c r="D350" s="320" t="s">
        <v>1174</v>
      </c>
      <c r="E350" s="320" t="s">
        <v>1174</v>
      </c>
      <c r="F350" s="315">
        <v>836500</v>
      </c>
      <c r="G350" s="315">
        <v>836500</v>
      </c>
      <c r="H350" s="123" t="str">
        <f t="shared" si="5"/>
        <v>0603</v>
      </c>
    </row>
    <row r="351" spans="1:8" ht="25.5">
      <c r="A351" s="319" t="s">
        <v>1695</v>
      </c>
      <c r="B351" s="320" t="s">
        <v>5</v>
      </c>
      <c r="C351" s="320" t="s">
        <v>1701</v>
      </c>
      <c r="D351" s="320" t="s">
        <v>1696</v>
      </c>
      <c r="E351" s="320" t="s">
        <v>1174</v>
      </c>
      <c r="F351" s="315">
        <v>836500</v>
      </c>
      <c r="G351" s="315">
        <v>836500</v>
      </c>
      <c r="H351" s="123" t="str">
        <f t="shared" si="5"/>
        <v>06030200000000</v>
      </c>
    </row>
    <row r="352" spans="1:8" ht="25.5">
      <c r="A352" s="319" t="s">
        <v>1702</v>
      </c>
      <c r="B352" s="320" t="s">
        <v>5</v>
      </c>
      <c r="C352" s="320" t="s">
        <v>1701</v>
      </c>
      <c r="D352" s="320" t="s">
        <v>1703</v>
      </c>
      <c r="E352" s="320" t="s">
        <v>1174</v>
      </c>
      <c r="F352" s="315">
        <v>836500</v>
      </c>
      <c r="G352" s="315">
        <v>836500</v>
      </c>
      <c r="H352" s="123" t="str">
        <f t="shared" si="5"/>
        <v>06030220000000</v>
      </c>
    </row>
    <row r="353" spans="1:8" ht="102">
      <c r="A353" s="319" t="s">
        <v>1704</v>
      </c>
      <c r="B353" s="320" t="s">
        <v>5</v>
      </c>
      <c r="C353" s="320" t="s">
        <v>1701</v>
      </c>
      <c r="D353" s="320" t="s">
        <v>1705</v>
      </c>
      <c r="E353" s="320" t="s">
        <v>1174</v>
      </c>
      <c r="F353" s="315">
        <v>836500</v>
      </c>
      <c r="G353" s="315">
        <v>836500</v>
      </c>
      <c r="H353" s="123" t="str">
        <f t="shared" si="5"/>
        <v>06030220075180</v>
      </c>
    </row>
    <row r="354" spans="1:8" ht="76.5">
      <c r="A354" s="319" t="s">
        <v>1315</v>
      </c>
      <c r="B354" s="320" t="s">
        <v>5</v>
      </c>
      <c r="C354" s="320" t="s">
        <v>1701</v>
      </c>
      <c r="D354" s="320" t="s">
        <v>1705</v>
      </c>
      <c r="E354" s="320" t="s">
        <v>273</v>
      </c>
      <c r="F354" s="315">
        <v>92835</v>
      </c>
      <c r="G354" s="315">
        <v>92835</v>
      </c>
      <c r="H354" s="123" t="str">
        <f t="shared" si="5"/>
        <v>06030220075180100</v>
      </c>
    </row>
    <row r="355" spans="1:8" ht="38.25">
      <c r="A355" s="319" t="s">
        <v>1204</v>
      </c>
      <c r="B355" s="320" t="s">
        <v>5</v>
      </c>
      <c r="C355" s="320" t="s">
        <v>1701</v>
      </c>
      <c r="D355" s="320" t="s">
        <v>1705</v>
      </c>
      <c r="E355" s="320" t="s">
        <v>28</v>
      </c>
      <c r="F355" s="315">
        <v>92835</v>
      </c>
      <c r="G355" s="315">
        <v>92835</v>
      </c>
      <c r="H355" s="123" t="str">
        <f t="shared" si="5"/>
        <v>06030220075180120</v>
      </c>
    </row>
    <row r="356" spans="1:8" ht="25.5">
      <c r="A356" s="319" t="s">
        <v>953</v>
      </c>
      <c r="B356" s="320" t="s">
        <v>5</v>
      </c>
      <c r="C356" s="320" t="s">
        <v>1701</v>
      </c>
      <c r="D356" s="320" t="s">
        <v>1705</v>
      </c>
      <c r="E356" s="320" t="s">
        <v>324</v>
      </c>
      <c r="F356" s="315">
        <v>71302</v>
      </c>
      <c r="G356" s="315">
        <v>71302</v>
      </c>
      <c r="H356" s="123" t="str">
        <f t="shared" si="5"/>
        <v>06030220075180121</v>
      </c>
    </row>
    <row r="357" spans="1:8" ht="63.75">
      <c r="A357" s="319" t="s">
        <v>1054</v>
      </c>
      <c r="B357" s="320" t="s">
        <v>5</v>
      </c>
      <c r="C357" s="320" t="s">
        <v>1701</v>
      </c>
      <c r="D357" s="320" t="s">
        <v>1705</v>
      </c>
      <c r="E357" s="320" t="s">
        <v>1055</v>
      </c>
      <c r="F357" s="315">
        <v>21533</v>
      </c>
      <c r="G357" s="315">
        <v>21533</v>
      </c>
      <c r="H357" s="123" t="str">
        <f t="shared" si="5"/>
        <v>06030220075180129</v>
      </c>
    </row>
    <row r="358" spans="1:8" ht="38.25">
      <c r="A358" s="319" t="s">
        <v>1316</v>
      </c>
      <c r="B358" s="320" t="s">
        <v>5</v>
      </c>
      <c r="C358" s="320" t="s">
        <v>1701</v>
      </c>
      <c r="D358" s="320" t="s">
        <v>1705</v>
      </c>
      <c r="E358" s="320" t="s">
        <v>1317</v>
      </c>
      <c r="F358" s="315">
        <v>743665</v>
      </c>
      <c r="G358" s="315">
        <v>743665</v>
      </c>
      <c r="H358" s="123" t="str">
        <f t="shared" si="5"/>
        <v>06030220075180200</v>
      </c>
    </row>
    <row r="359" spans="1:8" ht="38.25">
      <c r="A359" s="319" t="s">
        <v>1197</v>
      </c>
      <c r="B359" s="320" t="s">
        <v>5</v>
      </c>
      <c r="C359" s="320" t="s">
        <v>1701</v>
      </c>
      <c r="D359" s="320" t="s">
        <v>1705</v>
      </c>
      <c r="E359" s="320" t="s">
        <v>1198</v>
      </c>
      <c r="F359" s="315">
        <v>743665</v>
      </c>
      <c r="G359" s="315">
        <v>743665</v>
      </c>
      <c r="H359" s="123" t="str">
        <f t="shared" si="5"/>
        <v>06030220075180240</v>
      </c>
    </row>
    <row r="360" spans="1:8">
      <c r="A360" s="319" t="s">
        <v>1224</v>
      </c>
      <c r="B360" s="320" t="s">
        <v>5</v>
      </c>
      <c r="C360" s="320" t="s">
        <v>1701</v>
      </c>
      <c r="D360" s="320" t="s">
        <v>1705</v>
      </c>
      <c r="E360" s="320" t="s">
        <v>329</v>
      </c>
      <c r="F360" s="315">
        <v>743665</v>
      </c>
      <c r="G360" s="315">
        <v>743665</v>
      </c>
      <c r="H360" s="123" t="str">
        <f t="shared" si="5"/>
        <v>06030220075180244</v>
      </c>
    </row>
    <row r="361" spans="1:8" ht="25.5">
      <c r="A361" s="319" t="s">
        <v>1637</v>
      </c>
      <c r="B361" s="320" t="s">
        <v>5</v>
      </c>
      <c r="C361" s="320" t="s">
        <v>1638</v>
      </c>
      <c r="D361" s="320" t="s">
        <v>1174</v>
      </c>
      <c r="E361" s="320" t="s">
        <v>1174</v>
      </c>
      <c r="F361" s="315">
        <v>624673</v>
      </c>
      <c r="G361" s="315">
        <v>624673</v>
      </c>
      <c r="H361" s="123" t="str">
        <f t="shared" si="5"/>
        <v>0605</v>
      </c>
    </row>
    <row r="362" spans="1:8" ht="25.5">
      <c r="A362" s="319" t="s">
        <v>1695</v>
      </c>
      <c r="B362" s="320" t="s">
        <v>5</v>
      </c>
      <c r="C362" s="320" t="s">
        <v>1638</v>
      </c>
      <c r="D362" s="320" t="s">
        <v>1696</v>
      </c>
      <c r="E362" s="320" t="s">
        <v>1174</v>
      </c>
      <c r="F362" s="315">
        <v>624673</v>
      </c>
      <c r="G362" s="315">
        <v>624673</v>
      </c>
      <c r="H362" s="123" t="str">
        <f t="shared" si="5"/>
        <v>06050200000000</v>
      </c>
    </row>
    <row r="363" spans="1:8" ht="25.5">
      <c r="A363" s="319" t="s">
        <v>822</v>
      </c>
      <c r="B363" s="320" t="s">
        <v>5</v>
      </c>
      <c r="C363" s="320" t="s">
        <v>1638</v>
      </c>
      <c r="D363" s="320" t="s">
        <v>1697</v>
      </c>
      <c r="E363" s="320" t="s">
        <v>1174</v>
      </c>
      <c r="F363" s="315">
        <v>624673</v>
      </c>
      <c r="G363" s="315">
        <v>624673</v>
      </c>
      <c r="H363" s="123" t="str">
        <f t="shared" si="5"/>
        <v>06050210000000</v>
      </c>
    </row>
    <row r="364" spans="1:8" ht="127.5">
      <c r="A364" s="319" t="s">
        <v>1835</v>
      </c>
      <c r="B364" s="320" t="s">
        <v>5</v>
      </c>
      <c r="C364" s="320" t="s">
        <v>1638</v>
      </c>
      <c r="D364" s="320" t="s">
        <v>1836</v>
      </c>
      <c r="E364" s="320" t="s">
        <v>1174</v>
      </c>
      <c r="F364" s="315">
        <v>64770</v>
      </c>
      <c r="G364" s="315">
        <v>64770</v>
      </c>
      <c r="H364" s="123" t="str">
        <f t="shared" si="5"/>
        <v>06050210080040</v>
      </c>
    </row>
    <row r="365" spans="1:8" ht="38.25">
      <c r="A365" s="319" t="s">
        <v>1316</v>
      </c>
      <c r="B365" s="320" t="s">
        <v>5</v>
      </c>
      <c r="C365" s="320" t="s">
        <v>1638</v>
      </c>
      <c r="D365" s="320" t="s">
        <v>1836</v>
      </c>
      <c r="E365" s="320" t="s">
        <v>1317</v>
      </c>
      <c r="F365" s="315">
        <v>64770</v>
      </c>
      <c r="G365" s="315">
        <v>64770</v>
      </c>
      <c r="H365" s="123" t="str">
        <f t="shared" si="5"/>
        <v>06050210080040200</v>
      </c>
    </row>
    <row r="366" spans="1:8" ht="38.25">
      <c r="A366" s="319" t="s">
        <v>1197</v>
      </c>
      <c r="B366" s="320" t="s">
        <v>5</v>
      </c>
      <c r="C366" s="320" t="s">
        <v>1638</v>
      </c>
      <c r="D366" s="320" t="s">
        <v>1836</v>
      </c>
      <c r="E366" s="320" t="s">
        <v>1198</v>
      </c>
      <c r="F366" s="315">
        <v>64770</v>
      </c>
      <c r="G366" s="315">
        <v>64770</v>
      </c>
      <c r="H366" s="123" t="str">
        <f t="shared" si="5"/>
        <v>06050210080040240</v>
      </c>
    </row>
    <row r="367" spans="1:8">
      <c r="A367" s="319" t="s">
        <v>1224</v>
      </c>
      <c r="B367" s="320" t="s">
        <v>5</v>
      </c>
      <c r="C367" s="320" t="s">
        <v>1638</v>
      </c>
      <c r="D367" s="320" t="s">
        <v>1836</v>
      </c>
      <c r="E367" s="320" t="s">
        <v>329</v>
      </c>
      <c r="F367" s="315">
        <v>64770</v>
      </c>
      <c r="G367" s="315">
        <v>64770</v>
      </c>
      <c r="H367" s="123" t="str">
        <f t="shared" si="5"/>
        <v>06050210080040244</v>
      </c>
    </row>
    <row r="368" spans="1:8" ht="89.25">
      <c r="A368" s="319" t="s">
        <v>2035</v>
      </c>
      <c r="B368" s="320" t="s">
        <v>5</v>
      </c>
      <c r="C368" s="320" t="s">
        <v>1638</v>
      </c>
      <c r="D368" s="320" t="s">
        <v>2036</v>
      </c>
      <c r="E368" s="320" t="s">
        <v>1174</v>
      </c>
      <c r="F368" s="315">
        <v>559903</v>
      </c>
      <c r="G368" s="315">
        <v>559903</v>
      </c>
      <c r="H368" s="123" t="str">
        <f t="shared" si="5"/>
        <v>06050210080050</v>
      </c>
    </row>
    <row r="369" spans="1:8" ht="38.25">
      <c r="A369" s="319" t="s">
        <v>1316</v>
      </c>
      <c r="B369" s="320" t="s">
        <v>5</v>
      </c>
      <c r="C369" s="320" t="s">
        <v>1638</v>
      </c>
      <c r="D369" s="320" t="s">
        <v>2036</v>
      </c>
      <c r="E369" s="320" t="s">
        <v>1317</v>
      </c>
      <c r="F369" s="315">
        <v>559903</v>
      </c>
      <c r="G369" s="315">
        <v>559903</v>
      </c>
      <c r="H369" s="123" t="str">
        <f t="shared" ref="H369:H429" si="6">CONCATENATE(C369,,D369,E369)</f>
        <v>06050210080050200</v>
      </c>
    </row>
    <row r="370" spans="1:8" ht="38.25">
      <c r="A370" s="319" t="s">
        <v>1197</v>
      </c>
      <c r="B370" s="320" t="s">
        <v>5</v>
      </c>
      <c r="C370" s="320" t="s">
        <v>1638</v>
      </c>
      <c r="D370" s="320" t="s">
        <v>2036</v>
      </c>
      <c r="E370" s="320" t="s">
        <v>1198</v>
      </c>
      <c r="F370" s="315">
        <v>559903</v>
      </c>
      <c r="G370" s="315">
        <v>559903</v>
      </c>
      <c r="H370" s="123" t="str">
        <f t="shared" si="6"/>
        <v>06050210080050240</v>
      </c>
    </row>
    <row r="371" spans="1:8">
      <c r="A371" s="319" t="s">
        <v>1224</v>
      </c>
      <c r="B371" s="320" t="s">
        <v>5</v>
      </c>
      <c r="C371" s="320" t="s">
        <v>1638</v>
      </c>
      <c r="D371" s="320" t="s">
        <v>2036</v>
      </c>
      <c r="E371" s="320" t="s">
        <v>329</v>
      </c>
      <c r="F371" s="315">
        <v>559903</v>
      </c>
      <c r="G371" s="315">
        <v>559903</v>
      </c>
      <c r="H371" s="123" t="str">
        <f t="shared" si="6"/>
        <v>06050210080050244</v>
      </c>
    </row>
    <row r="372" spans="1:8">
      <c r="A372" s="319" t="s">
        <v>249</v>
      </c>
      <c r="B372" s="320" t="s">
        <v>5</v>
      </c>
      <c r="C372" s="320" t="s">
        <v>1148</v>
      </c>
      <c r="D372" s="320" t="s">
        <v>1174</v>
      </c>
      <c r="E372" s="320" t="s">
        <v>1174</v>
      </c>
      <c r="F372" s="315">
        <v>150000</v>
      </c>
      <c r="G372" s="315">
        <v>150000</v>
      </c>
      <c r="H372" s="123" t="str">
        <f t="shared" si="6"/>
        <v>0800</v>
      </c>
    </row>
    <row r="373" spans="1:8">
      <c r="A373" s="319" t="s">
        <v>209</v>
      </c>
      <c r="B373" s="320" t="s">
        <v>5</v>
      </c>
      <c r="C373" s="320" t="s">
        <v>392</v>
      </c>
      <c r="D373" s="320" t="s">
        <v>1174</v>
      </c>
      <c r="E373" s="320" t="s">
        <v>1174</v>
      </c>
      <c r="F373" s="315">
        <v>150000</v>
      </c>
      <c r="G373" s="315">
        <v>150000</v>
      </c>
      <c r="H373" s="123" t="str">
        <f t="shared" si="6"/>
        <v>0801</v>
      </c>
    </row>
    <row r="374" spans="1:8" ht="51">
      <c r="A374" s="319" t="s">
        <v>1706</v>
      </c>
      <c r="B374" s="320" t="s">
        <v>5</v>
      </c>
      <c r="C374" s="320" t="s">
        <v>392</v>
      </c>
      <c r="D374" s="320" t="s">
        <v>1707</v>
      </c>
      <c r="E374" s="320" t="s">
        <v>1174</v>
      </c>
      <c r="F374" s="315">
        <v>150000</v>
      </c>
      <c r="G374" s="315">
        <v>150000</v>
      </c>
      <c r="H374" s="123" t="str">
        <f t="shared" si="6"/>
        <v>08011300000000</v>
      </c>
    </row>
    <row r="375" spans="1:8" ht="38.25">
      <c r="A375" s="319" t="s">
        <v>1708</v>
      </c>
      <c r="B375" s="320" t="s">
        <v>5</v>
      </c>
      <c r="C375" s="320" t="s">
        <v>392</v>
      </c>
      <c r="D375" s="320" t="s">
        <v>1709</v>
      </c>
      <c r="E375" s="320" t="s">
        <v>1174</v>
      </c>
      <c r="F375" s="315">
        <v>150000</v>
      </c>
      <c r="G375" s="315">
        <v>150000</v>
      </c>
      <c r="H375" s="123" t="str">
        <f t="shared" si="6"/>
        <v>08011310000000</v>
      </c>
    </row>
    <row r="376" spans="1:8" ht="127.5">
      <c r="A376" s="319" t="s">
        <v>1710</v>
      </c>
      <c r="B376" s="320" t="s">
        <v>5</v>
      </c>
      <c r="C376" s="320" t="s">
        <v>392</v>
      </c>
      <c r="D376" s="320" t="s">
        <v>1711</v>
      </c>
      <c r="E376" s="320" t="s">
        <v>1174</v>
      </c>
      <c r="F376" s="315">
        <v>150000</v>
      </c>
      <c r="G376" s="315">
        <v>150000</v>
      </c>
      <c r="H376" s="123" t="str">
        <f t="shared" si="6"/>
        <v>08011310080010</v>
      </c>
    </row>
    <row r="377" spans="1:8" ht="38.25">
      <c r="A377" s="319" t="s">
        <v>1324</v>
      </c>
      <c r="B377" s="320" t="s">
        <v>5</v>
      </c>
      <c r="C377" s="320" t="s">
        <v>392</v>
      </c>
      <c r="D377" s="320" t="s">
        <v>1711</v>
      </c>
      <c r="E377" s="320" t="s">
        <v>1325</v>
      </c>
      <c r="F377" s="315">
        <v>150000</v>
      </c>
      <c r="G377" s="315">
        <v>150000</v>
      </c>
      <c r="H377" s="123" t="str">
        <f t="shared" si="6"/>
        <v>08011310080010600</v>
      </c>
    </row>
    <row r="378" spans="1:8" ht="63.75">
      <c r="A378" s="319" t="s">
        <v>1932</v>
      </c>
      <c r="B378" s="320" t="s">
        <v>5</v>
      </c>
      <c r="C378" s="320" t="s">
        <v>392</v>
      </c>
      <c r="D378" s="320" t="s">
        <v>1711</v>
      </c>
      <c r="E378" s="320" t="s">
        <v>1712</v>
      </c>
      <c r="F378" s="315">
        <v>150000</v>
      </c>
      <c r="G378" s="315">
        <v>150000</v>
      </c>
      <c r="H378" s="123" t="str">
        <f t="shared" si="6"/>
        <v>08011310080010630</v>
      </c>
    </row>
    <row r="379" spans="1:8" ht="38.25">
      <c r="A379" s="319" t="s">
        <v>1713</v>
      </c>
      <c r="B379" s="320" t="s">
        <v>5</v>
      </c>
      <c r="C379" s="320" t="s">
        <v>392</v>
      </c>
      <c r="D379" s="320" t="s">
        <v>1711</v>
      </c>
      <c r="E379" s="320" t="s">
        <v>1714</v>
      </c>
      <c r="F379" s="315">
        <v>150000</v>
      </c>
      <c r="G379" s="315">
        <v>150000</v>
      </c>
      <c r="H379" s="123" t="str">
        <f t="shared" si="6"/>
        <v>08011310080010633</v>
      </c>
    </row>
    <row r="380" spans="1:8">
      <c r="A380" s="319" t="s">
        <v>141</v>
      </c>
      <c r="B380" s="320" t="s">
        <v>5</v>
      </c>
      <c r="C380" s="320" t="s">
        <v>1143</v>
      </c>
      <c r="D380" s="320" t="s">
        <v>1174</v>
      </c>
      <c r="E380" s="320" t="s">
        <v>1174</v>
      </c>
      <c r="F380" s="315">
        <v>22563698</v>
      </c>
      <c r="G380" s="315">
        <v>22563698</v>
      </c>
      <c r="H380" s="123" t="str">
        <f t="shared" si="6"/>
        <v>1000</v>
      </c>
    </row>
    <row r="381" spans="1:8">
      <c r="A381" s="319" t="s">
        <v>97</v>
      </c>
      <c r="B381" s="320" t="s">
        <v>5</v>
      </c>
      <c r="C381" s="320" t="s">
        <v>375</v>
      </c>
      <c r="D381" s="320" t="s">
        <v>1174</v>
      </c>
      <c r="E381" s="320" t="s">
        <v>1174</v>
      </c>
      <c r="F381" s="315">
        <v>8176998</v>
      </c>
      <c r="G381" s="315">
        <v>8176998</v>
      </c>
      <c r="H381" s="123" t="str">
        <f t="shared" si="6"/>
        <v>1001</v>
      </c>
    </row>
    <row r="382" spans="1:8" ht="25.5">
      <c r="A382" s="319" t="s">
        <v>601</v>
      </c>
      <c r="B382" s="320" t="s">
        <v>5</v>
      </c>
      <c r="C382" s="320" t="s">
        <v>375</v>
      </c>
      <c r="D382" s="320" t="s">
        <v>1011</v>
      </c>
      <c r="E382" s="320" t="s">
        <v>1174</v>
      </c>
      <c r="F382" s="315">
        <v>8176998</v>
      </c>
      <c r="G382" s="315">
        <v>8176998</v>
      </c>
      <c r="H382" s="123" t="str">
        <f t="shared" si="6"/>
        <v>10019000000000</v>
      </c>
    </row>
    <row r="383" spans="1:8" ht="38.25">
      <c r="A383" s="319" t="s">
        <v>431</v>
      </c>
      <c r="B383" s="320" t="s">
        <v>5</v>
      </c>
      <c r="C383" s="320" t="s">
        <v>375</v>
      </c>
      <c r="D383" s="320" t="s">
        <v>1015</v>
      </c>
      <c r="E383" s="320" t="s">
        <v>1174</v>
      </c>
      <c r="F383" s="315">
        <v>8176998</v>
      </c>
      <c r="G383" s="315">
        <v>8176998</v>
      </c>
      <c r="H383" s="123" t="str">
        <f t="shared" si="6"/>
        <v>10019090000000</v>
      </c>
    </row>
    <row r="384" spans="1:8" ht="38.25">
      <c r="A384" s="319" t="s">
        <v>431</v>
      </c>
      <c r="B384" s="320" t="s">
        <v>5</v>
      </c>
      <c r="C384" s="320" t="s">
        <v>375</v>
      </c>
      <c r="D384" s="320" t="s">
        <v>795</v>
      </c>
      <c r="E384" s="320" t="s">
        <v>1174</v>
      </c>
      <c r="F384" s="315">
        <v>8176998</v>
      </c>
      <c r="G384" s="315">
        <v>8176998</v>
      </c>
      <c r="H384" s="123" t="str">
        <f t="shared" si="6"/>
        <v>10019090080000</v>
      </c>
    </row>
    <row r="385" spans="1:8" ht="25.5">
      <c r="A385" s="319" t="s">
        <v>1320</v>
      </c>
      <c r="B385" s="320" t="s">
        <v>5</v>
      </c>
      <c r="C385" s="320" t="s">
        <v>375</v>
      </c>
      <c r="D385" s="320" t="s">
        <v>795</v>
      </c>
      <c r="E385" s="320" t="s">
        <v>1321</v>
      </c>
      <c r="F385" s="315">
        <v>8176998</v>
      </c>
      <c r="G385" s="315">
        <v>8176998</v>
      </c>
      <c r="H385" s="123" t="str">
        <f t="shared" si="6"/>
        <v>10019090080000300</v>
      </c>
    </row>
    <row r="386" spans="1:8" ht="25.5">
      <c r="A386" s="319" t="s">
        <v>1205</v>
      </c>
      <c r="B386" s="320" t="s">
        <v>5</v>
      </c>
      <c r="C386" s="320" t="s">
        <v>375</v>
      </c>
      <c r="D386" s="320" t="s">
        <v>795</v>
      </c>
      <c r="E386" s="320" t="s">
        <v>1206</v>
      </c>
      <c r="F386" s="315">
        <v>8176998</v>
      </c>
      <c r="G386" s="315">
        <v>8176998</v>
      </c>
      <c r="H386" s="123" t="str">
        <f t="shared" si="6"/>
        <v>10019090080000310</v>
      </c>
    </row>
    <row r="387" spans="1:8" ht="25.5">
      <c r="A387" s="319" t="s">
        <v>376</v>
      </c>
      <c r="B387" s="320" t="s">
        <v>5</v>
      </c>
      <c r="C387" s="320" t="s">
        <v>375</v>
      </c>
      <c r="D387" s="320" t="s">
        <v>795</v>
      </c>
      <c r="E387" s="320" t="s">
        <v>377</v>
      </c>
      <c r="F387" s="315">
        <v>8176998</v>
      </c>
      <c r="G387" s="315">
        <v>8176998</v>
      </c>
      <c r="H387" s="123" t="str">
        <f t="shared" si="6"/>
        <v>10019090080000312</v>
      </c>
    </row>
    <row r="388" spans="1:8">
      <c r="A388" s="319" t="s">
        <v>98</v>
      </c>
      <c r="B388" s="320" t="s">
        <v>5</v>
      </c>
      <c r="C388" s="320" t="s">
        <v>378</v>
      </c>
      <c r="D388" s="320" t="s">
        <v>1174</v>
      </c>
      <c r="E388" s="320" t="s">
        <v>1174</v>
      </c>
      <c r="F388" s="315">
        <v>13059900</v>
      </c>
      <c r="G388" s="315">
        <v>13059900</v>
      </c>
      <c r="H388" s="123" t="str">
        <f t="shared" si="6"/>
        <v>1003</v>
      </c>
    </row>
    <row r="389" spans="1:8" ht="38.25">
      <c r="A389" s="319" t="s">
        <v>596</v>
      </c>
      <c r="B389" s="320" t="s">
        <v>5</v>
      </c>
      <c r="C389" s="320" t="s">
        <v>378</v>
      </c>
      <c r="D389" s="320" t="s">
        <v>997</v>
      </c>
      <c r="E389" s="320" t="s">
        <v>1174</v>
      </c>
      <c r="F389" s="315">
        <v>13059900</v>
      </c>
      <c r="G389" s="315">
        <v>13059900</v>
      </c>
      <c r="H389" s="123" t="str">
        <f t="shared" si="6"/>
        <v>10031000000000</v>
      </c>
    </row>
    <row r="390" spans="1:8" ht="38.25">
      <c r="A390" s="319" t="s">
        <v>2100</v>
      </c>
      <c r="B390" s="320" t="s">
        <v>5</v>
      </c>
      <c r="C390" s="320" t="s">
        <v>378</v>
      </c>
      <c r="D390" s="320" t="s">
        <v>998</v>
      </c>
      <c r="E390" s="320" t="s">
        <v>1174</v>
      </c>
      <c r="F390" s="315">
        <v>13059900</v>
      </c>
      <c r="G390" s="315">
        <v>13059900</v>
      </c>
      <c r="H390" s="123" t="str">
        <f t="shared" si="6"/>
        <v>10031050000000</v>
      </c>
    </row>
    <row r="391" spans="1:8" ht="216.75">
      <c r="A391" s="319" t="s">
        <v>2101</v>
      </c>
      <c r="B391" s="320" t="s">
        <v>5</v>
      </c>
      <c r="C391" s="320" t="s">
        <v>378</v>
      </c>
      <c r="D391" s="320" t="s">
        <v>2102</v>
      </c>
      <c r="E391" s="320" t="s">
        <v>1174</v>
      </c>
      <c r="F391" s="315">
        <v>13059900</v>
      </c>
      <c r="G391" s="315">
        <v>13059900</v>
      </c>
      <c r="H391" s="123" t="str">
        <f t="shared" si="6"/>
        <v>10031050075870</v>
      </c>
    </row>
    <row r="392" spans="1:8" ht="38.25">
      <c r="A392" s="319" t="s">
        <v>1322</v>
      </c>
      <c r="B392" s="320" t="s">
        <v>5</v>
      </c>
      <c r="C392" s="320" t="s">
        <v>378</v>
      </c>
      <c r="D392" s="320" t="s">
        <v>2102</v>
      </c>
      <c r="E392" s="320" t="s">
        <v>1323</v>
      </c>
      <c r="F392" s="315">
        <v>13059900</v>
      </c>
      <c r="G392" s="315">
        <v>13059900</v>
      </c>
      <c r="H392" s="123" t="str">
        <f t="shared" si="6"/>
        <v>10031050075870400</v>
      </c>
    </row>
    <row r="393" spans="1:8">
      <c r="A393" s="319" t="s">
        <v>1208</v>
      </c>
      <c r="B393" s="320" t="s">
        <v>5</v>
      </c>
      <c r="C393" s="320" t="s">
        <v>378</v>
      </c>
      <c r="D393" s="320" t="s">
        <v>2102</v>
      </c>
      <c r="E393" s="320" t="s">
        <v>75</v>
      </c>
      <c r="F393" s="315">
        <v>13059900</v>
      </c>
      <c r="G393" s="315">
        <v>13059900</v>
      </c>
      <c r="H393" s="123" t="str">
        <f t="shared" si="6"/>
        <v>10031050075870410</v>
      </c>
    </row>
    <row r="394" spans="1:8" ht="51">
      <c r="A394" s="319" t="s">
        <v>404</v>
      </c>
      <c r="B394" s="320" t="s">
        <v>5</v>
      </c>
      <c r="C394" s="320" t="s">
        <v>378</v>
      </c>
      <c r="D394" s="320" t="s">
        <v>2102</v>
      </c>
      <c r="E394" s="320" t="s">
        <v>405</v>
      </c>
      <c r="F394" s="315">
        <v>13059900</v>
      </c>
      <c r="G394" s="315">
        <v>13059900</v>
      </c>
      <c r="H394" s="123" t="str">
        <f t="shared" si="6"/>
        <v>10031050075870412</v>
      </c>
    </row>
    <row r="395" spans="1:8" ht="25.5">
      <c r="A395" s="319" t="s">
        <v>63</v>
      </c>
      <c r="B395" s="320" t="s">
        <v>5</v>
      </c>
      <c r="C395" s="320" t="s">
        <v>394</v>
      </c>
      <c r="D395" s="320" t="s">
        <v>1174</v>
      </c>
      <c r="E395" s="320" t="s">
        <v>1174</v>
      </c>
      <c r="F395" s="315">
        <v>1326800</v>
      </c>
      <c r="G395" s="315">
        <v>1326800</v>
      </c>
      <c r="H395" s="123" t="str">
        <f t="shared" si="6"/>
        <v>1006</v>
      </c>
    </row>
    <row r="396" spans="1:8" ht="38.25">
      <c r="A396" s="319" t="s">
        <v>596</v>
      </c>
      <c r="B396" s="320" t="s">
        <v>5</v>
      </c>
      <c r="C396" s="320" t="s">
        <v>394</v>
      </c>
      <c r="D396" s="320" t="s">
        <v>997</v>
      </c>
      <c r="E396" s="320" t="s">
        <v>1174</v>
      </c>
      <c r="F396" s="315">
        <v>257000</v>
      </c>
      <c r="G396" s="315">
        <v>257000</v>
      </c>
      <c r="H396" s="123" t="str">
        <f t="shared" si="6"/>
        <v>10061000000000</v>
      </c>
    </row>
    <row r="397" spans="1:8" ht="38.25">
      <c r="A397" s="319" t="s">
        <v>2100</v>
      </c>
      <c r="B397" s="320" t="s">
        <v>5</v>
      </c>
      <c r="C397" s="320" t="s">
        <v>394</v>
      </c>
      <c r="D397" s="320" t="s">
        <v>998</v>
      </c>
      <c r="E397" s="320" t="s">
        <v>1174</v>
      </c>
      <c r="F397" s="315">
        <v>257000</v>
      </c>
      <c r="G397" s="315">
        <v>257000</v>
      </c>
      <c r="H397" s="123" t="str">
        <f t="shared" si="6"/>
        <v>10061050000000</v>
      </c>
    </row>
    <row r="398" spans="1:8" ht="216.75">
      <c r="A398" s="319" t="s">
        <v>2101</v>
      </c>
      <c r="B398" s="320" t="s">
        <v>5</v>
      </c>
      <c r="C398" s="320" t="s">
        <v>394</v>
      </c>
      <c r="D398" s="320" t="s">
        <v>2102</v>
      </c>
      <c r="E398" s="320" t="s">
        <v>1174</v>
      </c>
      <c r="F398" s="315">
        <v>257000</v>
      </c>
      <c r="G398" s="315">
        <v>257000</v>
      </c>
      <c r="H398" s="123" t="str">
        <f t="shared" si="6"/>
        <v>10061050075870</v>
      </c>
    </row>
    <row r="399" spans="1:8" ht="76.5">
      <c r="A399" s="319" t="s">
        <v>1315</v>
      </c>
      <c r="B399" s="320" t="s">
        <v>5</v>
      </c>
      <c r="C399" s="320" t="s">
        <v>394</v>
      </c>
      <c r="D399" s="320" t="s">
        <v>2102</v>
      </c>
      <c r="E399" s="320" t="s">
        <v>273</v>
      </c>
      <c r="F399" s="315">
        <v>257000</v>
      </c>
      <c r="G399" s="315">
        <v>257000</v>
      </c>
      <c r="H399" s="123" t="str">
        <f t="shared" si="6"/>
        <v>10061050075870100</v>
      </c>
    </row>
    <row r="400" spans="1:8" ht="38.25">
      <c r="A400" s="319" t="s">
        <v>1204</v>
      </c>
      <c r="B400" s="320" t="s">
        <v>5</v>
      </c>
      <c r="C400" s="320" t="s">
        <v>394</v>
      </c>
      <c r="D400" s="320" t="s">
        <v>2102</v>
      </c>
      <c r="E400" s="320" t="s">
        <v>28</v>
      </c>
      <c r="F400" s="315">
        <v>257000</v>
      </c>
      <c r="G400" s="315">
        <v>257000</v>
      </c>
      <c r="H400" s="123" t="str">
        <f t="shared" si="6"/>
        <v>10061050075870120</v>
      </c>
    </row>
    <row r="401" spans="1:8" ht="25.5">
      <c r="A401" s="319" t="s">
        <v>953</v>
      </c>
      <c r="B401" s="320" t="s">
        <v>5</v>
      </c>
      <c r="C401" s="320" t="s">
        <v>394</v>
      </c>
      <c r="D401" s="320" t="s">
        <v>2102</v>
      </c>
      <c r="E401" s="320" t="s">
        <v>324</v>
      </c>
      <c r="F401" s="315">
        <v>197389</v>
      </c>
      <c r="G401" s="315">
        <v>197389</v>
      </c>
      <c r="H401" s="123" t="str">
        <f t="shared" si="6"/>
        <v>10061050075870121</v>
      </c>
    </row>
    <row r="402" spans="1:8" ht="63.75">
      <c r="A402" s="319" t="s">
        <v>1054</v>
      </c>
      <c r="B402" s="320" t="s">
        <v>5</v>
      </c>
      <c r="C402" s="320" t="s">
        <v>394</v>
      </c>
      <c r="D402" s="320" t="s">
        <v>2102</v>
      </c>
      <c r="E402" s="320" t="s">
        <v>1055</v>
      </c>
      <c r="F402" s="315">
        <v>59611</v>
      </c>
      <c r="G402" s="315">
        <v>59611</v>
      </c>
      <c r="H402" s="123" t="str">
        <f t="shared" si="6"/>
        <v>10061050075870129</v>
      </c>
    </row>
    <row r="403" spans="1:8" ht="38.25">
      <c r="A403" s="319" t="s">
        <v>599</v>
      </c>
      <c r="B403" s="320" t="s">
        <v>5</v>
      </c>
      <c r="C403" s="320" t="s">
        <v>394</v>
      </c>
      <c r="D403" s="320" t="s">
        <v>1006</v>
      </c>
      <c r="E403" s="320" t="s">
        <v>1174</v>
      </c>
      <c r="F403" s="315">
        <v>1069800</v>
      </c>
      <c r="G403" s="315">
        <v>1069800</v>
      </c>
      <c r="H403" s="123" t="str">
        <f t="shared" si="6"/>
        <v>10068000000000</v>
      </c>
    </row>
    <row r="404" spans="1:8" ht="51">
      <c r="A404" s="319" t="s">
        <v>600</v>
      </c>
      <c r="B404" s="320" t="s">
        <v>5</v>
      </c>
      <c r="C404" s="320" t="s">
        <v>394</v>
      </c>
      <c r="D404" s="320" t="s">
        <v>1008</v>
      </c>
      <c r="E404" s="320" t="s">
        <v>1174</v>
      </c>
      <c r="F404" s="315">
        <v>1069800</v>
      </c>
      <c r="G404" s="315">
        <v>1069800</v>
      </c>
      <c r="H404" s="123" t="str">
        <f t="shared" si="6"/>
        <v>10068020000000</v>
      </c>
    </row>
    <row r="405" spans="1:8" ht="89.25">
      <c r="A405" s="319" t="s">
        <v>1341</v>
      </c>
      <c r="B405" s="320" t="s">
        <v>5</v>
      </c>
      <c r="C405" s="320" t="s">
        <v>394</v>
      </c>
      <c r="D405" s="320" t="s">
        <v>1342</v>
      </c>
      <c r="E405" s="320" t="s">
        <v>1174</v>
      </c>
      <c r="F405" s="315">
        <v>1069800</v>
      </c>
      <c r="G405" s="315">
        <v>1069800</v>
      </c>
      <c r="H405" s="123" t="str">
        <f t="shared" si="6"/>
        <v>10068020002890</v>
      </c>
    </row>
    <row r="406" spans="1:8" ht="76.5">
      <c r="A406" s="319" t="s">
        <v>1315</v>
      </c>
      <c r="B406" s="320" t="s">
        <v>5</v>
      </c>
      <c r="C406" s="320" t="s">
        <v>394</v>
      </c>
      <c r="D406" s="320" t="s">
        <v>1342</v>
      </c>
      <c r="E406" s="320" t="s">
        <v>273</v>
      </c>
      <c r="F406" s="315">
        <v>955700</v>
      </c>
      <c r="G406" s="315">
        <v>1059800</v>
      </c>
      <c r="H406" s="123" t="str">
        <f t="shared" si="6"/>
        <v>10068020002890100</v>
      </c>
    </row>
    <row r="407" spans="1:8" ht="38.25">
      <c r="A407" s="319" t="s">
        <v>1204</v>
      </c>
      <c r="B407" s="320" t="s">
        <v>5</v>
      </c>
      <c r="C407" s="320" t="s">
        <v>394</v>
      </c>
      <c r="D407" s="320" t="s">
        <v>1342</v>
      </c>
      <c r="E407" s="320" t="s">
        <v>28</v>
      </c>
      <c r="F407" s="315">
        <v>955700</v>
      </c>
      <c r="G407" s="315">
        <v>1059800</v>
      </c>
      <c r="H407" s="123" t="str">
        <f t="shared" si="6"/>
        <v>10068020002890120</v>
      </c>
    </row>
    <row r="408" spans="1:8" ht="25.5">
      <c r="A408" s="319" t="s">
        <v>953</v>
      </c>
      <c r="B408" s="320" t="s">
        <v>5</v>
      </c>
      <c r="C408" s="320" t="s">
        <v>394</v>
      </c>
      <c r="D408" s="320" t="s">
        <v>1342</v>
      </c>
      <c r="E408" s="320" t="s">
        <v>324</v>
      </c>
      <c r="F408" s="315">
        <v>713027</v>
      </c>
      <c r="G408" s="315">
        <v>713027</v>
      </c>
      <c r="H408" s="123" t="str">
        <f t="shared" si="6"/>
        <v>10068020002890121</v>
      </c>
    </row>
    <row r="409" spans="1:8" ht="51">
      <c r="A409" s="319" t="s">
        <v>325</v>
      </c>
      <c r="B409" s="320" t="s">
        <v>5</v>
      </c>
      <c r="C409" s="320" t="s">
        <v>394</v>
      </c>
      <c r="D409" s="320" t="s">
        <v>1342</v>
      </c>
      <c r="E409" s="320" t="s">
        <v>326</v>
      </c>
      <c r="F409" s="315">
        <v>27300</v>
      </c>
      <c r="G409" s="315">
        <v>131400</v>
      </c>
      <c r="H409" s="123" t="str">
        <f t="shared" si="6"/>
        <v>10068020002890122</v>
      </c>
    </row>
    <row r="410" spans="1:8" ht="63.75">
      <c r="A410" s="319" t="s">
        <v>1054</v>
      </c>
      <c r="B410" s="320" t="s">
        <v>5</v>
      </c>
      <c r="C410" s="320" t="s">
        <v>394</v>
      </c>
      <c r="D410" s="320" t="s">
        <v>1342</v>
      </c>
      <c r="E410" s="320" t="s">
        <v>1055</v>
      </c>
      <c r="F410" s="315">
        <v>215373</v>
      </c>
      <c r="G410" s="315">
        <v>215373</v>
      </c>
      <c r="H410" s="123" t="str">
        <f t="shared" si="6"/>
        <v>10068020002890129</v>
      </c>
    </row>
    <row r="411" spans="1:8" ht="38.25">
      <c r="A411" s="319" t="s">
        <v>1316</v>
      </c>
      <c r="B411" s="320" t="s">
        <v>5</v>
      </c>
      <c r="C411" s="320" t="s">
        <v>394</v>
      </c>
      <c r="D411" s="320" t="s">
        <v>1342</v>
      </c>
      <c r="E411" s="320" t="s">
        <v>1317</v>
      </c>
      <c r="F411" s="315">
        <v>114100</v>
      </c>
      <c r="G411" s="315">
        <v>10000</v>
      </c>
      <c r="H411" s="123" t="str">
        <f t="shared" si="6"/>
        <v>10068020002890200</v>
      </c>
    </row>
    <row r="412" spans="1:8" ht="38.25">
      <c r="A412" s="319" t="s">
        <v>1197</v>
      </c>
      <c r="B412" s="320" t="s">
        <v>5</v>
      </c>
      <c r="C412" s="320" t="s">
        <v>394</v>
      </c>
      <c r="D412" s="320" t="s">
        <v>1342</v>
      </c>
      <c r="E412" s="320" t="s">
        <v>1198</v>
      </c>
      <c r="F412" s="315">
        <v>114100</v>
      </c>
      <c r="G412" s="315">
        <v>10000</v>
      </c>
      <c r="H412" s="123" t="str">
        <f t="shared" si="6"/>
        <v>10068020002890240</v>
      </c>
    </row>
    <row r="413" spans="1:8">
      <c r="A413" s="319" t="s">
        <v>1224</v>
      </c>
      <c r="B413" s="320" t="s">
        <v>5</v>
      </c>
      <c r="C413" s="320" t="s">
        <v>394</v>
      </c>
      <c r="D413" s="320" t="s">
        <v>1342</v>
      </c>
      <c r="E413" s="320" t="s">
        <v>329</v>
      </c>
      <c r="F413" s="315">
        <v>114100</v>
      </c>
      <c r="G413" s="315">
        <v>10000</v>
      </c>
      <c r="H413" s="123" t="str">
        <f t="shared" si="6"/>
        <v>10068020002890244</v>
      </c>
    </row>
    <row r="414" spans="1:8" ht="25.5">
      <c r="A414" s="319" t="s">
        <v>1062</v>
      </c>
      <c r="B414" s="320" t="s">
        <v>354</v>
      </c>
      <c r="C414" s="320" t="s">
        <v>1174</v>
      </c>
      <c r="D414" s="320" t="s">
        <v>1174</v>
      </c>
      <c r="E414" s="320" t="s">
        <v>1174</v>
      </c>
      <c r="F414" s="315">
        <v>9900031</v>
      </c>
      <c r="G414" s="315">
        <v>9900031</v>
      </c>
      <c r="H414" s="123" t="str">
        <f t="shared" si="6"/>
        <v/>
      </c>
    </row>
    <row r="415" spans="1:8">
      <c r="A415" s="319" t="s">
        <v>234</v>
      </c>
      <c r="B415" s="320" t="s">
        <v>354</v>
      </c>
      <c r="C415" s="320" t="s">
        <v>1135</v>
      </c>
      <c r="D415" s="320" t="s">
        <v>1174</v>
      </c>
      <c r="E415" s="320" t="s">
        <v>1174</v>
      </c>
      <c r="F415" s="315">
        <v>9900031</v>
      </c>
      <c r="G415" s="315">
        <v>9900031</v>
      </c>
      <c r="H415" s="123" t="str">
        <f t="shared" si="6"/>
        <v>0100</v>
      </c>
    </row>
    <row r="416" spans="1:8">
      <c r="A416" s="319" t="s">
        <v>217</v>
      </c>
      <c r="B416" s="320" t="s">
        <v>354</v>
      </c>
      <c r="C416" s="320" t="s">
        <v>337</v>
      </c>
      <c r="D416" s="320" t="s">
        <v>1174</v>
      </c>
      <c r="E416" s="320" t="s">
        <v>1174</v>
      </c>
      <c r="F416" s="315">
        <v>9900031</v>
      </c>
      <c r="G416" s="315">
        <v>9900031</v>
      </c>
      <c r="H416" s="123" t="str">
        <f t="shared" si="6"/>
        <v>0113</v>
      </c>
    </row>
    <row r="417" spans="1:8" ht="25.5">
      <c r="A417" s="319" t="s">
        <v>601</v>
      </c>
      <c r="B417" s="320" t="s">
        <v>354</v>
      </c>
      <c r="C417" s="320" t="s">
        <v>337</v>
      </c>
      <c r="D417" s="320" t="s">
        <v>1011</v>
      </c>
      <c r="E417" s="320" t="s">
        <v>1174</v>
      </c>
      <c r="F417" s="315">
        <v>9900031</v>
      </c>
      <c r="G417" s="315">
        <v>9900031</v>
      </c>
      <c r="H417" s="123" t="str">
        <f t="shared" si="6"/>
        <v>01139000000000</v>
      </c>
    </row>
    <row r="418" spans="1:8" ht="38.25">
      <c r="A418" s="319" t="s">
        <v>1063</v>
      </c>
      <c r="B418" s="320" t="s">
        <v>354</v>
      </c>
      <c r="C418" s="320" t="s">
        <v>337</v>
      </c>
      <c r="D418" s="320" t="s">
        <v>1064</v>
      </c>
      <c r="E418" s="320" t="s">
        <v>1174</v>
      </c>
      <c r="F418" s="315">
        <v>9900031</v>
      </c>
      <c r="G418" s="315">
        <v>9900031</v>
      </c>
      <c r="H418" s="123" t="str">
        <f t="shared" si="6"/>
        <v>01139070000000</v>
      </c>
    </row>
    <row r="419" spans="1:8" ht="38.25">
      <c r="A419" s="319" t="s">
        <v>1063</v>
      </c>
      <c r="B419" s="320" t="s">
        <v>354</v>
      </c>
      <c r="C419" s="320" t="s">
        <v>337</v>
      </c>
      <c r="D419" s="320" t="s">
        <v>1076</v>
      </c>
      <c r="E419" s="320" t="s">
        <v>1174</v>
      </c>
      <c r="F419" s="315">
        <v>9670031</v>
      </c>
      <c r="G419" s="315">
        <v>9670031</v>
      </c>
      <c r="H419" s="123" t="str">
        <f t="shared" si="6"/>
        <v>01139070040000</v>
      </c>
    </row>
    <row r="420" spans="1:8" ht="76.5">
      <c r="A420" s="319" t="s">
        <v>1315</v>
      </c>
      <c r="B420" s="320" t="s">
        <v>354</v>
      </c>
      <c r="C420" s="320" t="s">
        <v>337</v>
      </c>
      <c r="D420" s="320" t="s">
        <v>1076</v>
      </c>
      <c r="E420" s="320" t="s">
        <v>273</v>
      </c>
      <c r="F420" s="315">
        <v>9170078</v>
      </c>
      <c r="G420" s="315">
        <v>9170078</v>
      </c>
      <c r="H420" s="123" t="str">
        <f t="shared" si="6"/>
        <v>01139070040000100</v>
      </c>
    </row>
    <row r="421" spans="1:8" ht="38.25">
      <c r="A421" s="319" t="s">
        <v>1204</v>
      </c>
      <c r="B421" s="320" t="s">
        <v>354</v>
      </c>
      <c r="C421" s="320" t="s">
        <v>337</v>
      </c>
      <c r="D421" s="320" t="s">
        <v>1076</v>
      </c>
      <c r="E421" s="320" t="s">
        <v>28</v>
      </c>
      <c r="F421" s="315">
        <v>9170078</v>
      </c>
      <c r="G421" s="315">
        <v>9170078</v>
      </c>
      <c r="H421" s="123" t="str">
        <f t="shared" si="6"/>
        <v>01139070040000120</v>
      </c>
    </row>
    <row r="422" spans="1:8" ht="25.5">
      <c r="A422" s="319" t="s">
        <v>953</v>
      </c>
      <c r="B422" s="320" t="s">
        <v>354</v>
      </c>
      <c r="C422" s="320" t="s">
        <v>337</v>
      </c>
      <c r="D422" s="320" t="s">
        <v>1076</v>
      </c>
      <c r="E422" s="320" t="s">
        <v>324</v>
      </c>
      <c r="F422" s="315">
        <v>7007095</v>
      </c>
      <c r="G422" s="315">
        <v>7007095</v>
      </c>
      <c r="H422" s="123" t="str">
        <f t="shared" si="6"/>
        <v>01139070040000121</v>
      </c>
    </row>
    <row r="423" spans="1:8" ht="51">
      <c r="A423" s="319" t="s">
        <v>325</v>
      </c>
      <c r="B423" s="320" t="s">
        <v>354</v>
      </c>
      <c r="C423" s="320" t="s">
        <v>337</v>
      </c>
      <c r="D423" s="320" t="s">
        <v>1076</v>
      </c>
      <c r="E423" s="320" t="s">
        <v>326</v>
      </c>
      <c r="F423" s="315">
        <v>40800</v>
      </c>
      <c r="G423" s="315">
        <v>40800</v>
      </c>
      <c r="H423" s="123" t="str">
        <f t="shared" si="6"/>
        <v>01139070040000122</v>
      </c>
    </row>
    <row r="424" spans="1:8" ht="63.75">
      <c r="A424" s="319" t="s">
        <v>1054</v>
      </c>
      <c r="B424" s="320" t="s">
        <v>354</v>
      </c>
      <c r="C424" s="320" t="s">
        <v>337</v>
      </c>
      <c r="D424" s="320" t="s">
        <v>1076</v>
      </c>
      <c r="E424" s="320" t="s">
        <v>1055</v>
      </c>
      <c r="F424" s="315">
        <v>2122183</v>
      </c>
      <c r="G424" s="315">
        <v>2122183</v>
      </c>
      <c r="H424" s="123" t="str">
        <f t="shared" si="6"/>
        <v>01139070040000129</v>
      </c>
    </row>
    <row r="425" spans="1:8" ht="38.25">
      <c r="A425" s="319" t="s">
        <v>1316</v>
      </c>
      <c r="B425" s="320" t="s">
        <v>354</v>
      </c>
      <c r="C425" s="320" t="s">
        <v>337</v>
      </c>
      <c r="D425" s="320" t="s">
        <v>1076</v>
      </c>
      <c r="E425" s="320" t="s">
        <v>1317</v>
      </c>
      <c r="F425" s="315">
        <v>499953</v>
      </c>
      <c r="G425" s="315">
        <v>499953</v>
      </c>
      <c r="H425" s="123" t="str">
        <f t="shared" si="6"/>
        <v>01139070040000200</v>
      </c>
    </row>
    <row r="426" spans="1:8" ht="38.25">
      <c r="A426" s="319" t="s">
        <v>1197</v>
      </c>
      <c r="B426" s="320" t="s">
        <v>354</v>
      </c>
      <c r="C426" s="320" t="s">
        <v>337</v>
      </c>
      <c r="D426" s="320" t="s">
        <v>1076</v>
      </c>
      <c r="E426" s="320" t="s">
        <v>1198</v>
      </c>
      <c r="F426" s="315">
        <v>499953</v>
      </c>
      <c r="G426" s="315">
        <v>499953</v>
      </c>
      <c r="H426" s="123" t="str">
        <f t="shared" si="6"/>
        <v>01139070040000240</v>
      </c>
    </row>
    <row r="427" spans="1:8">
      <c r="A427" s="319" t="s">
        <v>1224</v>
      </c>
      <c r="B427" s="320" t="s">
        <v>354</v>
      </c>
      <c r="C427" s="320" t="s">
        <v>337</v>
      </c>
      <c r="D427" s="320" t="s">
        <v>1076</v>
      </c>
      <c r="E427" s="320" t="s">
        <v>329</v>
      </c>
      <c r="F427" s="315">
        <v>499953</v>
      </c>
      <c r="G427" s="315">
        <v>499953</v>
      </c>
      <c r="H427" s="123" t="str">
        <f t="shared" si="6"/>
        <v>01139070040000244</v>
      </c>
    </row>
    <row r="428" spans="1:8" ht="63.75">
      <c r="A428" s="319" t="s">
        <v>1145</v>
      </c>
      <c r="B428" s="320" t="s">
        <v>354</v>
      </c>
      <c r="C428" s="320" t="s">
        <v>337</v>
      </c>
      <c r="D428" s="320" t="s">
        <v>1146</v>
      </c>
      <c r="E428" s="320" t="s">
        <v>1174</v>
      </c>
      <c r="F428" s="315">
        <v>230000</v>
      </c>
      <c r="G428" s="315">
        <v>230000</v>
      </c>
      <c r="H428" s="123" t="str">
        <f t="shared" si="6"/>
        <v>01139070047000</v>
      </c>
    </row>
    <row r="429" spans="1:8" ht="76.5">
      <c r="A429" s="319" t="s">
        <v>1315</v>
      </c>
      <c r="B429" s="320" t="s">
        <v>354</v>
      </c>
      <c r="C429" s="320" t="s">
        <v>337</v>
      </c>
      <c r="D429" s="320" t="s">
        <v>1146</v>
      </c>
      <c r="E429" s="320" t="s">
        <v>273</v>
      </c>
      <c r="F429" s="315">
        <v>230000</v>
      </c>
      <c r="G429" s="315">
        <v>230000</v>
      </c>
      <c r="H429" s="123" t="str">
        <f t="shared" si="6"/>
        <v>01139070047000100</v>
      </c>
    </row>
    <row r="430" spans="1:8" ht="38.25">
      <c r="A430" s="319" t="s">
        <v>1204</v>
      </c>
      <c r="B430" s="320" t="s">
        <v>354</v>
      </c>
      <c r="C430" s="320" t="s">
        <v>337</v>
      </c>
      <c r="D430" s="320" t="s">
        <v>1146</v>
      </c>
      <c r="E430" s="320" t="s">
        <v>28</v>
      </c>
      <c r="F430" s="315">
        <v>230000</v>
      </c>
      <c r="G430" s="315">
        <v>230000</v>
      </c>
      <c r="H430" s="123" t="str">
        <f t="shared" ref="H430:H495" si="7">CONCATENATE(C430,,D430,E430)</f>
        <v>01139070047000120</v>
      </c>
    </row>
    <row r="431" spans="1:8" ht="51">
      <c r="A431" s="319" t="s">
        <v>325</v>
      </c>
      <c r="B431" s="320" t="s">
        <v>354</v>
      </c>
      <c r="C431" s="320" t="s">
        <v>337</v>
      </c>
      <c r="D431" s="320" t="s">
        <v>1146</v>
      </c>
      <c r="E431" s="320" t="s">
        <v>326</v>
      </c>
      <c r="F431" s="315">
        <v>230000</v>
      </c>
      <c r="G431" s="315">
        <v>230000</v>
      </c>
      <c r="H431" s="123" t="str">
        <f t="shared" si="7"/>
        <v>01139070047000122</v>
      </c>
    </row>
    <row r="432" spans="1:8" ht="25.5">
      <c r="A432" s="319" t="s">
        <v>253</v>
      </c>
      <c r="B432" s="320" t="s">
        <v>201</v>
      </c>
      <c r="C432" s="320" t="s">
        <v>1174</v>
      </c>
      <c r="D432" s="320" t="s">
        <v>1174</v>
      </c>
      <c r="E432" s="320" t="s">
        <v>1174</v>
      </c>
      <c r="F432" s="315">
        <v>7902311</v>
      </c>
      <c r="G432" s="315">
        <v>7902311</v>
      </c>
      <c r="H432" s="123" t="str">
        <f t="shared" si="7"/>
        <v/>
      </c>
    </row>
    <row r="433" spans="1:8" ht="25.5">
      <c r="A433" s="319" t="s">
        <v>239</v>
      </c>
      <c r="B433" s="320" t="s">
        <v>201</v>
      </c>
      <c r="C433" s="320" t="s">
        <v>1141</v>
      </c>
      <c r="D433" s="320" t="s">
        <v>1174</v>
      </c>
      <c r="E433" s="320" t="s">
        <v>1174</v>
      </c>
      <c r="F433" s="315">
        <v>7902311</v>
      </c>
      <c r="G433" s="315">
        <v>7902311</v>
      </c>
      <c r="H433" s="123" t="str">
        <f t="shared" si="7"/>
        <v>0500</v>
      </c>
    </row>
    <row r="434" spans="1:8">
      <c r="A434" s="319" t="s">
        <v>3</v>
      </c>
      <c r="B434" s="320" t="s">
        <v>201</v>
      </c>
      <c r="C434" s="320" t="s">
        <v>386</v>
      </c>
      <c r="D434" s="320" t="s">
        <v>1174</v>
      </c>
      <c r="E434" s="320" t="s">
        <v>1174</v>
      </c>
      <c r="F434" s="315">
        <v>500000</v>
      </c>
      <c r="G434" s="315">
        <v>500000</v>
      </c>
      <c r="H434" s="123" t="str">
        <f t="shared" si="7"/>
        <v>0501</v>
      </c>
    </row>
    <row r="435" spans="1:8" ht="38.25">
      <c r="A435" s="319" t="s">
        <v>596</v>
      </c>
      <c r="B435" s="320" t="s">
        <v>201</v>
      </c>
      <c r="C435" s="320" t="s">
        <v>386</v>
      </c>
      <c r="D435" s="320" t="s">
        <v>997</v>
      </c>
      <c r="E435" s="320" t="s">
        <v>1174</v>
      </c>
      <c r="F435" s="315">
        <v>500000</v>
      </c>
      <c r="G435" s="315">
        <v>500000</v>
      </c>
      <c r="H435" s="123" t="str">
        <f t="shared" si="7"/>
        <v>05011000000000</v>
      </c>
    </row>
    <row r="436" spans="1:8" ht="51">
      <c r="A436" s="319" t="s">
        <v>2103</v>
      </c>
      <c r="B436" s="320" t="s">
        <v>201</v>
      </c>
      <c r="C436" s="320" t="s">
        <v>386</v>
      </c>
      <c r="D436" s="320" t="s">
        <v>2104</v>
      </c>
      <c r="E436" s="320" t="s">
        <v>1174</v>
      </c>
      <c r="F436" s="315">
        <v>500000</v>
      </c>
      <c r="G436" s="315">
        <v>500000</v>
      </c>
      <c r="H436" s="123" t="str">
        <f t="shared" si="7"/>
        <v>05011060000000</v>
      </c>
    </row>
    <row r="437" spans="1:8" ht="114.75">
      <c r="A437" s="319" t="s">
        <v>2105</v>
      </c>
      <c r="B437" s="320" t="s">
        <v>201</v>
      </c>
      <c r="C437" s="320" t="s">
        <v>386</v>
      </c>
      <c r="D437" s="320" t="s">
        <v>2106</v>
      </c>
      <c r="E437" s="320" t="s">
        <v>1174</v>
      </c>
      <c r="F437" s="315">
        <v>500000</v>
      </c>
      <c r="G437" s="315">
        <v>500000</v>
      </c>
      <c r="H437" s="123" t="str">
        <f t="shared" si="7"/>
        <v>05011060080010</v>
      </c>
    </row>
    <row r="438" spans="1:8" ht="38.25">
      <c r="A438" s="319" t="s">
        <v>1316</v>
      </c>
      <c r="B438" s="320" t="s">
        <v>201</v>
      </c>
      <c r="C438" s="320" t="s">
        <v>386</v>
      </c>
      <c r="D438" s="320" t="s">
        <v>2106</v>
      </c>
      <c r="E438" s="320" t="s">
        <v>1317</v>
      </c>
      <c r="F438" s="315">
        <v>500000</v>
      </c>
      <c r="G438" s="315">
        <v>500000</v>
      </c>
      <c r="H438" s="123"/>
    </row>
    <row r="439" spans="1:8" ht="38.25">
      <c r="A439" s="319" t="s">
        <v>1197</v>
      </c>
      <c r="B439" s="320" t="s">
        <v>201</v>
      </c>
      <c r="C439" s="320" t="s">
        <v>386</v>
      </c>
      <c r="D439" s="320" t="s">
        <v>2106</v>
      </c>
      <c r="E439" s="320" t="s">
        <v>1198</v>
      </c>
      <c r="F439" s="315">
        <v>500000</v>
      </c>
      <c r="G439" s="315">
        <v>500000</v>
      </c>
      <c r="H439" s="123" t="str">
        <f>CONCATENATE(C439,,D439,E439)</f>
        <v>05011060080010240</v>
      </c>
    </row>
    <row r="440" spans="1:8" ht="38.25">
      <c r="A440" s="319" t="s">
        <v>343</v>
      </c>
      <c r="B440" s="320" t="s">
        <v>201</v>
      </c>
      <c r="C440" s="320" t="s">
        <v>386</v>
      </c>
      <c r="D440" s="320" t="s">
        <v>2106</v>
      </c>
      <c r="E440" s="320" t="s">
        <v>344</v>
      </c>
      <c r="F440" s="315">
        <v>500000</v>
      </c>
      <c r="G440" s="315">
        <v>500000</v>
      </c>
      <c r="H440" s="123" t="str">
        <f>CONCATENATE(C440,,D440,E440)</f>
        <v>05011060080010243</v>
      </c>
    </row>
    <row r="441" spans="1:8" ht="25.5">
      <c r="A441" s="319" t="s">
        <v>151</v>
      </c>
      <c r="B441" s="320" t="s">
        <v>201</v>
      </c>
      <c r="C441" s="320" t="s">
        <v>389</v>
      </c>
      <c r="D441" s="320" t="s">
        <v>1174</v>
      </c>
      <c r="E441" s="320" t="s">
        <v>1174</v>
      </c>
      <c r="F441" s="315">
        <v>7402311</v>
      </c>
      <c r="G441" s="315">
        <v>7402311</v>
      </c>
      <c r="H441" s="123" t="str">
        <f>CONCATENATE(C441,,D441,E441)</f>
        <v>0505</v>
      </c>
    </row>
    <row r="442" spans="1:8" ht="25.5">
      <c r="A442" s="319" t="s">
        <v>601</v>
      </c>
      <c r="B442" s="320" t="s">
        <v>201</v>
      </c>
      <c r="C442" s="320" t="s">
        <v>389</v>
      </c>
      <c r="D442" s="320" t="s">
        <v>1011</v>
      </c>
      <c r="E442" s="320" t="s">
        <v>1174</v>
      </c>
      <c r="F442" s="315">
        <v>7402311</v>
      </c>
      <c r="G442" s="315">
        <v>7402311</v>
      </c>
      <c r="H442" s="123" t="str">
        <f t="shared" si="7"/>
        <v>05059000000000</v>
      </c>
    </row>
    <row r="443" spans="1:8" ht="51">
      <c r="A443" s="319" t="s">
        <v>390</v>
      </c>
      <c r="B443" s="320" t="s">
        <v>201</v>
      </c>
      <c r="C443" s="320" t="s">
        <v>389</v>
      </c>
      <c r="D443" s="320" t="s">
        <v>1013</v>
      </c>
      <c r="E443" s="320" t="s">
        <v>1174</v>
      </c>
      <c r="F443" s="315">
        <v>7402311</v>
      </c>
      <c r="G443" s="315">
        <v>7402311</v>
      </c>
      <c r="H443" s="123" t="str">
        <f t="shared" si="7"/>
        <v>05059050000000</v>
      </c>
    </row>
    <row r="444" spans="1:8" ht="51">
      <c r="A444" s="319" t="s">
        <v>390</v>
      </c>
      <c r="B444" s="320" t="s">
        <v>201</v>
      </c>
      <c r="C444" s="320" t="s">
        <v>389</v>
      </c>
      <c r="D444" s="320" t="s">
        <v>694</v>
      </c>
      <c r="E444" s="320" t="s">
        <v>1174</v>
      </c>
      <c r="F444" s="315">
        <v>7337828</v>
      </c>
      <c r="G444" s="315">
        <v>7337828</v>
      </c>
      <c r="H444" s="123" t="str">
        <f t="shared" si="7"/>
        <v>05059050040000</v>
      </c>
    </row>
    <row r="445" spans="1:8" ht="76.5">
      <c r="A445" s="319" t="s">
        <v>1315</v>
      </c>
      <c r="B445" s="320" t="s">
        <v>201</v>
      </c>
      <c r="C445" s="320" t="s">
        <v>389</v>
      </c>
      <c r="D445" s="320" t="s">
        <v>694</v>
      </c>
      <c r="E445" s="320" t="s">
        <v>273</v>
      </c>
      <c r="F445" s="315">
        <v>6962328</v>
      </c>
      <c r="G445" s="315">
        <v>6962328</v>
      </c>
      <c r="H445" s="123" t="str">
        <f t="shared" si="7"/>
        <v>05059050040000100</v>
      </c>
    </row>
    <row r="446" spans="1:8" ht="25.5">
      <c r="A446" s="319" t="s">
        <v>1191</v>
      </c>
      <c r="B446" s="320" t="s">
        <v>201</v>
      </c>
      <c r="C446" s="320" t="s">
        <v>389</v>
      </c>
      <c r="D446" s="320" t="s">
        <v>694</v>
      </c>
      <c r="E446" s="320" t="s">
        <v>133</v>
      </c>
      <c r="F446" s="315">
        <v>6962328</v>
      </c>
      <c r="G446" s="315">
        <v>6962328</v>
      </c>
      <c r="H446" s="123" t="str">
        <f t="shared" si="7"/>
        <v>05059050040000110</v>
      </c>
    </row>
    <row r="447" spans="1:8">
      <c r="A447" s="319" t="s">
        <v>1138</v>
      </c>
      <c r="B447" s="320" t="s">
        <v>201</v>
      </c>
      <c r="C447" s="320" t="s">
        <v>389</v>
      </c>
      <c r="D447" s="320" t="s">
        <v>694</v>
      </c>
      <c r="E447" s="320" t="s">
        <v>342</v>
      </c>
      <c r="F447" s="315">
        <v>5286043</v>
      </c>
      <c r="G447" s="315">
        <v>5286043</v>
      </c>
      <c r="H447" s="123" t="str">
        <f t="shared" si="7"/>
        <v>05059050040000111</v>
      </c>
    </row>
    <row r="448" spans="1:8" ht="72.75" customHeight="1">
      <c r="A448" s="319" t="s">
        <v>1147</v>
      </c>
      <c r="B448" s="320" t="s">
        <v>201</v>
      </c>
      <c r="C448" s="320" t="s">
        <v>389</v>
      </c>
      <c r="D448" s="320" t="s">
        <v>694</v>
      </c>
      <c r="E448" s="320" t="s">
        <v>391</v>
      </c>
      <c r="F448" s="315">
        <v>79901</v>
      </c>
      <c r="G448" s="315">
        <v>79901</v>
      </c>
      <c r="H448" s="123" t="str">
        <f t="shared" si="7"/>
        <v>05059050040000112</v>
      </c>
    </row>
    <row r="449" spans="1:8" ht="51">
      <c r="A449" s="319" t="s">
        <v>1139</v>
      </c>
      <c r="B449" s="320" t="s">
        <v>201</v>
      </c>
      <c r="C449" s="320" t="s">
        <v>389</v>
      </c>
      <c r="D449" s="320" t="s">
        <v>694</v>
      </c>
      <c r="E449" s="320" t="s">
        <v>1056</v>
      </c>
      <c r="F449" s="315">
        <v>1596384</v>
      </c>
      <c r="G449" s="315">
        <v>1596384</v>
      </c>
      <c r="H449" s="123" t="str">
        <f t="shared" si="7"/>
        <v>05059050040000119</v>
      </c>
    </row>
    <row r="450" spans="1:8" ht="38.25">
      <c r="A450" s="319" t="s">
        <v>1316</v>
      </c>
      <c r="B450" s="320" t="s">
        <v>201</v>
      </c>
      <c r="C450" s="320" t="s">
        <v>389</v>
      </c>
      <c r="D450" s="320" t="s">
        <v>694</v>
      </c>
      <c r="E450" s="320" t="s">
        <v>1317</v>
      </c>
      <c r="F450" s="315">
        <v>375500</v>
      </c>
      <c r="G450" s="315">
        <v>375500</v>
      </c>
      <c r="H450" s="123" t="str">
        <f t="shared" si="7"/>
        <v>05059050040000200</v>
      </c>
    </row>
    <row r="451" spans="1:8" ht="38.25">
      <c r="A451" s="319" t="s">
        <v>1197</v>
      </c>
      <c r="B451" s="320" t="s">
        <v>201</v>
      </c>
      <c r="C451" s="320" t="s">
        <v>389</v>
      </c>
      <c r="D451" s="320" t="s">
        <v>694</v>
      </c>
      <c r="E451" s="320" t="s">
        <v>1198</v>
      </c>
      <c r="F451" s="315">
        <v>375500</v>
      </c>
      <c r="G451" s="315">
        <v>375500</v>
      </c>
      <c r="H451" s="123" t="str">
        <f t="shared" si="7"/>
        <v>05059050040000240</v>
      </c>
    </row>
    <row r="452" spans="1:8">
      <c r="A452" s="319" t="s">
        <v>1224</v>
      </c>
      <c r="B452" s="320" t="s">
        <v>201</v>
      </c>
      <c r="C452" s="320" t="s">
        <v>389</v>
      </c>
      <c r="D452" s="320" t="s">
        <v>694</v>
      </c>
      <c r="E452" s="320" t="s">
        <v>329</v>
      </c>
      <c r="F452" s="315">
        <v>375500</v>
      </c>
      <c r="G452" s="315">
        <v>375500</v>
      </c>
      <c r="H452" s="123" t="str">
        <f t="shared" si="7"/>
        <v>05059050040000244</v>
      </c>
    </row>
    <row r="453" spans="1:8" ht="76.5">
      <c r="A453" s="319" t="s">
        <v>563</v>
      </c>
      <c r="B453" s="320" t="s">
        <v>201</v>
      </c>
      <c r="C453" s="320" t="s">
        <v>389</v>
      </c>
      <c r="D453" s="320" t="s">
        <v>695</v>
      </c>
      <c r="E453" s="320" t="s">
        <v>1174</v>
      </c>
      <c r="F453" s="315">
        <v>64483</v>
      </c>
      <c r="G453" s="315">
        <v>64483</v>
      </c>
      <c r="H453" s="123" t="str">
        <f t="shared" si="7"/>
        <v>05059050047000</v>
      </c>
    </row>
    <row r="454" spans="1:8" ht="76.5">
      <c r="A454" s="319" t="s">
        <v>1315</v>
      </c>
      <c r="B454" s="320" t="s">
        <v>201</v>
      </c>
      <c r="C454" s="320" t="s">
        <v>389</v>
      </c>
      <c r="D454" s="320" t="s">
        <v>695</v>
      </c>
      <c r="E454" s="320" t="s">
        <v>273</v>
      </c>
      <c r="F454" s="315">
        <v>64483</v>
      </c>
      <c r="G454" s="315">
        <v>64483</v>
      </c>
      <c r="H454" s="123" t="str">
        <f t="shared" si="7"/>
        <v>05059050047000100</v>
      </c>
    </row>
    <row r="455" spans="1:8" ht="25.5">
      <c r="A455" s="319" t="s">
        <v>1191</v>
      </c>
      <c r="B455" s="320" t="s">
        <v>201</v>
      </c>
      <c r="C455" s="320" t="s">
        <v>389</v>
      </c>
      <c r="D455" s="320" t="s">
        <v>695</v>
      </c>
      <c r="E455" s="320" t="s">
        <v>133</v>
      </c>
      <c r="F455" s="315">
        <v>64483</v>
      </c>
      <c r="G455" s="315">
        <v>64483</v>
      </c>
      <c r="H455" s="123" t="str">
        <f t="shared" si="7"/>
        <v>05059050047000110</v>
      </c>
    </row>
    <row r="456" spans="1:8" ht="185.25" customHeight="1">
      <c r="A456" s="319" t="s">
        <v>1147</v>
      </c>
      <c r="B456" s="320" t="s">
        <v>201</v>
      </c>
      <c r="C456" s="320" t="s">
        <v>389</v>
      </c>
      <c r="D456" s="320" t="s">
        <v>695</v>
      </c>
      <c r="E456" s="320" t="s">
        <v>391</v>
      </c>
      <c r="F456" s="315">
        <v>64483</v>
      </c>
      <c r="G456" s="315">
        <v>64483</v>
      </c>
      <c r="H456" s="123" t="str">
        <f t="shared" si="7"/>
        <v>05059050047000112</v>
      </c>
    </row>
    <row r="457" spans="1:8" ht="51">
      <c r="A457" s="319" t="s">
        <v>1343</v>
      </c>
      <c r="B457" s="320" t="s">
        <v>230</v>
      </c>
      <c r="C457" s="320" t="s">
        <v>1174</v>
      </c>
      <c r="D457" s="320" t="s">
        <v>1174</v>
      </c>
      <c r="E457" s="320" t="s">
        <v>1174</v>
      </c>
      <c r="F457" s="315">
        <v>357647350</v>
      </c>
      <c r="G457" s="315">
        <v>357406250</v>
      </c>
      <c r="H457" s="123" t="str">
        <f t="shared" si="7"/>
        <v/>
      </c>
    </row>
    <row r="458" spans="1:8" ht="186.75" customHeight="1">
      <c r="A458" s="319" t="s">
        <v>140</v>
      </c>
      <c r="B458" s="320" t="s">
        <v>230</v>
      </c>
      <c r="C458" s="320" t="s">
        <v>1142</v>
      </c>
      <c r="D458" s="320" t="s">
        <v>1174</v>
      </c>
      <c r="E458" s="320" t="s">
        <v>1174</v>
      </c>
      <c r="F458" s="315">
        <v>77247465</v>
      </c>
      <c r="G458" s="315">
        <v>77247465</v>
      </c>
      <c r="H458" s="123" t="str">
        <f t="shared" si="7"/>
        <v>0700</v>
      </c>
    </row>
    <row r="459" spans="1:8">
      <c r="A459" s="319" t="s">
        <v>1077</v>
      </c>
      <c r="B459" s="320" t="s">
        <v>230</v>
      </c>
      <c r="C459" s="320" t="s">
        <v>1078</v>
      </c>
      <c r="D459" s="320" t="s">
        <v>1174</v>
      </c>
      <c r="E459" s="320" t="s">
        <v>1174</v>
      </c>
      <c r="F459" s="315">
        <v>63954500</v>
      </c>
      <c r="G459" s="315">
        <v>63954500</v>
      </c>
      <c r="H459" s="123" t="str">
        <f t="shared" si="7"/>
        <v>0703</v>
      </c>
    </row>
    <row r="460" spans="1:8" ht="25.5">
      <c r="A460" s="319" t="s">
        <v>461</v>
      </c>
      <c r="B460" s="320" t="s">
        <v>230</v>
      </c>
      <c r="C460" s="320" t="s">
        <v>1078</v>
      </c>
      <c r="D460" s="320" t="s">
        <v>981</v>
      </c>
      <c r="E460" s="320" t="s">
        <v>1174</v>
      </c>
      <c r="F460" s="315">
        <v>63954500</v>
      </c>
      <c r="G460" s="315">
        <v>63954500</v>
      </c>
      <c r="H460" s="123" t="str">
        <f t="shared" si="7"/>
        <v>07030500000000</v>
      </c>
    </row>
    <row r="461" spans="1:8" ht="38.25">
      <c r="A461" s="319" t="s">
        <v>595</v>
      </c>
      <c r="B461" s="320" t="s">
        <v>230</v>
      </c>
      <c r="C461" s="320" t="s">
        <v>1078</v>
      </c>
      <c r="D461" s="320" t="s">
        <v>984</v>
      </c>
      <c r="E461" s="320" t="s">
        <v>1174</v>
      </c>
      <c r="F461" s="315">
        <v>63954500</v>
      </c>
      <c r="G461" s="315">
        <v>63954500</v>
      </c>
      <c r="H461" s="123" t="str">
        <f t="shared" si="7"/>
        <v>07030530000000</v>
      </c>
    </row>
    <row r="462" spans="1:8" ht="127.5">
      <c r="A462" s="319" t="s">
        <v>509</v>
      </c>
      <c r="B462" s="320" t="s">
        <v>230</v>
      </c>
      <c r="C462" s="320" t="s">
        <v>1078</v>
      </c>
      <c r="D462" s="320" t="s">
        <v>703</v>
      </c>
      <c r="E462" s="320" t="s">
        <v>1174</v>
      </c>
      <c r="F462" s="315">
        <v>44660877</v>
      </c>
      <c r="G462" s="315">
        <v>44660877</v>
      </c>
      <c r="H462" s="123" t="str">
        <f t="shared" si="7"/>
        <v>07030530040000</v>
      </c>
    </row>
    <row r="463" spans="1:8" ht="38.25">
      <c r="A463" s="319" t="s">
        <v>1324</v>
      </c>
      <c r="B463" s="320" t="s">
        <v>230</v>
      </c>
      <c r="C463" s="320" t="s">
        <v>1078</v>
      </c>
      <c r="D463" s="320" t="s">
        <v>703</v>
      </c>
      <c r="E463" s="320" t="s">
        <v>1325</v>
      </c>
      <c r="F463" s="315">
        <v>44660877</v>
      </c>
      <c r="G463" s="315">
        <v>44660877</v>
      </c>
      <c r="H463" s="123" t="str">
        <f t="shared" si="7"/>
        <v>07030530040000600</v>
      </c>
    </row>
    <row r="464" spans="1:8">
      <c r="A464" s="319" t="s">
        <v>1199</v>
      </c>
      <c r="B464" s="320" t="s">
        <v>230</v>
      </c>
      <c r="C464" s="320" t="s">
        <v>1078</v>
      </c>
      <c r="D464" s="320" t="s">
        <v>703</v>
      </c>
      <c r="E464" s="320" t="s">
        <v>1200</v>
      </c>
      <c r="F464" s="315">
        <v>44660877</v>
      </c>
      <c r="G464" s="315">
        <v>44660877</v>
      </c>
      <c r="H464" s="123" t="str">
        <f t="shared" si="7"/>
        <v>07030530040000610</v>
      </c>
    </row>
    <row r="465" spans="1:8" ht="76.5">
      <c r="A465" s="319" t="s">
        <v>347</v>
      </c>
      <c r="B465" s="320" t="s">
        <v>230</v>
      </c>
      <c r="C465" s="320" t="s">
        <v>1078</v>
      </c>
      <c r="D465" s="320" t="s">
        <v>703</v>
      </c>
      <c r="E465" s="320" t="s">
        <v>348</v>
      </c>
      <c r="F465" s="315">
        <v>44660877</v>
      </c>
      <c r="G465" s="315">
        <v>44660877</v>
      </c>
      <c r="H465" s="123" t="str">
        <f t="shared" si="7"/>
        <v>07030530040000611</v>
      </c>
    </row>
    <row r="466" spans="1:8" ht="165.75">
      <c r="A466" s="319" t="s">
        <v>510</v>
      </c>
      <c r="B466" s="320" t="s">
        <v>230</v>
      </c>
      <c r="C466" s="320" t="s">
        <v>1078</v>
      </c>
      <c r="D466" s="320" t="s">
        <v>704</v>
      </c>
      <c r="E466" s="320" t="s">
        <v>1174</v>
      </c>
      <c r="F466" s="315">
        <v>12573000</v>
      </c>
      <c r="G466" s="315">
        <v>12573000</v>
      </c>
      <c r="H466" s="123" t="str">
        <f t="shared" si="7"/>
        <v>07030530041000</v>
      </c>
    </row>
    <row r="467" spans="1:8" ht="38.25">
      <c r="A467" s="319" t="s">
        <v>1324</v>
      </c>
      <c r="B467" s="320" t="s">
        <v>230</v>
      </c>
      <c r="C467" s="320" t="s">
        <v>1078</v>
      </c>
      <c r="D467" s="320" t="s">
        <v>704</v>
      </c>
      <c r="E467" s="320" t="s">
        <v>1325</v>
      </c>
      <c r="F467" s="315">
        <v>12573000</v>
      </c>
      <c r="G467" s="315">
        <v>12573000</v>
      </c>
      <c r="H467" s="123" t="str">
        <f t="shared" si="7"/>
        <v>07030530041000600</v>
      </c>
    </row>
    <row r="468" spans="1:8">
      <c r="A468" s="319" t="s">
        <v>1199</v>
      </c>
      <c r="B468" s="320" t="s">
        <v>230</v>
      </c>
      <c r="C468" s="320" t="s">
        <v>1078</v>
      </c>
      <c r="D468" s="320" t="s">
        <v>704</v>
      </c>
      <c r="E468" s="320" t="s">
        <v>1200</v>
      </c>
      <c r="F468" s="315">
        <v>12573000</v>
      </c>
      <c r="G468" s="315">
        <v>12573000</v>
      </c>
      <c r="H468" s="123" t="str">
        <f t="shared" si="7"/>
        <v>07030530041000610</v>
      </c>
    </row>
    <row r="469" spans="1:8" ht="76.5">
      <c r="A469" s="319" t="s">
        <v>347</v>
      </c>
      <c r="B469" s="320" t="s">
        <v>230</v>
      </c>
      <c r="C469" s="320" t="s">
        <v>1078</v>
      </c>
      <c r="D469" s="320" t="s">
        <v>704</v>
      </c>
      <c r="E469" s="320" t="s">
        <v>348</v>
      </c>
      <c r="F469" s="315">
        <v>12573000</v>
      </c>
      <c r="G469" s="315">
        <v>12573000</v>
      </c>
      <c r="H469" s="123" t="str">
        <f t="shared" si="7"/>
        <v>07030530041000611</v>
      </c>
    </row>
    <row r="470" spans="1:8" ht="140.25">
      <c r="A470" s="319" t="s">
        <v>566</v>
      </c>
      <c r="B470" s="320" t="s">
        <v>230</v>
      </c>
      <c r="C470" s="320" t="s">
        <v>1078</v>
      </c>
      <c r="D470" s="320" t="s">
        <v>705</v>
      </c>
      <c r="E470" s="320" t="s">
        <v>1174</v>
      </c>
      <c r="F470" s="315">
        <v>367623</v>
      </c>
      <c r="G470" s="315">
        <v>367623</v>
      </c>
      <c r="H470" s="123" t="str">
        <f t="shared" si="7"/>
        <v>07030530045000</v>
      </c>
    </row>
    <row r="471" spans="1:8" ht="38.25">
      <c r="A471" s="319" t="s">
        <v>1324</v>
      </c>
      <c r="B471" s="320" t="s">
        <v>230</v>
      </c>
      <c r="C471" s="320" t="s">
        <v>1078</v>
      </c>
      <c r="D471" s="320" t="s">
        <v>705</v>
      </c>
      <c r="E471" s="320" t="s">
        <v>1325</v>
      </c>
      <c r="F471" s="315">
        <v>367623</v>
      </c>
      <c r="G471" s="315">
        <v>367623</v>
      </c>
      <c r="H471" s="123" t="str">
        <f t="shared" si="7"/>
        <v>07030530045000600</v>
      </c>
    </row>
    <row r="472" spans="1:8">
      <c r="A472" s="319" t="s">
        <v>1199</v>
      </c>
      <c r="B472" s="320" t="s">
        <v>230</v>
      </c>
      <c r="C472" s="320" t="s">
        <v>1078</v>
      </c>
      <c r="D472" s="320" t="s">
        <v>705</v>
      </c>
      <c r="E472" s="320" t="s">
        <v>1200</v>
      </c>
      <c r="F472" s="315">
        <v>367623</v>
      </c>
      <c r="G472" s="315">
        <v>367623</v>
      </c>
      <c r="H472" s="123" t="str">
        <f t="shared" si="7"/>
        <v>07030530045000610</v>
      </c>
    </row>
    <row r="473" spans="1:8" ht="76.5">
      <c r="A473" s="319" t="s">
        <v>347</v>
      </c>
      <c r="B473" s="320" t="s">
        <v>230</v>
      </c>
      <c r="C473" s="320" t="s">
        <v>1078</v>
      </c>
      <c r="D473" s="320" t="s">
        <v>705</v>
      </c>
      <c r="E473" s="320" t="s">
        <v>348</v>
      </c>
      <c r="F473" s="315">
        <v>367623</v>
      </c>
      <c r="G473" s="315">
        <v>367623</v>
      </c>
      <c r="H473" s="123" t="str">
        <f t="shared" si="7"/>
        <v>07030530045000611</v>
      </c>
    </row>
    <row r="474" spans="1:8" ht="127.5">
      <c r="A474" s="319" t="s">
        <v>511</v>
      </c>
      <c r="B474" s="320" t="s">
        <v>230</v>
      </c>
      <c r="C474" s="320" t="s">
        <v>1078</v>
      </c>
      <c r="D474" s="320" t="s">
        <v>706</v>
      </c>
      <c r="E474" s="320" t="s">
        <v>1174</v>
      </c>
      <c r="F474" s="315">
        <v>330000</v>
      </c>
      <c r="G474" s="315">
        <v>330000</v>
      </c>
      <c r="H474" s="123" t="str">
        <f t="shared" si="7"/>
        <v>07030530047000</v>
      </c>
    </row>
    <row r="475" spans="1:8" ht="38.25">
      <c r="A475" s="319" t="s">
        <v>1324</v>
      </c>
      <c r="B475" s="320" t="s">
        <v>230</v>
      </c>
      <c r="C475" s="320" t="s">
        <v>1078</v>
      </c>
      <c r="D475" s="320" t="s">
        <v>706</v>
      </c>
      <c r="E475" s="320" t="s">
        <v>1325</v>
      </c>
      <c r="F475" s="315">
        <v>330000</v>
      </c>
      <c r="G475" s="315">
        <v>330000</v>
      </c>
      <c r="H475" s="123" t="str">
        <f t="shared" si="7"/>
        <v>07030530047000600</v>
      </c>
    </row>
    <row r="476" spans="1:8">
      <c r="A476" s="319" t="s">
        <v>1199</v>
      </c>
      <c r="B476" s="320" t="s">
        <v>230</v>
      </c>
      <c r="C476" s="320" t="s">
        <v>1078</v>
      </c>
      <c r="D476" s="320" t="s">
        <v>706</v>
      </c>
      <c r="E476" s="320" t="s">
        <v>1200</v>
      </c>
      <c r="F476" s="315">
        <v>330000</v>
      </c>
      <c r="G476" s="315">
        <v>330000</v>
      </c>
      <c r="H476" s="123" t="str">
        <f t="shared" si="7"/>
        <v>07030530047000610</v>
      </c>
    </row>
    <row r="477" spans="1:8" ht="25.5">
      <c r="A477" s="319" t="s">
        <v>366</v>
      </c>
      <c r="B477" s="320" t="s">
        <v>230</v>
      </c>
      <c r="C477" s="320" t="s">
        <v>1078</v>
      </c>
      <c r="D477" s="320" t="s">
        <v>706</v>
      </c>
      <c r="E477" s="320" t="s">
        <v>367</v>
      </c>
      <c r="F477" s="315">
        <v>330000</v>
      </c>
      <c r="G477" s="315">
        <v>330000</v>
      </c>
      <c r="H477" s="123" t="str">
        <f t="shared" si="7"/>
        <v>07030530047000612</v>
      </c>
    </row>
    <row r="478" spans="1:8" ht="127.5">
      <c r="A478" s="319" t="s">
        <v>567</v>
      </c>
      <c r="B478" s="320" t="s">
        <v>230</v>
      </c>
      <c r="C478" s="320" t="s">
        <v>1078</v>
      </c>
      <c r="D478" s="320" t="s">
        <v>707</v>
      </c>
      <c r="E478" s="320" t="s">
        <v>1174</v>
      </c>
      <c r="F478" s="315">
        <v>5600000</v>
      </c>
      <c r="G478" s="315">
        <v>5600000</v>
      </c>
      <c r="H478" s="123" t="str">
        <f t="shared" si="7"/>
        <v>0703053004Г000</v>
      </c>
    </row>
    <row r="479" spans="1:8" ht="38.25">
      <c r="A479" s="319" t="s">
        <v>1324</v>
      </c>
      <c r="B479" s="320" t="s">
        <v>230</v>
      </c>
      <c r="C479" s="320" t="s">
        <v>1078</v>
      </c>
      <c r="D479" s="320" t="s">
        <v>707</v>
      </c>
      <c r="E479" s="320" t="s">
        <v>1325</v>
      </c>
      <c r="F479" s="315">
        <v>5600000</v>
      </c>
      <c r="G479" s="315">
        <v>5600000</v>
      </c>
      <c r="H479" s="123" t="str">
        <f t="shared" si="7"/>
        <v>0703053004Г000600</v>
      </c>
    </row>
    <row r="480" spans="1:8">
      <c r="A480" s="319" t="s">
        <v>1199</v>
      </c>
      <c r="B480" s="320" t="s">
        <v>230</v>
      </c>
      <c r="C480" s="320" t="s">
        <v>1078</v>
      </c>
      <c r="D480" s="320" t="s">
        <v>707</v>
      </c>
      <c r="E480" s="320" t="s">
        <v>1200</v>
      </c>
      <c r="F480" s="315">
        <v>5600000</v>
      </c>
      <c r="G480" s="315">
        <v>5600000</v>
      </c>
      <c r="H480" s="123" t="str">
        <f t="shared" si="7"/>
        <v>0703053004Г000610</v>
      </c>
    </row>
    <row r="481" spans="1:8" ht="76.5">
      <c r="A481" s="319" t="s">
        <v>347</v>
      </c>
      <c r="B481" s="320" t="s">
        <v>230</v>
      </c>
      <c r="C481" s="320" t="s">
        <v>1078</v>
      </c>
      <c r="D481" s="320" t="s">
        <v>707</v>
      </c>
      <c r="E481" s="320" t="s">
        <v>348</v>
      </c>
      <c r="F481" s="315">
        <v>5600000</v>
      </c>
      <c r="G481" s="315">
        <v>5600000</v>
      </c>
      <c r="H481" s="123" t="str">
        <f t="shared" si="7"/>
        <v>0703053004Г000611</v>
      </c>
    </row>
    <row r="482" spans="1:8" ht="89.25">
      <c r="A482" s="319" t="s">
        <v>1616</v>
      </c>
      <c r="B482" s="320" t="s">
        <v>230</v>
      </c>
      <c r="C482" s="320" t="s">
        <v>1078</v>
      </c>
      <c r="D482" s="320" t="s">
        <v>1617</v>
      </c>
      <c r="E482" s="320" t="s">
        <v>1174</v>
      </c>
      <c r="F482" s="315">
        <v>73000</v>
      </c>
      <c r="G482" s="315">
        <v>73000</v>
      </c>
      <c r="H482" s="123" t="str">
        <f t="shared" si="7"/>
        <v>0703053004М000</v>
      </c>
    </row>
    <row r="483" spans="1:8" ht="38.25">
      <c r="A483" s="319" t="s">
        <v>1324</v>
      </c>
      <c r="B483" s="320" t="s">
        <v>230</v>
      </c>
      <c r="C483" s="320" t="s">
        <v>1078</v>
      </c>
      <c r="D483" s="320" t="s">
        <v>1617</v>
      </c>
      <c r="E483" s="320" t="s">
        <v>1325</v>
      </c>
      <c r="F483" s="315">
        <v>73000</v>
      </c>
      <c r="G483" s="315">
        <v>73000</v>
      </c>
      <c r="H483" s="123" t="str">
        <f t="shared" si="7"/>
        <v>0703053004М000600</v>
      </c>
    </row>
    <row r="484" spans="1:8">
      <c r="A484" s="319" t="s">
        <v>1199</v>
      </c>
      <c r="B484" s="320" t="s">
        <v>230</v>
      </c>
      <c r="C484" s="320" t="s">
        <v>1078</v>
      </c>
      <c r="D484" s="320" t="s">
        <v>1617</v>
      </c>
      <c r="E484" s="320" t="s">
        <v>1200</v>
      </c>
      <c r="F484" s="315">
        <v>73000</v>
      </c>
      <c r="G484" s="315">
        <v>73000</v>
      </c>
      <c r="H484" s="123" t="str">
        <f t="shared" si="7"/>
        <v>0703053004М000610</v>
      </c>
    </row>
    <row r="485" spans="1:8" ht="76.5">
      <c r="A485" s="319" t="s">
        <v>347</v>
      </c>
      <c r="B485" s="320" t="s">
        <v>230</v>
      </c>
      <c r="C485" s="320" t="s">
        <v>1078</v>
      </c>
      <c r="D485" s="320" t="s">
        <v>1617</v>
      </c>
      <c r="E485" s="320" t="s">
        <v>348</v>
      </c>
      <c r="F485" s="315">
        <v>73000</v>
      </c>
      <c r="G485" s="315">
        <v>73000</v>
      </c>
      <c r="H485" s="123" t="str">
        <f t="shared" si="7"/>
        <v>0703053004М000611</v>
      </c>
    </row>
    <row r="486" spans="1:8" ht="114.75">
      <c r="A486" s="319" t="s">
        <v>956</v>
      </c>
      <c r="B486" s="320" t="s">
        <v>230</v>
      </c>
      <c r="C486" s="320" t="s">
        <v>1078</v>
      </c>
      <c r="D486" s="320" t="s">
        <v>957</v>
      </c>
      <c r="E486" s="320" t="s">
        <v>1174</v>
      </c>
      <c r="F486" s="315">
        <v>350000</v>
      </c>
      <c r="G486" s="315">
        <v>350000</v>
      </c>
      <c r="H486" s="123" t="str">
        <f t="shared" si="7"/>
        <v>0703053004Э000</v>
      </c>
    </row>
    <row r="487" spans="1:8" ht="38.25">
      <c r="A487" s="319" t="s">
        <v>1324</v>
      </c>
      <c r="B487" s="320" t="s">
        <v>230</v>
      </c>
      <c r="C487" s="320" t="s">
        <v>1078</v>
      </c>
      <c r="D487" s="320" t="s">
        <v>957</v>
      </c>
      <c r="E487" s="320" t="s">
        <v>1325</v>
      </c>
      <c r="F487" s="315">
        <v>350000</v>
      </c>
      <c r="G487" s="315">
        <v>350000</v>
      </c>
      <c r="H487" s="123" t="str">
        <f t="shared" si="7"/>
        <v>0703053004Э000600</v>
      </c>
    </row>
    <row r="488" spans="1:8">
      <c r="A488" s="319" t="s">
        <v>1199</v>
      </c>
      <c r="B488" s="320" t="s">
        <v>230</v>
      </c>
      <c r="C488" s="320" t="s">
        <v>1078</v>
      </c>
      <c r="D488" s="320" t="s">
        <v>957</v>
      </c>
      <c r="E488" s="320" t="s">
        <v>1200</v>
      </c>
      <c r="F488" s="315">
        <v>350000</v>
      </c>
      <c r="G488" s="315">
        <v>350000</v>
      </c>
      <c r="H488" s="123" t="str">
        <f t="shared" si="7"/>
        <v>0703053004Э000610</v>
      </c>
    </row>
    <row r="489" spans="1:8" ht="76.5">
      <c r="A489" s="319" t="s">
        <v>347</v>
      </c>
      <c r="B489" s="320" t="s">
        <v>230</v>
      </c>
      <c r="C489" s="320" t="s">
        <v>1078</v>
      </c>
      <c r="D489" s="320" t="s">
        <v>957</v>
      </c>
      <c r="E489" s="320" t="s">
        <v>348</v>
      </c>
      <c r="F489" s="315">
        <v>350000</v>
      </c>
      <c r="G489" s="315">
        <v>350000</v>
      </c>
      <c r="H489" s="123" t="str">
        <f t="shared" si="7"/>
        <v>0703053004Э000611</v>
      </c>
    </row>
    <row r="490" spans="1:8">
      <c r="A490" s="319" t="s">
        <v>1075</v>
      </c>
      <c r="B490" s="320" t="s">
        <v>230</v>
      </c>
      <c r="C490" s="320" t="s">
        <v>365</v>
      </c>
      <c r="D490" s="320" t="s">
        <v>1174</v>
      </c>
      <c r="E490" s="320" t="s">
        <v>1174</v>
      </c>
      <c r="F490" s="315">
        <v>13292965</v>
      </c>
      <c r="G490" s="315">
        <v>13292965</v>
      </c>
      <c r="H490" s="123" t="str">
        <f t="shared" si="7"/>
        <v>0707</v>
      </c>
    </row>
    <row r="491" spans="1:8" ht="25.5">
      <c r="A491" s="319" t="s">
        <v>466</v>
      </c>
      <c r="B491" s="320" t="s">
        <v>230</v>
      </c>
      <c r="C491" s="320" t="s">
        <v>365</v>
      </c>
      <c r="D491" s="320" t="s">
        <v>985</v>
      </c>
      <c r="E491" s="320" t="s">
        <v>1174</v>
      </c>
      <c r="F491" s="315">
        <v>13292965</v>
      </c>
      <c r="G491" s="315">
        <v>13292965</v>
      </c>
      <c r="H491" s="123" t="str">
        <f t="shared" si="7"/>
        <v>07070600000000</v>
      </c>
    </row>
    <row r="492" spans="1:8" ht="38.25">
      <c r="A492" s="319" t="s">
        <v>467</v>
      </c>
      <c r="B492" s="320" t="s">
        <v>230</v>
      </c>
      <c r="C492" s="320" t="s">
        <v>365</v>
      </c>
      <c r="D492" s="320" t="s">
        <v>986</v>
      </c>
      <c r="E492" s="320" t="s">
        <v>1174</v>
      </c>
      <c r="F492" s="315">
        <v>1460025</v>
      </c>
      <c r="G492" s="315">
        <v>1460025</v>
      </c>
      <c r="H492" s="123" t="str">
        <f t="shared" si="7"/>
        <v>07070610000000</v>
      </c>
    </row>
    <row r="493" spans="1:8" ht="89.25">
      <c r="A493" s="319" t="s">
        <v>1933</v>
      </c>
      <c r="B493" s="320" t="s">
        <v>230</v>
      </c>
      <c r="C493" s="320" t="s">
        <v>365</v>
      </c>
      <c r="D493" s="320" t="s">
        <v>1934</v>
      </c>
      <c r="E493" s="320" t="s">
        <v>1174</v>
      </c>
      <c r="F493" s="315">
        <v>511750</v>
      </c>
      <c r="G493" s="315">
        <v>511750</v>
      </c>
      <c r="H493" s="123" t="str">
        <f t="shared" si="7"/>
        <v>07070610080010</v>
      </c>
    </row>
    <row r="494" spans="1:8" ht="38.25">
      <c r="A494" s="319" t="s">
        <v>1324</v>
      </c>
      <c r="B494" s="320" t="s">
        <v>230</v>
      </c>
      <c r="C494" s="320" t="s">
        <v>365</v>
      </c>
      <c r="D494" s="320" t="s">
        <v>1934</v>
      </c>
      <c r="E494" s="320" t="s">
        <v>1325</v>
      </c>
      <c r="F494" s="315">
        <v>511750</v>
      </c>
      <c r="G494" s="315">
        <v>511750</v>
      </c>
      <c r="H494" s="123" t="str">
        <f t="shared" si="7"/>
        <v>07070610080010600</v>
      </c>
    </row>
    <row r="495" spans="1:8">
      <c r="A495" s="319" t="s">
        <v>1199</v>
      </c>
      <c r="B495" s="320" t="s">
        <v>230</v>
      </c>
      <c r="C495" s="320" t="s">
        <v>365</v>
      </c>
      <c r="D495" s="320" t="s">
        <v>1934</v>
      </c>
      <c r="E495" s="320" t="s">
        <v>1200</v>
      </c>
      <c r="F495" s="315">
        <v>511750</v>
      </c>
      <c r="G495" s="315">
        <v>511750</v>
      </c>
      <c r="H495" s="123" t="str">
        <f t="shared" si="7"/>
        <v>07070610080010610</v>
      </c>
    </row>
    <row r="496" spans="1:8" ht="76.5">
      <c r="A496" s="319" t="s">
        <v>347</v>
      </c>
      <c r="B496" s="320" t="s">
        <v>230</v>
      </c>
      <c r="C496" s="320" t="s">
        <v>365</v>
      </c>
      <c r="D496" s="320" t="s">
        <v>1934</v>
      </c>
      <c r="E496" s="320" t="s">
        <v>348</v>
      </c>
      <c r="F496" s="315">
        <v>511750</v>
      </c>
      <c r="G496" s="315">
        <v>511750</v>
      </c>
      <c r="H496" s="123" t="str">
        <f t="shared" ref="H496:H554" si="8">CONCATENATE(C496,,D496,E496)</f>
        <v>07070610080010611</v>
      </c>
    </row>
    <row r="497" spans="1:8" ht="76.5">
      <c r="A497" s="319" t="s">
        <v>1504</v>
      </c>
      <c r="B497" s="320" t="s">
        <v>230</v>
      </c>
      <c r="C497" s="320" t="s">
        <v>365</v>
      </c>
      <c r="D497" s="320" t="s">
        <v>682</v>
      </c>
      <c r="E497" s="320" t="s">
        <v>1174</v>
      </c>
      <c r="F497" s="315">
        <v>948275</v>
      </c>
      <c r="G497" s="315">
        <v>948275</v>
      </c>
      <c r="H497" s="123" t="str">
        <f t="shared" si="8"/>
        <v>070706100S4560</v>
      </c>
    </row>
    <row r="498" spans="1:8" ht="38.25">
      <c r="A498" s="319" t="s">
        <v>1324</v>
      </c>
      <c r="B498" s="320" t="s">
        <v>230</v>
      </c>
      <c r="C498" s="320" t="s">
        <v>365</v>
      </c>
      <c r="D498" s="320" t="s">
        <v>682</v>
      </c>
      <c r="E498" s="320" t="s">
        <v>1325</v>
      </c>
      <c r="F498" s="315">
        <v>948275</v>
      </c>
      <c r="G498" s="315">
        <v>948275</v>
      </c>
      <c r="H498" s="123" t="str">
        <f t="shared" si="8"/>
        <v>070706100S4560600</v>
      </c>
    </row>
    <row r="499" spans="1:8">
      <c r="A499" s="319" t="s">
        <v>1199</v>
      </c>
      <c r="B499" s="320" t="s">
        <v>230</v>
      </c>
      <c r="C499" s="320" t="s">
        <v>365</v>
      </c>
      <c r="D499" s="320" t="s">
        <v>682</v>
      </c>
      <c r="E499" s="320" t="s">
        <v>1200</v>
      </c>
      <c r="F499" s="315">
        <v>948275</v>
      </c>
      <c r="G499" s="315">
        <v>948275</v>
      </c>
      <c r="H499" s="123" t="str">
        <f t="shared" si="8"/>
        <v>070706100S4560610</v>
      </c>
    </row>
    <row r="500" spans="1:8" ht="76.5">
      <c r="A500" s="319" t="s">
        <v>347</v>
      </c>
      <c r="B500" s="320" t="s">
        <v>230</v>
      </c>
      <c r="C500" s="320" t="s">
        <v>365</v>
      </c>
      <c r="D500" s="320" t="s">
        <v>682</v>
      </c>
      <c r="E500" s="320" t="s">
        <v>348</v>
      </c>
      <c r="F500" s="315">
        <v>948275</v>
      </c>
      <c r="G500" s="315">
        <v>948275</v>
      </c>
      <c r="H500" s="123" t="str">
        <f t="shared" si="8"/>
        <v>070706100S4560611</v>
      </c>
    </row>
    <row r="501" spans="1:8" ht="38.25">
      <c r="A501" s="319" t="s">
        <v>469</v>
      </c>
      <c r="B501" s="320" t="s">
        <v>230</v>
      </c>
      <c r="C501" s="320" t="s">
        <v>365</v>
      </c>
      <c r="D501" s="320" t="s">
        <v>1935</v>
      </c>
      <c r="E501" s="320" t="s">
        <v>1174</v>
      </c>
      <c r="F501" s="315">
        <v>203000</v>
      </c>
      <c r="G501" s="315">
        <v>203000</v>
      </c>
      <c r="H501" s="123" t="str">
        <f t="shared" si="8"/>
        <v>07070620000000</v>
      </c>
    </row>
    <row r="502" spans="1:8" ht="63.75">
      <c r="A502" s="319" t="s">
        <v>369</v>
      </c>
      <c r="B502" s="320" t="s">
        <v>230</v>
      </c>
      <c r="C502" s="320" t="s">
        <v>365</v>
      </c>
      <c r="D502" s="320" t="s">
        <v>683</v>
      </c>
      <c r="E502" s="320" t="s">
        <v>1174</v>
      </c>
      <c r="F502" s="315">
        <v>100000</v>
      </c>
      <c r="G502" s="315">
        <v>100000</v>
      </c>
      <c r="H502" s="123" t="str">
        <f t="shared" si="8"/>
        <v>07070620080000</v>
      </c>
    </row>
    <row r="503" spans="1:8" ht="38.25">
      <c r="A503" s="319" t="s">
        <v>1324</v>
      </c>
      <c r="B503" s="320" t="s">
        <v>230</v>
      </c>
      <c r="C503" s="320" t="s">
        <v>365</v>
      </c>
      <c r="D503" s="320" t="s">
        <v>683</v>
      </c>
      <c r="E503" s="320" t="s">
        <v>1325</v>
      </c>
      <c r="F503" s="315">
        <v>100000</v>
      </c>
      <c r="G503" s="315">
        <v>100000</v>
      </c>
      <c r="H503" s="123" t="str">
        <f t="shared" si="8"/>
        <v>07070620080000600</v>
      </c>
    </row>
    <row r="504" spans="1:8">
      <c r="A504" s="319" t="s">
        <v>1199</v>
      </c>
      <c r="B504" s="320" t="s">
        <v>230</v>
      </c>
      <c r="C504" s="320" t="s">
        <v>365</v>
      </c>
      <c r="D504" s="320" t="s">
        <v>683</v>
      </c>
      <c r="E504" s="320" t="s">
        <v>1200</v>
      </c>
      <c r="F504" s="315">
        <v>100000</v>
      </c>
      <c r="G504" s="315">
        <v>100000</v>
      </c>
      <c r="H504" s="123" t="str">
        <f t="shared" si="8"/>
        <v>07070620080000610</v>
      </c>
    </row>
    <row r="505" spans="1:8" ht="76.5">
      <c r="A505" s="319" t="s">
        <v>347</v>
      </c>
      <c r="B505" s="320" t="s">
        <v>230</v>
      </c>
      <c r="C505" s="320" t="s">
        <v>365</v>
      </c>
      <c r="D505" s="320" t="s">
        <v>683</v>
      </c>
      <c r="E505" s="320" t="s">
        <v>348</v>
      </c>
      <c r="F505" s="315">
        <v>100000</v>
      </c>
      <c r="G505" s="315">
        <v>100000</v>
      </c>
      <c r="H505" s="123" t="str">
        <f t="shared" si="8"/>
        <v>07070620080000611</v>
      </c>
    </row>
    <row r="506" spans="1:8" ht="102">
      <c r="A506" s="319" t="s">
        <v>1506</v>
      </c>
      <c r="B506" s="320" t="s">
        <v>230</v>
      </c>
      <c r="C506" s="320" t="s">
        <v>365</v>
      </c>
      <c r="D506" s="320" t="s">
        <v>1491</v>
      </c>
      <c r="E506" s="320" t="s">
        <v>1174</v>
      </c>
      <c r="F506" s="315">
        <v>20000</v>
      </c>
      <c r="G506" s="315">
        <v>20000</v>
      </c>
      <c r="H506" s="123" t="str">
        <f t="shared" si="8"/>
        <v>070706200S4540</v>
      </c>
    </row>
    <row r="507" spans="1:8" ht="38.25">
      <c r="A507" s="319" t="s">
        <v>1324</v>
      </c>
      <c r="B507" s="320" t="s">
        <v>230</v>
      </c>
      <c r="C507" s="320" t="s">
        <v>365</v>
      </c>
      <c r="D507" s="320" t="s">
        <v>1491</v>
      </c>
      <c r="E507" s="320" t="s">
        <v>1325</v>
      </c>
      <c r="F507" s="315">
        <v>20000</v>
      </c>
      <c r="G507" s="315">
        <v>20000</v>
      </c>
      <c r="H507" s="123" t="str">
        <f t="shared" si="8"/>
        <v>070706200S4540600</v>
      </c>
    </row>
    <row r="508" spans="1:8">
      <c r="A508" s="319" t="s">
        <v>1199</v>
      </c>
      <c r="B508" s="320" t="s">
        <v>230</v>
      </c>
      <c r="C508" s="320" t="s">
        <v>365</v>
      </c>
      <c r="D508" s="320" t="s">
        <v>1491</v>
      </c>
      <c r="E508" s="320" t="s">
        <v>1200</v>
      </c>
      <c r="F508" s="315">
        <v>20000</v>
      </c>
      <c r="G508" s="315">
        <v>20000</v>
      </c>
      <c r="H508" s="123" t="str">
        <f t="shared" si="8"/>
        <v>070706200S4540610</v>
      </c>
    </row>
    <row r="509" spans="1:8" ht="76.5">
      <c r="A509" s="319" t="s">
        <v>347</v>
      </c>
      <c r="B509" s="320" t="s">
        <v>230</v>
      </c>
      <c r="C509" s="320" t="s">
        <v>365</v>
      </c>
      <c r="D509" s="320" t="s">
        <v>1491</v>
      </c>
      <c r="E509" s="320" t="s">
        <v>348</v>
      </c>
      <c r="F509" s="315">
        <v>20000</v>
      </c>
      <c r="G509" s="315">
        <v>20000</v>
      </c>
      <c r="H509" s="123" t="str">
        <f t="shared" si="8"/>
        <v>070706200S4540611</v>
      </c>
    </row>
    <row r="510" spans="1:8" ht="76.5">
      <c r="A510" s="319" t="s">
        <v>2037</v>
      </c>
      <c r="B510" s="320" t="s">
        <v>230</v>
      </c>
      <c r="C510" s="320" t="s">
        <v>365</v>
      </c>
      <c r="D510" s="320" t="s">
        <v>2038</v>
      </c>
      <c r="E510" s="320" t="s">
        <v>1174</v>
      </c>
      <c r="F510" s="315">
        <v>83000</v>
      </c>
      <c r="G510" s="315">
        <v>83000</v>
      </c>
      <c r="H510" s="123" t="str">
        <f t="shared" si="8"/>
        <v>070706200S4560</v>
      </c>
    </row>
    <row r="511" spans="1:8" ht="38.25">
      <c r="A511" s="319" t="s">
        <v>1324</v>
      </c>
      <c r="B511" s="320" t="s">
        <v>230</v>
      </c>
      <c r="C511" s="320" t="s">
        <v>365</v>
      </c>
      <c r="D511" s="320" t="s">
        <v>2038</v>
      </c>
      <c r="E511" s="320" t="s">
        <v>1325</v>
      </c>
      <c r="F511" s="315">
        <v>83000</v>
      </c>
      <c r="G511" s="315">
        <v>83000</v>
      </c>
      <c r="H511" s="123" t="str">
        <f t="shared" si="8"/>
        <v>070706200S4560600</v>
      </c>
    </row>
    <row r="512" spans="1:8">
      <c r="A512" s="319" t="s">
        <v>1199</v>
      </c>
      <c r="B512" s="320" t="s">
        <v>230</v>
      </c>
      <c r="C512" s="320" t="s">
        <v>365</v>
      </c>
      <c r="D512" s="320" t="s">
        <v>2038</v>
      </c>
      <c r="E512" s="320" t="s">
        <v>1200</v>
      </c>
      <c r="F512" s="315">
        <v>83000</v>
      </c>
      <c r="G512" s="315">
        <v>83000</v>
      </c>
      <c r="H512" s="123" t="str">
        <f t="shared" si="8"/>
        <v>070706200S4560610</v>
      </c>
    </row>
    <row r="513" spans="1:8" ht="76.5">
      <c r="A513" s="319" t="s">
        <v>347</v>
      </c>
      <c r="B513" s="320" t="s">
        <v>230</v>
      </c>
      <c r="C513" s="320" t="s">
        <v>365</v>
      </c>
      <c r="D513" s="320" t="s">
        <v>2038</v>
      </c>
      <c r="E513" s="320" t="s">
        <v>348</v>
      </c>
      <c r="F513" s="315">
        <v>83000</v>
      </c>
      <c r="G513" s="315">
        <v>83000</v>
      </c>
      <c r="H513" s="123" t="str">
        <f t="shared" si="8"/>
        <v>070706200S4560611</v>
      </c>
    </row>
    <row r="514" spans="1:8" ht="38.25">
      <c r="A514" s="319" t="s">
        <v>447</v>
      </c>
      <c r="B514" s="320" t="s">
        <v>230</v>
      </c>
      <c r="C514" s="320" t="s">
        <v>365</v>
      </c>
      <c r="D514" s="320" t="s">
        <v>987</v>
      </c>
      <c r="E514" s="320" t="s">
        <v>1174</v>
      </c>
      <c r="F514" s="315">
        <v>11479215</v>
      </c>
      <c r="G514" s="315">
        <v>11479215</v>
      </c>
      <c r="H514" s="123" t="str">
        <f t="shared" si="8"/>
        <v>07070640000000</v>
      </c>
    </row>
    <row r="515" spans="1:8" ht="127.5">
      <c r="A515" s="319" t="s">
        <v>371</v>
      </c>
      <c r="B515" s="320" t="s">
        <v>230</v>
      </c>
      <c r="C515" s="320" t="s">
        <v>365</v>
      </c>
      <c r="D515" s="320" t="s">
        <v>685</v>
      </c>
      <c r="E515" s="320" t="s">
        <v>1174</v>
      </c>
      <c r="F515" s="315">
        <v>7588215</v>
      </c>
      <c r="G515" s="315">
        <v>7588215</v>
      </c>
      <c r="H515" s="123" t="str">
        <f t="shared" si="8"/>
        <v>07070640040000</v>
      </c>
    </row>
    <row r="516" spans="1:8" ht="38.25">
      <c r="A516" s="319" t="s">
        <v>1324</v>
      </c>
      <c r="B516" s="320" t="s">
        <v>230</v>
      </c>
      <c r="C516" s="320" t="s">
        <v>365</v>
      </c>
      <c r="D516" s="320" t="s">
        <v>685</v>
      </c>
      <c r="E516" s="320" t="s">
        <v>1325</v>
      </c>
      <c r="F516" s="315">
        <v>7588215</v>
      </c>
      <c r="G516" s="315">
        <v>7588215</v>
      </c>
      <c r="H516" s="123" t="str">
        <f t="shared" si="8"/>
        <v>07070640040000600</v>
      </c>
    </row>
    <row r="517" spans="1:8">
      <c r="A517" s="319" t="s">
        <v>1199</v>
      </c>
      <c r="B517" s="320" t="s">
        <v>230</v>
      </c>
      <c r="C517" s="320" t="s">
        <v>365</v>
      </c>
      <c r="D517" s="320" t="s">
        <v>685</v>
      </c>
      <c r="E517" s="320" t="s">
        <v>1200</v>
      </c>
      <c r="F517" s="315">
        <v>7588215</v>
      </c>
      <c r="G517" s="315">
        <v>7588215</v>
      </c>
      <c r="H517" s="123" t="str">
        <f t="shared" si="8"/>
        <v>07070640040000610</v>
      </c>
    </row>
    <row r="518" spans="1:8" ht="76.5">
      <c r="A518" s="319" t="s">
        <v>347</v>
      </c>
      <c r="B518" s="320" t="s">
        <v>230</v>
      </c>
      <c r="C518" s="320" t="s">
        <v>365</v>
      </c>
      <c r="D518" s="320" t="s">
        <v>685</v>
      </c>
      <c r="E518" s="320" t="s">
        <v>348</v>
      </c>
      <c r="F518" s="315">
        <v>7588215</v>
      </c>
      <c r="G518" s="315">
        <v>7588215</v>
      </c>
      <c r="H518" s="123" t="str">
        <f t="shared" si="8"/>
        <v>07070640040000611</v>
      </c>
    </row>
    <row r="519" spans="1:8" ht="165.75">
      <c r="A519" s="319" t="s">
        <v>372</v>
      </c>
      <c r="B519" s="320" t="s">
        <v>230</v>
      </c>
      <c r="C519" s="320" t="s">
        <v>365</v>
      </c>
      <c r="D519" s="320" t="s">
        <v>686</v>
      </c>
      <c r="E519" s="320" t="s">
        <v>1174</v>
      </c>
      <c r="F519" s="315">
        <v>2170000</v>
      </c>
      <c r="G519" s="315">
        <v>2170000</v>
      </c>
      <c r="H519" s="123" t="str">
        <f t="shared" si="8"/>
        <v>07070640041000</v>
      </c>
    </row>
    <row r="520" spans="1:8" ht="38.25">
      <c r="A520" s="319" t="s">
        <v>1324</v>
      </c>
      <c r="B520" s="320" t="s">
        <v>230</v>
      </c>
      <c r="C520" s="320" t="s">
        <v>365</v>
      </c>
      <c r="D520" s="320" t="s">
        <v>686</v>
      </c>
      <c r="E520" s="320" t="s">
        <v>1325</v>
      </c>
      <c r="F520" s="315">
        <v>2170000</v>
      </c>
      <c r="G520" s="315">
        <v>2170000</v>
      </c>
      <c r="H520" s="123" t="str">
        <f t="shared" si="8"/>
        <v>07070640041000600</v>
      </c>
    </row>
    <row r="521" spans="1:8">
      <c r="A521" s="319" t="s">
        <v>1199</v>
      </c>
      <c r="B521" s="320" t="s">
        <v>230</v>
      </c>
      <c r="C521" s="320" t="s">
        <v>365</v>
      </c>
      <c r="D521" s="320" t="s">
        <v>686</v>
      </c>
      <c r="E521" s="320" t="s">
        <v>1200</v>
      </c>
      <c r="F521" s="315">
        <v>2170000</v>
      </c>
      <c r="G521" s="315">
        <v>2170000</v>
      </c>
      <c r="H521" s="123" t="str">
        <f t="shared" si="8"/>
        <v>07070640041000610</v>
      </c>
    </row>
    <row r="522" spans="1:8" ht="76.5">
      <c r="A522" s="319" t="s">
        <v>347</v>
      </c>
      <c r="B522" s="320" t="s">
        <v>230</v>
      </c>
      <c r="C522" s="320" t="s">
        <v>365</v>
      </c>
      <c r="D522" s="320" t="s">
        <v>686</v>
      </c>
      <c r="E522" s="320" t="s">
        <v>348</v>
      </c>
      <c r="F522" s="315">
        <v>2170000</v>
      </c>
      <c r="G522" s="315">
        <v>2170000</v>
      </c>
      <c r="H522" s="123" t="str">
        <f t="shared" si="8"/>
        <v>07070640041000611</v>
      </c>
    </row>
    <row r="523" spans="1:8" ht="127.5">
      <c r="A523" s="319" t="s">
        <v>907</v>
      </c>
      <c r="B523" s="320" t="s">
        <v>230</v>
      </c>
      <c r="C523" s="320" t="s">
        <v>365</v>
      </c>
      <c r="D523" s="320" t="s">
        <v>906</v>
      </c>
      <c r="E523" s="320" t="s">
        <v>1174</v>
      </c>
      <c r="F523" s="315">
        <v>25000</v>
      </c>
      <c r="G523" s="315">
        <v>25000</v>
      </c>
      <c r="H523" s="123" t="str">
        <f t="shared" si="8"/>
        <v>07070640047000</v>
      </c>
    </row>
    <row r="524" spans="1:8" ht="38.25">
      <c r="A524" s="319" t="s">
        <v>1324</v>
      </c>
      <c r="B524" s="320" t="s">
        <v>230</v>
      </c>
      <c r="C524" s="320" t="s">
        <v>365</v>
      </c>
      <c r="D524" s="320" t="s">
        <v>906</v>
      </c>
      <c r="E524" s="320" t="s">
        <v>1325</v>
      </c>
      <c r="F524" s="315">
        <v>25000</v>
      </c>
      <c r="G524" s="315">
        <v>25000</v>
      </c>
      <c r="H524" s="123" t="str">
        <f t="shared" si="8"/>
        <v>07070640047000600</v>
      </c>
    </row>
    <row r="525" spans="1:8">
      <c r="A525" s="319" t="s">
        <v>1199</v>
      </c>
      <c r="B525" s="320" t="s">
        <v>230</v>
      </c>
      <c r="C525" s="320" t="s">
        <v>365</v>
      </c>
      <c r="D525" s="320" t="s">
        <v>906</v>
      </c>
      <c r="E525" s="320" t="s">
        <v>1200</v>
      </c>
      <c r="F525" s="315">
        <v>25000</v>
      </c>
      <c r="G525" s="315">
        <v>25000</v>
      </c>
      <c r="H525" s="123" t="str">
        <f t="shared" si="8"/>
        <v>07070640047000610</v>
      </c>
    </row>
    <row r="526" spans="1:8" ht="25.5">
      <c r="A526" s="319" t="s">
        <v>366</v>
      </c>
      <c r="B526" s="320" t="s">
        <v>230</v>
      </c>
      <c r="C526" s="320" t="s">
        <v>365</v>
      </c>
      <c r="D526" s="320" t="s">
        <v>906</v>
      </c>
      <c r="E526" s="320" t="s">
        <v>367</v>
      </c>
      <c r="F526" s="315">
        <v>25000</v>
      </c>
      <c r="G526" s="315">
        <v>25000</v>
      </c>
      <c r="H526" s="123" t="str">
        <f t="shared" si="8"/>
        <v>07070640047000612</v>
      </c>
    </row>
    <row r="527" spans="1:8" ht="102">
      <c r="A527" s="319" t="s">
        <v>1217</v>
      </c>
      <c r="B527" s="320" t="s">
        <v>230</v>
      </c>
      <c r="C527" s="320" t="s">
        <v>365</v>
      </c>
      <c r="D527" s="320" t="s">
        <v>1218</v>
      </c>
      <c r="E527" s="320" t="s">
        <v>1174</v>
      </c>
      <c r="F527" s="315">
        <v>1150000</v>
      </c>
      <c r="G527" s="315">
        <v>1150000</v>
      </c>
      <c r="H527" s="123" t="str">
        <f t="shared" si="8"/>
        <v>0707064004Г000</v>
      </c>
    </row>
    <row r="528" spans="1:8" ht="38.25">
      <c r="A528" s="319" t="s">
        <v>1324</v>
      </c>
      <c r="B528" s="320" t="s">
        <v>230</v>
      </c>
      <c r="C528" s="320" t="s">
        <v>365</v>
      </c>
      <c r="D528" s="320" t="s">
        <v>1218</v>
      </c>
      <c r="E528" s="320" t="s">
        <v>1325</v>
      </c>
      <c r="F528" s="315">
        <v>1150000</v>
      </c>
      <c r="G528" s="315">
        <v>1150000</v>
      </c>
      <c r="H528" s="123" t="str">
        <f t="shared" si="8"/>
        <v>0707064004Г000600</v>
      </c>
    </row>
    <row r="529" spans="1:8">
      <c r="A529" s="319" t="s">
        <v>1199</v>
      </c>
      <c r="B529" s="320" t="s">
        <v>230</v>
      </c>
      <c r="C529" s="320" t="s">
        <v>365</v>
      </c>
      <c r="D529" s="320" t="s">
        <v>1218</v>
      </c>
      <c r="E529" s="320" t="s">
        <v>1200</v>
      </c>
      <c r="F529" s="315">
        <v>1150000</v>
      </c>
      <c r="G529" s="315">
        <v>1150000</v>
      </c>
      <c r="H529" s="123" t="str">
        <f t="shared" si="8"/>
        <v>0707064004Г000610</v>
      </c>
    </row>
    <row r="530" spans="1:8" ht="76.5">
      <c r="A530" s="319" t="s">
        <v>347</v>
      </c>
      <c r="B530" s="320" t="s">
        <v>230</v>
      </c>
      <c r="C530" s="320" t="s">
        <v>365</v>
      </c>
      <c r="D530" s="320" t="s">
        <v>1218</v>
      </c>
      <c r="E530" s="320" t="s">
        <v>348</v>
      </c>
      <c r="F530" s="315">
        <v>1150000</v>
      </c>
      <c r="G530" s="315">
        <v>1150000</v>
      </c>
      <c r="H530" s="123" t="str">
        <f t="shared" si="8"/>
        <v>0707064004Г000611</v>
      </c>
    </row>
    <row r="531" spans="1:8" ht="114.75">
      <c r="A531" s="319" t="s">
        <v>1618</v>
      </c>
      <c r="B531" s="320" t="s">
        <v>230</v>
      </c>
      <c r="C531" s="320" t="s">
        <v>365</v>
      </c>
      <c r="D531" s="320" t="s">
        <v>1619</v>
      </c>
      <c r="E531" s="320" t="s">
        <v>1174</v>
      </c>
      <c r="F531" s="315">
        <v>70000</v>
      </c>
      <c r="G531" s="315">
        <v>70000</v>
      </c>
      <c r="H531" s="123" t="str">
        <f t="shared" si="8"/>
        <v>0707064004М000</v>
      </c>
    </row>
    <row r="532" spans="1:8" ht="38.25">
      <c r="A532" s="319" t="s">
        <v>1324</v>
      </c>
      <c r="B532" s="320" t="s">
        <v>230</v>
      </c>
      <c r="C532" s="320" t="s">
        <v>365</v>
      </c>
      <c r="D532" s="320" t="s">
        <v>1619</v>
      </c>
      <c r="E532" s="320" t="s">
        <v>1325</v>
      </c>
      <c r="F532" s="315">
        <v>70000</v>
      </c>
      <c r="G532" s="315">
        <v>70000</v>
      </c>
      <c r="H532" s="123" t="str">
        <f t="shared" si="8"/>
        <v>0707064004М000600</v>
      </c>
    </row>
    <row r="533" spans="1:8">
      <c r="A533" s="319" t="s">
        <v>1199</v>
      </c>
      <c r="B533" s="320" t="s">
        <v>230</v>
      </c>
      <c r="C533" s="320" t="s">
        <v>365</v>
      </c>
      <c r="D533" s="320" t="s">
        <v>1619</v>
      </c>
      <c r="E533" s="320" t="s">
        <v>1200</v>
      </c>
      <c r="F533" s="315">
        <v>70000</v>
      </c>
      <c r="G533" s="315">
        <v>70000</v>
      </c>
      <c r="H533" s="123" t="str">
        <f t="shared" si="8"/>
        <v>0707064004М000610</v>
      </c>
    </row>
    <row r="534" spans="1:8" ht="76.5">
      <c r="A534" s="319" t="s">
        <v>347</v>
      </c>
      <c r="B534" s="320" t="s">
        <v>230</v>
      </c>
      <c r="C534" s="320" t="s">
        <v>365</v>
      </c>
      <c r="D534" s="320" t="s">
        <v>1619</v>
      </c>
      <c r="E534" s="320" t="s">
        <v>348</v>
      </c>
      <c r="F534" s="315">
        <v>70000</v>
      </c>
      <c r="G534" s="315">
        <v>70000</v>
      </c>
      <c r="H534" s="123" t="str">
        <f t="shared" si="8"/>
        <v>0707064004М000611</v>
      </c>
    </row>
    <row r="535" spans="1:8" ht="89.25">
      <c r="A535" s="319" t="s">
        <v>1219</v>
      </c>
      <c r="B535" s="320" t="s">
        <v>230</v>
      </c>
      <c r="C535" s="320" t="s">
        <v>365</v>
      </c>
      <c r="D535" s="320" t="s">
        <v>1220</v>
      </c>
      <c r="E535" s="320" t="s">
        <v>1174</v>
      </c>
      <c r="F535" s="315">
        <v>250000</v>
      </c>
      <c r="G535" s="315">
        <v>250000</v>
      </c>
      <c r="H535" s="123" t="str">
        <f t="shared" si="8"/>
        <v>0707064004Э000</v>
      </c>
    </row>
    <row r="536" spans="1:8" ht="38.25">
      <c r="A536" s="319" t="s">
        <v>1324</v>
      </c>
      <c r="B536" s="320" t="s">
        <v>230</v>
      </c>
      <c r="C536" s="320" t="s">
        <v>365</v>
      </c>
      <c r="D536" s="320" t="s">
        <v>1220</v>
      </c>
      <c r="E536" s="320" t="s">
        <v>1325</v>
      </c>
      <c r="F536" s="315">
        <v>250000</v>
      </c>
      <c r="G536" s="315">
        <v>250000</v>
      </c>
      <c r="H536" s="123" t="str">
        <f t="shared" si="8"/>
        <v>0707064004Э000600</v>
      </c>
    </row>
    <row r="537" spans="1:8">
      <c r="A537" s="319" t="s">
        <v>1199</v>
      </c>
      <c r="B537" s="320" t="s">
        <v>230</v>
      </c>
      <c r="C537" s="320" t="s">
        <v>365</v>
      </c>
      <c r="D537" s="320" t="s">
        <v>1220</v>
      </c>
      <c r="E537" s="320" t="s">
        <v>1200</v>
      </c>
      <c r="F537" s="315">
        <v>250000</v>
      </c>
      <c r="G537" s="315">
        <v>250000</v>
      </c>
      <c r="H537" s="123" t="str">
        <f t="shared" si="8"/>
        <v>0707064004Э000610</v>
      </c>
    </row>
    <row r="538" spans="1:8" ht="76.5">
      <c r="A538" s="319" t="s">
        <v>347</v>
      </c>
      <c r="B538" s="320" t="s">
        <v>230</v>
      </c>
      <c r="C538" s="320" t="s">
        <v>365</v>
      </c>
      <c r="D538" s="320" t="s">
        <v>1220</v>
      </c>
      <c r="E538" s="320" t="s">
        <v>348</v>
      </c>
      <c r="F538" s="315">
        <v>250000</v>
      </c>
      <c r="G538" s="315">
        <v>250000</v>
      </c>
      <c r="H538" s="123" t="str">
        <f t="shared" si="8"/>
        <v>0707064004Э000611</v>
      </c>
    </row>
    <row r="539" spans="1:8" ht="76.5">
      <c r="A539" s="319" t="s">
        <v>370</v>
      </c>
      <c r="B539" s="320" t="s">
        <v>230</v>
      </c>
      <c r="C539" s="320" t="s">
        <v>365</v>
      </c>
      <c r="D539" s="320" t="s">
        <v>1344</v>
      </c>
      <c r="E539" s="320" t="s">
        <v>1174</v>
      </c>
      <c r="F539" s="315">
        <v>226000</v>
      </c>
      <c r="G539" s="315">
        <v>226000</v>
      </c>
      <c r="H539" s="123" t="str">
        <f t="shared" si="8"/>
        <v>070706400S4560</v>
      </c>
    </row>
    <row r="540" spans="1:8" ht="38.25">
      <c r="A540" s="319" t="s">
        <v>1324</v>
      </c>
      <c r="B540" s="320" t="s">
        <v>230</v>
      </c>
      <c r="C540" s="320" t="s">
        <v>365</v>
      </c>
      <c r="D540" s="320" t="s">
        <v>1344</v>
      </c>
      <c r="E540" s="320" t="s">
        <v>1325</v>
      </c>
      <c r="F540" s="315">
        <v>226000</v>
      </c>
      <c r="G540" s="315">
        <v>226000</v>
      </c>
      <c r="H540" s="123" t="str">
        <f t="shared" si="8"/>
        <v>070706400S4560600</v>
      </c>
    </row>
    <row r="541" spans="1:8">
      <c r="A541" s="319" t="s">
        <v>1199</v>
      </c>
      <c r="B541" s="320" t="s">
        <v>230</v>
      </c>
      <c r="C541" s="320" t="s">
        <v>365</v>
      </c>
      <c r="D541" s="320" t="s">
        <v>1344</v>
      </c>
      <c r="E541" s="320" t="s">
        <v>1200</v>
      </c>
      <c r="F541" s="315">
        <v>226000</v>
      </c>
      <c r="G541" s="315">
        <v>226000</v>
      </c>
      <c r="H541" s="123" t="str">
        <f t="shared" si="8"/>
        <v>070706400S4560610</v>
      </c>
    </row>
    <row r="542" spans="1:8" ht="76.5">
      <c r="A542" s="319" t="s">
        <v>347</v>
      </c>
      <c r="B542" s="320" t="s">
        <v>230</v>
      </c>
      <c r="C542" s="320" t="s">
        <v>365</v>
      </c>
      <c r="D542" s="320" t="s">
        <v>1344</v>
      </c>
      <c r="E542" s="320" t="s">
        <v>348</v>
      </c>
      <c r="F542" s="315">
        <v>76000</v>
      </c>
      <c r="G542" s="315">
        <v>76000</v>
      </c>
      <c r="H542" s="123" t="str">
        <f t="shared" si="8"/>
        <v>070706400S4560611</v>
      </c>
    </row>
    <row r="543" spans="1:8" ht="25.5">
      <c r="A543" s="319" t="s">
        <v>366</v>
      </c>
      <c r="B543" s="320" t="s">
        <v>230</v>
      </c>
      <c r="C543" s="320" t="s">
        <v>365</v>
      </c>
      <c r="D543" s="320" t="s">
        <v>1344</v>
      </c>
      <c r="E543" s="320" t="s">
        <v>367</v>
      </c>
      <c r="F543" s="315">
        <v>150000</v>
      </c>
      <c r="G543" s="315">
        <v>150000</v>
      </c>
      <c r="H543" s="123" t="str">
        <f t="shared" si="8"/>
        <v>070706400S4560612</v>
      </c>
    </row>
    <row r="544" spans="1:8" ht="38.25">
      <c r="A544" s="319" t="s">
        <v>1936</v>
      </c>
      <c r="B544" s="320" t="s">
        <v>230</v>
      </c>
      <c r="C544" s="320" t="s">
        <v>365</v>
      </c>
      <c r="D544" s="320" t="s">
        <v>1937</v>
      </c>
      <c r="E544" s="320" t="s">
        <v>1174</v>
      </c>
      <c r="F544" s="315">
        <v>150725</v>
      </c>
      <c r="G544" s="315">
        <v>150725</v>
      </c>
      <c r="H544" s="123" t="str">
        <f t="shared" si="8"/>
        <v>07070650000000</v>
      </c>
    </row>
    <row r="545" spans="1:8" ht="102">
      <c r="A545" s="319" t="s">
        <v>1938</v>
      </c>
      <c r="B545" s="320" t="s">
        <v>230</v>
      </c>
      <c r="C545" s="320" t="s">
        <v>365</v>
      </c>
      <c r="D545" s="320" t="s">
        <v>1939</v>
      </c>
      <c r="E545" s="320" t="s">
        <v>1174</v>
      </c>
      <c r="F545" s="315">
        <v>45500</v>
      </c>
      <c r="G545" s="315">
        <v>45500</v>
      </c>
      <c r="H545" s="123" t="str">
        <f t="shared" si="8"/>
        <v>07070650080010</v>
      </c>
    </row>
    <row r="546" spans="1:8" ht="38.25">
      <c r="A546" s="319" t="s">
        <v>1324</v>
      </c>
      <c r="B546" s="320" t="s">
        <v>230</v>
      </c>
      <c r="C546" s="320" t="s">
        <v>365</v>
      </c>
      <c r="D546" s="320" t="s">
        <v>1939</v>
      </c>
      <c r="E546" s="320" t="s">
        <v>1325</v>
      </c>
      <c r="F546" s="315">
        <v>45500</v>
      </c>
      <c r="G546" s="315">
        <v>45500</v>
      </c>
      <c r="H546" s="123" t="str">
        <f t="shared" si="8"/>
        <v>07070650080010600</v>
      </c>
    </row>
    <row r="547" spans="1:8">
      <c r="A547" s="319" t="s">
        <v>1199</v>
      </c>
      <c r="B547" s="320" t="s">
        <v>230</v>
      </c>
      <c r="C547" s="320" t="s">
        <v>365</v>
      </c>
      <c r="D547" s="320" t="s">
        <v>1939</v>
      </c>
      <c r="E547" s="320" t="s">
        <v>1200</v>
      </c>
      <c r="F547" s="315">
        <v>45500</v>
      </c>
      <c r="G547" s="315">
        <v>45500</v>
      </c>
      <c r="H547" s="123" t="str">
        <f t="shared" si="8"/>
        <v>07070650080010610</v>
      </c>
    </row>
    <row r="548" spans="1:8" ht="76.5">
      <c r="A548" s="319" t="s">
        <v>347</v>
      </c>
      <c r="B548" s="320" t="s">
        <v>230</v>
      </c>
      <c r="C548" s="320" t="s">
        <v>365</v>
      </c>
      <c r="D548" s="320" t="s">
        <v>1939</v>
      </c>
      <c r="E548" s="320" t="s">
        <v>348</v>
      </c>
      <c r="F548" s="315">
        <v>45500</v>
      </c>
      <c r="G548" s="315">
        <v>45500</v>
      </c>
      <c r="H548" s="123" t="str">
        <f t="shared" si="8"/>
        <v>07070650080010611</v>
      </c>
    </row>
    <row r="549" spans="1:8" ht="89.25">
      <c r="A549" s="319" t="s">
        <v>1940</v>
      </c>
      <c r="B549" s="320" t="s">
        <v>230</v>
      </c>
      <c r="C549" s="320" t="s">
        <v>365</v>
      </c>
      <c r="D549" s="320" t="s">
        <v>1941</v>
      </c>
      <c r="E549" s="320" t="s">
        <v>1174</v>
      </c>
      <c r="F549" s="315">
        <v>30000</v>
      </c>
      <c r="G549" s="315">
        <v>30000</v>
      </c>
      <c r="H549" s="123" t="str">
        <f t="shared" si="8"/>
        <v>07070650080020</v>
      </c>
    </row>
    <row r="550" spans="1:8" ht="38.25">
      <c r="A550" s="319" t="s">
        <v>1324</v>
      </c>
      <c r="B550" s="320" t="s">
        <v>230</v>
      </c>
      <c r="C550" s="320" t="s">
        <v>365</v>
      </c>
      <c r="D550" s="320" t="s">
        <v>1941</v>
      </c>
      <c r="E550" s="320" t="s">
        <v>1325</v>
      </c>
      <c r="F550" s="315">
        <v>30000</v>
      </c>
      <c r="G550" s="315">
        <v>30000</v>
      </c>
      <c r="H550" s="123" t="str">
        <f t="shared" si="8"/>
        <v>07070650080020600</v>
      </c>
    </row>
    <row r="551" spans="1:8">
      <c r="A551" s="319" t="s">
        <v>1199</v>
      </c>
      <c r="B551" s="320" t="s">
        <v>230</v>
      </c>
      <c r="C551" s="320" t="s">
        <v>365</v>
      </c>
      <c r="D551" s="320" t="s">
        <v>1941</v>
      </c>
      <c r="E551" s="320" t="s">
        <v>1200</v>
      </c>
      <c r="F551" s="315">
        <v>30000</v>
      </c>
      <c r="G551" s="315">
        <v>30000</v>
      </c>
      <c r="H551" s="123" t="str">
        <f t="shared" si="8"/>
        <v>07070650080020610</v>
      </c>
    </row>
    <row r="552" spans="1:8" ht="76.5">
      <c r="A552" s="319" t="s">
        <v>347</v>
      </c>
      <c r="B552" s="320" t="s">
        <v>230</v>
      </c>
      <c r="C552" s="320" t="s">
        <v>365</v>
      </c>
      <c r="D552" s="320" t="s">
        <v>1941</v>
      </c>
      <c r="E552" s="320" t="s">
        <v>348</v>
      </c>
      <c r="F552" s="315">
        <v>30000</v>
      </c>
      <c r="G552" s="315">
        <v>30000</v>
      </c>
      <c r="H552" s="123" t="str">
        <f t="shared" si="8"/>
        <v>07070650080020611</v>
      </c>
    </row>
    <row r="553" spans="1:8" ht="76.5">
      <c r="A553" s="319" t="s">
        <v>2039</v>
      </c>
      <c r="B553" s="320" t="s">
        <v>230</v>
      </c>
      <c r="C553" s="320" t="s">
        <v>365</v>
      </c>
      <c r="D553" s="320" t="s">
        <v>2040</v>
      </c>
      <c r="E553" s="320" t="s">
        <v>1174</v>
      </c>
      <c r="F553" s="315">
        <v>75225</v>
      </c>
      <c r="G553" s="315">
        <v>75225</v>
      </c>
      <c r="H553" s="123" t="str">
        <f t="shared" si="8"/>
        <v>070706500S4560</v>
      </c>
    </row>
    <row r="554" spans="1:8" ht="38.25">
      <c r="A554" s="319" t="s">
        <v>1324</v>
      </c>
      <c r="B554" s="320" t="s">
        <v>230</v>
      </c>
      <c r="C554" s="320" t="s">
        <v>365</v>
      </c>
      <c r="D554" s="320" t="s">
        <v>2040</v>
      </c>
      <c r="E554" s="320" t="s">
        <v>1325</v>
      </c>
      <c r="F554" s="315">
        <v>75225</v>
      </c>
      <c r="G554" s="315">
        <v>75225</v>
      </c>
      <c r="H554" s="123" t="str">
        <f t="shared" si="8"/>
        <v>070706500S4560600</v>
      </c>
    </row>
    <row r="555" spans="1:8">
      <c r="A555" s="319" t="s">
        <v>1199</v>
      </c>
      <c r="B555" s="320" t="s">
        <v>230</v>
      </c>
      <c r="C555" s="320" t="s">
        <v>365</v>
      </c>
      <c r="D555" s="320" t="s">
        <v>2040</v>
      </c>
      <c r="E555" s="320" t="s">
        <v>1200</v>
      </c>
      <c r="F555" s="315">
        <v>75225</v>
      </c>
      <c r="G555" s="315">
        <v>75225</v>
      </c>
      <c r="H555" s="123" t="str">
        <f t="shared" ref="H555:H615" si="9">CONCATENATE(C555,,D555,E555)</f>
        <v>070706500S4560610</v>
      </c>
    </row>
    <row r="556" spans="1:8" ht="76.5">
      <c r="A556" s="319" t="s">
        <v>347</v>
      </c>
      <c r="B556" s="320" t="s">
        <v>230</v>
      </c>
      <c r="C556" s="320" t="s">
        <v>365</v>
      </c>
      <c r="D556" s="320" t="s">
        <v>2040</v>
      </c>
      <c r="E556" s="320" t="s">
        <v>348</v>
      </c>
      <c r="F556" s="315">
        <v>75225</v>
      </c>
      <c r="G556" s="315">
        <v>75225</v>
      </c>
      <c r="H556" s="123" t="str">
        <f t="shared" si="9"/>
        <v>070706500S4560611</v>
      </c>
    </row>
    <row r="557" spans="1:8">
      <c r="A557" s="319" t="s">
        <v>249</v>
      </c>
      <c r="B557" s="320" t="s">
        <v>230</v>
      </c>
      <c r="C557" s="320" t="s">
        <v>1148</v>
      </c>
      <c r="D557" s="320" t="s">
        <v>1174</v>
      </c>
      <c r="E557" s="320" t="s">
        <v>1174</v>
      </c>
      <c r="F557" s="315">
        <v>261857302</v>
      </c>
      <c r="G557" s="315">
        <v>261616202</v>
      </c>
      <c r="H557" s="123" t="str">
        <f t="shared" si="9"/>
        <v>0800</v>
      </c>
    </row>
    <row r="558" spans="1:8">
      <c r="A558" s="319" t="s">
        <v>209</v>
      </c>
      <c r="B558" s="320" t="s">
        <v>230</v>
      </c>
      <c r="C558" s="320" t="s">
        <v>392</v>
      </c>
      <c r="D558" s="320" t="s">
        <v>1174</v>
      </c>
      <c r="E558" s="320" t="s">
        <v>1174</v>
      </c>
      <c r="F558" s="315">
        <v>159907996</v>
      </c>
      <c r="G558" s="315">
        <v>159666896</v>
      </c>
      <c r="H558" s="123" t="str">
        <f t="shared" si="9"/>
        <v>0801</v>
      </c>
    </row>
    <row r="559" spans="1:8" ht="63.75">
      <c r="A559" s="319" t="s">
        <v>452</v>
      </c>
      <c r="B559" s="320" t="s">
        <v>230</v>
      </c>
      <c r="C559" s="320" t="s">
        <v>392</v>
      </c>
      <c r="D559" s="320" t="s">
        <v>974</v>
      </c>
      <c r="E559" s="320" t="s">
        <v>1174</v>
      </c>
      <c r="F559" s="315">
        <v>600000</v>
      </c>
      <c r="G559" s="315">
        <v>600000</v>
      </c>
      <c r="H559" s="123" t="str">
        <f t="shared" si="9"/>
        <v>08010300000000</v>
      </c>
    </row>
    <row r="560" spans="1:8" ht="51">
      <c r="A560" s="319" t="s">
        <v>454</v>
      </c>
      <c r="B560" s="320" t="s">
        <v>230</v>
      </c>
      <c r="C560" s="320" t="s">
        <v>392</v>
      </c>
      <c r="D560" s="320" t="s">
        <v>1314</v>
      </c>
      <c r="E560" s="320" t="s">
        <v>1174</v>
      </c>
      <c r="F560" s="315">
        <v>600000</v>
      </c>
      <c r="G560" s="315">
        <v>600000</v>
      </c>
      <c r="H560" s="123" t="str">
        <f t="shared" si="9"/>
        <v>08010340000000</v>
      </c>
    </row>
    <row r="561" spans="1:8" ht="114.75">
      <c r="A561" s="319" t="s">
        <v>396</v>
      </c>
      <c r="B561" s="320" t="s">
        <v>230</v>
      </c>
      <c r="C561" s="320" t="s">
        <v>392</v>
      </c>
      <c r="D561" s="320" t="s">
        <v>765</v>
      </c>
      <c r="E561" s="320" t="s">
        <v>1174</v>
      </c>
      <c r="F561" s="315">
        <v>600000</v>
      </c>
      <c r="G561" s="315">
        <v>600000</v>
      </c>
      <c r="H561" s="123" t="str">
        <f t="shared" si="9"/>
        <v>08010340080000</v>
      </c>
    </row>
    <row r="562" spans="1:8" ht="38.25">
      <c r="A562" s="319" t="s">
        <v>1324</v>
      </c>
      <c r="B562" s="320" t="s">
        <v>230</v>
      </c>
      <c r="C562" s="320" t="s">
        <v>392</v>
      </c>
      <c r="D562" s="320" t="s">
        <v>765</v>
      </c>
      <c r="E562" s="320" t="s">
        <v>1325</v>
      </c>
      <c r="F562" s="315">
        <v>600000</v>
      </c>
      <c r="G562" s="315">
        <v>600000</v>
      </c>
      <c r="H562" s="123" t="str">
        <f t="shared" si="9"/>
        <v>08010340080000600</v>
      </c>
    </row>
    <row r="563" spans="1:8">
      <c r="A563" s="319" t="s">
        <v>1199</v>
      </c>
      <c r="B563" s="320" t="s">
        <v>230</v>
      </c>
      <c r="C563" s="320" t="s">
        <v>392</v>
      </c>
      <c r="D563" s="320" t="s">
        <v>765</v>
      </c>
      <c r="E563" s="320" t="s">
        <v>1200</v>
      </c>
      <c r="F563" s="315">
        <v>600000</v>
      </c>
      <c r="G563" s="315">
        <v>600000</v>
      </c>
      <c r="H563" s="123" t="str">
        <f t="shared" si="9"/>
        <v>08010340080000610</v>
      </c>
    </row>
    <row r="564" spans="1:8" ht="25.5">
      <c r="A564" s="319" t="s">
        <v>366</v>
      </c>
      <c r="B564" s="320" t="s">
        <v>230</v>
      </c>
      <c r="C564" s="320" t="s">
        <v>392</v>
      </c>
      <c r="D564" s="320" t="s">
        <v>765</v>
      </c>
      <c r="E564" s="320" t="s">
        <v>367</v>
      </c>
      <c r="F564" s="315">
        <v>600000</v>
      </c>
      <c r="G564" s="315">
        <v>600000</v>
      </c>
      <c r="H564" s="123" t="str">
        <f t="shared" si="9"/>
        <v>08010340080000612</v>
      </c>
    </row>
    <row r="565" spans="1:8" ht="25.5">
      <c r="A565" s="319" t="s">
        <v>461</v>
      </c>
      <c r="B565" s="320" t="s">
        <v>230</v>
      </c>
      <c r="C565" s="320" t="s">
        <v>392</v>
      </c>
      <c r="D565" s="320" t="s">
        <v>981</v>
      </c>
      <c r="E565" s="320" t="s">
        <v>1174</v>
      </c>
      <c r="F565" s="315">
        <v>159207996</v>
      </c>
      <c r="G565" s="315">
        <v>158966896</v>
      </c>
      <c r="H565" s="123" t="str">
        <f t="shared" si="9"/>
        <v>08010500000000</v>
      </c>
    </row>
    <row r="566" spans="1:8">
      <c r="A566" s="319" t="s">
        <v>462</v>
      </c>
      <c r="B566" s="320" t="s">
        <v>230</v>
      </c>
      <c r="C566" s="320" t="s">
        <v>392</v>
      </c>
      <c r="D566" s="320" t="s">
        <v>982</v>
      </c>
      <c r="E566" s="320" t="s">
        <v>1174</v>
      </c>
      <c r="F566" s="315">
        <v>50484017</v>
      </c>
      <c r="G566" s="315">
        <v>50242917</v>
      </c>
      <c r="H566" s="123" t="str">
        <f t="shared" si="9"/>
        <v>08010510000000</v>
      </c>
    </row>
    <row r="567" spans="1:8" ht="114.75">
      <c r="A567" s="319" t="s">
        <v>397</v>
      </c>
      <c r="B567" s="320" t="s">
        <v>230</v>
      </c>
      <c r="C567" s="320" t="s">
        <v>392</v>
      </c>
      <c r="D567" s="320" t="s">
        <v>708</v>
      </c>
      <c r="E567" s="320" t="s">
        <v>1174</v>
      </c>
      <c r="F567" s="315">
        <v>43887936</v>
      </c>
      <c r="G567" s="315">
        <v>43887936</v>
      </c>
      <c r="H567" s="123" t="str">
        <f t="shared" si="9"/>
        <v>08010510040000</v>
      </c>
    </row>
    <row r="568" spans="1:8" ht="38.25">
      <c r="A568" s="319" t="s">
        <v>1324</v>
      </c>
      <c r="B568" s="320" t="s">
        <v>230</v>
      </c>
      <c r="C568" s="320" t="s">
        <v>392</v>
      </c>
      <c r="D568" s="320" t="s">
        <v>708</v>
      </c>
      <c r="E568" s="320" t="s">
        <v>1325</v>
      </c>
      <c r="F568" s="315">
        <v>43887936</v>
      </c>
      <c r="G568" s="315">
        <v>43887936</v>
      </c>
      <c r="H568" s="123" t="str">
        <f t="shared" si="9"/>
        <v>08010510040000600</v>
      </c>
    </row>
    <row r="569" spans="1:8">
      <c r="A569" s="319" t="s">
        <v>1199</v>
      </c>
      <c r="B569" s="320" t="s">
        <v>230</v>
      </c>
      <c r="C569" s="320" t="s">
        <v>392</v>
      </c>
      <c r="D569" s="320" t="s">
        <v>708</v>
      </c>
      <c r="E569" s="320" t="s">
        <v>1200</v>
      </c>
      <c r="F569" s="315">
        <v>43887936</v>
      </c>
      <c r="G569" s="315">
        <v>43887936</v>
      </c>
      <c r="H569" s="123" t="str">
        <f t="shared" si="9"/>
        <v>08010510040000610</v>
      </c>
    </row>
    <row r="570" spans="1:8" ht="76.5">
      <c r="A570" s="319" t="s">
        <v>347</v>
      </c>
      <c r="B570" s="320" t="s">
        <v>230</v>
      </c>
      <c r="C570" s="320" t="s">
        <v>392</v>
      </c>
      <c r="D570" s="320" t="s">
        <v>708</v>
      </c>
      <c r="E570" s="320" t="s">
        <v>348</v>
      </c>
      <c r="F570" s="315">
        <v>43887936</v>
      </c>
      <c r="G570" s="315">
        <v>43887936</v>
      </c>
      <c r="H570" s="123" t="str">
        <f t="shared" si="9"/>
        <v>08010510040000611</v>
      </c>
    </row>
    <row r="571" spans="1:8" ht="153">
      <c r="A571" s="319" t="s">
        <v>398</v>
      </c>
      <c r="B571" s="320" t="s">
        <v>230</v>
      </c>
      <c r="C571" s="320" t="s">
        <v>392</v>
      </c>
      <c r="D571" s="320" t="s">
        <v>709</v>
      </c>
      <c r="E571" s="320" t="s">
        <v>1174</v>
      </c>
      <c r="F571" s="315">
        <v>109000</v>
      </c>
      <c r="G571" s="315">
        <v>109000</v>
      </c>
      <c r="H571" s="123" t="str">
        <f t="shared" si="9"/>
        <v>08010510041000</v>
      </c>
    </row>
    <row r="572" spans="1:8" ht="38.25">
      <c r="A572" s="319" t="s">
        <v>1324</v>
      </c>
      <c r="B572" s="320" t="s">
        <v>230</v>
      </c>
      <c r="C572" s="320" t="s">
        <v>392</v>
      </c>
      <c r="D572" s="320" t="s">
        <v>709</v>
      </c>
      <c r="E572" s="320" t="s">
        <v>1325</v>
      </c>
      <c r="F572" s="315">
        <v>109000</v>
      </c>
      <c r="G572" s="315">
        <v>109000</v>
      </c>
      <c r="H572" s="123" t="str">
        <f t="shared" si="9"/>
        <v>08010510041000600</v>
      </c>
    </row>
    <row r="573" spans="1:8">
      <c r="A573" s="319" t="s">
        <v>1199</v>
      </c>
      <c r="B573" s="320" t="s">
        <v>230</v>
      </c>
      <c r="C573" s="320" t="s">
        <v>392</v>
      </c>
      <c r="D573" s="320" t="s">
        <v>709</v>
      </c>
      <c r="E573" s="320" t="s">
        <v>1200</v>
      </c>
      <c r="F573" s="315">
        <v>109000</v>
      </c>
      <c r="G573" s="315">
        <v>109000</v>
      </c>
      <c r="H573" s="123" t="str">
        <f t="shared" si="9"/>
        <v>08010510041000610</v>
      </c>
    </row>
    <row r="574" spans="1:8" ht="76.5">
      <c r="A574" s="319" t="s">
        <v>347</v>
      </c>
      <c r="B574" s="320" t="s">
        <v>230</v>
      </c>
      <c r="C574" s="320" t="s">
        <v>392</v>
      </c>
      <c r="D574" s="320" t="s">
        <v>709</v>
      </c>
      <c r="E574" s="320" t="s">
        <v>348</v>
      </c>
      <c r="F574" s="315">
        <v>109000</v>
      </c>
      <c r="G574" s="315">
        <v>109000</v>
      </c>
      <c r="H574" s="123" t="str">
        <f t="shared" si="9"/>
        <v>08010510041000611</v>
      </c>
    </row>
    <row r="575" spans="1:8" ht="127.5">
      <c r="A575" s="319" t="s">
        <v>1817</v>
      </c>
      <c r="B575" s="320" t="s">
        <v>230</v>
      </c>
      <c r="C575" s="320" t="s">
        <v>392</v>
      </c>
      <c r="D575" s="320" t="s">
        <v>1818</v>
      </c>
      <c r="E575" s="320" t="s">
        <v>1174</v>
      </c>
      <c r="F575" s="315">
        <v>152906</v>
      </c>
      <c r="G575" s="315">
        <v>152906</v>
      </c>
      <c r="H575" s="123" t="str">
        <f t="shared" si="9"/>
        <v>08010510045000</v>
      </c>
    </row>
    <row r="576" spans="1:8" ht="38.25">
      <c r="A576" s="319" t="s">
        <v>1324</v>
      </c>
      <c r="B576" s="320" t="s">
        <v>230</v>
      </c>
      <c r="C576" s="320" t="s">
        <v>392</v>
      </c>
      <c r="D576" s="320" t="s">
        <v>1818</v>
      </c>
      <c r="E576" s="320" t="s">
        <v>1325</v>
      </c>
      <c r="F576" s="315">
        <v>152906</v>
      </c>
      <c r="G576" s="315">
        <v>152906</v>
      </c>
      <c r="H576" s="123" t="str">
        <f t="shared" si="9"/>
        <v>08010510045000600</v>
      </c>
    </row>
    <row r="577" spans="1:8">
      <c r="A577" s="319" t="s">
        <v>1199</v>
      </c>
      <c r="B577" s="320" t="s">
        <v>230</v>
      </c>
      <c r="C577" s="320" t="s">
        <v>392</v>
      </c>
      <c r="D577" s="320" t="s">
        <v>1818</v>
      </c>
      <c r="E577" s="320" t="s">
        <v>1200</v>
      </c>
      <c r="F577" s="315">
        <v>152906</v>
      </c>
      <c r="G577" s="315">
        <v>152906</v>
      </c>
      <c r="H577" s="123" t="str">
        <f t="shared" si="9"/>
        <v>08010510045000610</v>
      </c>
    </row>
    <row r="578" spans="1:8" ht="76.5">
      <c r="A578" s="319" t="s">
        <v>347</v>
      </c>
      <c r="B578" s="320" t="s">
        <v>230</v>
      </c>
      <c r="C578" s="320" t="s">
        <v>392</v>
      </c>
      <c r="D578" s="320" t="s">
        <v>1818</v>
      </c>
      <c r="E578" s="320" t="s">
        <v>348</v>
      </c>
      <c r="F578" s="315">
        <v>152906</v>
      </c>
      <c r="G578" s="315">
        <v>152906</v>
      </c>
      <c r="H578" s="123" t="str">
        <f t="shared" si="9"/>
        <v>08010510045000611</v>
      </c>
    </row>
    <row r="579" spans="1:8" ht="114.75">
      <c r="A579" s="319" t="s">
        <v>513</v>
      </c>
      <c r="B579" s="320" t="s">
        <v>230</v>
      </c>
      <c r="C579" s="320" t="s">
        <v>392</v>
      </c>
      <c r="D579" s="320" t="s">
        <v>710</v>
      </c>
      <c r="E579" s="320" t="s">
        <v>1174</v>
      </c>
      <c r="F579" s="315">
        <v>210000</v>
      </c>
      <c r="G579" s="315">
        <v>210000</v>
      </c>
      <c r="H579" s="123" t="str">
        <f t="shared" si="9"/>
        <v>08010510047000</v>
      </c>
    </row>
    <row r="580" spans="1:8" ht="38.25">
      <c r="A580" s="319" t="s">
        <v>1324</v>
      </c>
      <c r="B580" s="320" t="s">
        <v>230</v>
      </c>
      <c r="C580" s="320" t="s">
        <v>392</v>
      </c>
      <c r="D580" s="320" t="s">
        <v>710</v>
      </c>
      <c r="E580" s="320" t="s">
        <v>1325</v>
      </c>
      <c r="F580" s="315">
        <v>210000</v>
      </c>
      <c r="G580" s="315">
        <v>210000</v>
      </c>
      <c r="H580" s="123" t="str">
        <f t="shared" si="9"/>
        <v>08010510047000600</v>
      </c>
    </row>
    <row r="581" spans="1:8">
      <c r="A581" s="319" t="s">
        <v>1199</v>
      </c>
      <c r="B581" s="320" t="s">
        <v>230</v>
      </c>
      <c r="C581" s="320" t="s">
        <v>392</v>
      </c>
      <c r="D581" s="320" t="s">
        <v>710</v>
      </c>
      <c r="E581" s="320" t="s">
        <v>1200</v>
      </c>
      <c r="F581" s="315">
        <v>210000</v>
      </c>
      <c r="G581" s="315">
        <v>210000</v>
      </c>
      <c r="H581" s="123" t="str">
        <f t="shared" si="9"/>
        <v>08010510047000610</v>
      </c>
    </row>
    <row r="582" spans="1:8" ht="25.5">
      <c r="A582" s="319" t="s">
        <v>366</v>
      </c>
      <c r="B582" s="320" t="s">
        <v>230</v>
      </c>
      <c r="C582" s="320" t="s">
        <v>392</v>
      </c>
      <c r="D582" s="320" t="s">
        <v>710</v>
      </c>
      <c r="E582" s="320" t="s">
        <v>367</v>
      </c>
      <c r="F582" s="315">
        <v>210000</v>
      </c>
      <c r="G582" s="315">
        <v>210000</v>
      </c>
      <c r="H582" s="123" t="str">
        <f t="shared" si="9"/>
        <v>08010510047000612</v>
      </c>
    </row>
    <row r="583" spans="1:8" ht="114.75">
      <c r="A583" s="319" t="s">
        <v>568</v>
      </c>
      <c r="B583" s="320" t="s">
        <v>230</v>
      </c>
      <c r="C583" s="320" t="s">
        <v>392</v>
      </c>
      <c r="D583" s="320" t="s">
        <v>711</v>
      </c>
      <c r="E583" s="320" t="s">
        <v>1174</v>
      </c>
      <c r="F583" s="315">
        <v>3990000</v>
      </c>
      <c r="G583" s="315">
        <v>3990000</v>
      </c>
      <c r="H583" s="123" t="str">
        <f t="shared" si="9"/>
        <v>0801051004Г000</v>
      </c>
    </row>
    <row r="584" spans="1:8" ht="38.25">
      <c r="A584" s="319" t="s">
        <v>1324</v>
      </c>
      <c r="B584" s="320" t="s">
        <v>230</v>
      </c>
      <c r="C584" s="320" t="s">
        <v>392</v>
      </c>
      <c r="D584" s="320" t="s">
        <v>711</v>
      </c>
      <c r="E584" s="320" t="s">
        <v>1325</v>
      </c>
      <c r="F584" s="315">
        <v>3990000</v>
      </c>
      <c r="G584" s="315">
        <v>3990000</v>
      </c>
      <c r="H584" s="123" t="str">
        <f t="shared" si="9"/>
        <v>0801051004Г000600</v>
      </c>
    </row>
    <row r="585" spans="1:8">
      <c r="A585" s="319" t="s">
        <v>1199</v>
      </c>
      <c r="B585" s="320" t="s">
        <v>230</v>
      </c>
      <c r="C585" s="320" t="s">
        <v>392</v>
      </c>
      <c r="D585" s="320" t="s">
        <v>711</v>
      </c>
      <c r="E585" s="320" t="s">
        <v>1200</v>
      </c>
      <c r="F585" s="315">
        <v>3990000</v>
      </c>
      <c r="G585" s="315">
        <v>3990000</v>
      </c>
      <c r="H585" s="123" t="str">
        <f t="shared" si="9"/>
        <v>0801051004Г000610</v>
      </c>
    </row>
    <row r="586" spans="1:8" ht="76.5">
      <c r="A586" s="319" t="s">
        <v>347</v>
      </c>
      <c r="B586" s="320" t="s">
        <v>230</v>
      </c>
      <c r="C586" s="320" t="s">
        <v>392</v>
      </c>
      <c r="D586" s="320" t="s">
        <v>711</v>
      </c>
      <c r="E586" s="320" t="s">
        <v>348</v>
      </c>
      <c r="F586" s="315">
        <v>3990000</v>
      </c>
      <c r="G586" s="315">
        <v>3990000</v>
      </c>
      <c r="H586" s="123" t="str">
        <f t="shared" si="9"/>
        <v>0801051004Г000611</v>
      </c>
    </row>
    <row r="587" spans="1:8" ht="76.5">
      <c r="A587" s="319" t="s">
        <v>1620</v>
      </c>
      <c r="B587" s="320" t="s">
        <v>230</v>
      </c>
      <c r="C587" s="320" t="s">
        <v>392</v>
      </c>
      <c r="D587" s="320" t="s">
        <v>1621</v>
      </c>
      <c r="E587" s="320" t="s">
        <v>1174</v>
      </c>
      <c r="F587" s="315">
        <v>61500</v>
      </c>
      <c r="G587" s="315">
        <v>61500</v>
      </c>
      <c r="H587" s="123" t="str">
        <f t="shared" si="9"/>
        <v>0801051004М000</v>
      </c>
    </row>
    <row r="588" spans="1:8" ht="38.25">
      <c r="A588" s="319" t="s">
        <v>1324</v>
      </c>
      <c r="B588" s="320" t="s">
        <v>230</v>
      </c>
      <c r="C588" s="320" t="s">
        <v>392</v>
      </c>
      <c r="D588" s="320" t="s">
        <v>1621</v>
      </c>
      <c r="E588" s="320" t="s">
        <v>1325</v>
      </c>
      <c r="F588" s="315">
        <v>61500</v>
      </c>
      <c r="G588" s="315">
        <v>61500</v>
      </c>
      <c r="H588" s="123" t="str">
        <f t="shared" si="9"/>
        <v>0801051004М000600</v>
      </c>
    </row>
    <row r="589" spans="1:8">
      <c r="A589" s="319" t="s">
        <v>1199</v>
      </c>
      <c r="B589" s="320" t="s">
        <v>230</v>
      </c>
      <c r="C589" s="320" t="s">
        <v>392</v>
      </c>
      <c r="D589" s="320" t="s">
        <v>1621</v>
      </c>
      <c r="E589" s="320" t="s">
        <v>1200</v>
      </c>
      <c r="F589" s="315">
        <v>61500</v>
      </c>
      <c r="G589" s="315">
        <v>61500</v>
      </c>
      <c r="H589" s="123" t="str">
        <f t="shared" si="9"/>
        <v>0801051004М000610</v>
      </c>
    </row>
    <row r="590" spans="1:8" ht="76.5">
      <c r="A590" s="319" t="s">
        <v>347</v>
      </c>
      <c r="B590" s="320" t="s">
        <v>230</v>
      </c>
      <c r="C590" s="320" t="s">
        <v>392</v>
      </c>
      <c r="D590" s="320" t="s">
        <v>1621</v>
      </c>
      <c r="E590" s="320" t="s">
        <v>348</v>
      </c>
      <c r="F590" s="315">
        <v>61500</v>
      </c>
      <c r="G590" s="315">
        <v>61500</v>
      </c>
      <c r="H590" s="123" t="str">
        <f t="shared" si="9"/>
        <v>0801051004М000611</v>
      </c>
    </row>
    <row r="591" spans="1:8" ht="102">
      <c r="A591" s="319" t="s">
        <v>958</v>
      </c>
      <c r="B591" s="320" t="s">
        <v>230</v>
      </c>
      <c r="C591" s="320" t="s">
        <v>392</v>
      </c>
      <c r="D591" s="320" t="s">
        <v>959</v>
      </c>
      <c r="E591" s="320" t="s">
        <v>1174</v>
      </c>
      <c r="F591" s="315">
        <v>1190000</v>
      </c>
      <c r="G591" s="315">
        <v>1190000</v>
      </c>
      <c r="H591" s="123" t="str">
        <f t="shared" si="9"/>
        <v>0801051004Э000</v>
      </c>
    </row>
    <row r="592" spans="1:8" ht="38.25">
      <c r="A592" s="319" t="s">
        <v>1324</v>
      </c>
      <c r="B592" s="320" t="s">
        <v>230</v>
      </c>
      <c r="C592" s="320" t="s">
        <v>392</v>
      </c>
      <c r="D592" s="320" t="s">
        <v>959</v>
      </c>
      <c r="E592" s="320" t="s">
        <v>1325</v>
      </c>
      <c r="F592" s="315">
        <v>1190000</v>
      </c>
      <c r="G592" s="315">
        <v>1190000</v>
      </c>
      <c r="H592" s="123" t="str">
        <f t="shared" si="9"/>
        <v>0801051004Э000600</v>
      </c>
    </row>
    <row r="593" spans="1:8">
      <c r="A593" s="319" t="s">
        <v>1199</v>
      </c>
      <c r="B593" s="320" t="s">
        <v>230</v>
      </c>
      <c r="C593" s="320" t="s">
        <v>392</v>
      </c>
      <c r="D593" s="320" t="s">
        <v>959</v>
      </c>
      <c r="E593" s="320" t="s">
        <v>1200</v>
      </c>
      <c r="F593" s="315">
        <v>1190000</v>
      </c>
      <c r="G593" s="315">
        <v>1190000</v>
      </c>
      <c r="H593" s="123" t="str">
        <f t="shared" si="9"/>
        <v>0801051004Э000610</v>
      </c>
    </row>
    <row r="594" spans="1:8" ht="76.5">
      <c r="A594" s="319" t="s">
        <v>347</v>
      </c>
      <c r="B594" s="320" t="s">
        <v>230</v>
      </c>
      <c r="C594" s="320" t="s">
        <v>392</v>
      </c>
      <c r="D594" s="320" t="s">
        <v>959</v>
      </c>
      <c r="E594" s="320" t="s">
        <v>348</v>
      </c>
      <c r="F594" s="315">
        <v>1190000</v>
      </c>
      <c r="G594" s="315">
        <v>1190000</v>
      </c>
      <c r="H594" s="123" t="str">
        <f t="shared" si="9"/>
        <v>0801051004Э000611</v>
      </c>
    </row>
    <row r="595" spans="1:8" ht="63.75">
      <c r="A595" s="319" t="s">
        <v>401</v>
      </c>
      <c r="B595" s="320" t="s">
        <v>230</v>
      </c>
      <c r="C595" s="320" t="s">
        <v>392</v>
      </c>
      <c r="D595" s="320" t="s">
        <v>718</v>
      </c>
      <c r="E595" s="320" t="s">
        <v>1174</v>
      </c>
      <c r="F595" s="315">
        <v>100000</v>
      </c>
      <c r="G595" s="315">
        <v>100000</v>
      </c>
      <c r="H595" s="123" t="str">
        <f t="shared" si="9"/>
        <v>08010510080530</v>
      </c>
    </row>
    <row r="596" spans="1:8" ht="38.25">
      <c r="A596" s="319" t="s">
        <v>1324</v>
      </c>
      <c r="B596" s="320" t="s">
        <v>230</v>
      </c>
      <c r="C596" s="320" t="s">
        <v>392</v>
      </c>
      <c r="D596" s="320" t="s">
        <v>718</v>
      </c>
      <c r="E596" s="320" t="s">
        <v>1325</v>
      </c>
      <c r="F596" s="315">
        <v>100000</v>
      </c>
      <c r="G596" s="315">
        <v>100000</v>
      </c>
      <c r="H596" s="123" t="str">
        <f t="shared" si="9"/>
        <v>08010510080530600</v>
      </c>
    </row>
    <row r="597" spans="1:8">
      <c r="A597" s="319" t="s">
        <v>1199</v>
      </c>
      <c r="B597" s="320" t="s">
        <v>230</v>
      </c>
      <c r="C597" s="320" t="s">
        <v>392</v>
      </c>
      <c r="D597" s="320" t="s">
        <v>718</v>
      </c>
      <c r="E597" s="320" t="s">
        <v>1200</v>
      </c>
      <c r="F597" s="315">
        <v>100000</v>
      </c>
      <c r="G597" s="315">
        <v>100000</v>
      </c>
      <c r="H597" s="123" t="str">
        <f t="shared" si="9"/>
        <v>08010510080530610</v>
      </c>
    </row>
    <row r="598" spans="1:8" ht="25.5">
      <c r="A598" s="319" t="s">
        <v>366</v>
      </c>
      <c r="B598" s="320" t="s">
        <v>230</v>
      </c>
      <c r="C598" s="320" t="s">
        <v>392</v>
      </c>
      <c r="D598" s="320" t="s">
        <v>718</v>
      </c>
      <c r="E598" s="320" t="s">
        <v>367</v>
      </c>
      <c r="F598" s="315">
        <v>100000</v>
      </c>
      <c r="G598" s="315">
        <v>100000</v>
      </c>
      <c r="H598" s="123" t="str">
        <f t="shared" si="9"/>
        <v>08010510080530612</v>
      </c>
    </row>
    <row r="599" spans="1:8" ht="89.25">
      <c r="A599" s="319" t="s">
        <v>2004</v>
      </c>
      <c r="B599" s="320" t="s">
        <v>230</v>
      </c>
      <c r="C599" s="320" t="s">
        <v>392</v>
      </c>
      <c r="D599" s="320" t="s">
        <v>2005</v>
      </c>
      <c r="E599" s="320" t="s">
        <v>1174</v>
      </c>
      <c r="F599" s="315">
        <v>343030</v>
      </c>
      <c r="G599" s="315">
        <v>101930</v>
      </c>
      <c r="H599" s="123" t="str">
        <f t="shared" si="9"/>
        <v>080105100L5191</v>
      </c>
    </row>
    <row r="600" spans="1:8" ht="38.25">
      <c r="A600" s="319" t="s">
        <v>1324</v>
      </c>
      <c r="B600" s="320" t="s">
        <v>230</v>
      </c>
      <c r="C600" s="320" t="s">
        <v>392</v>
      </c>
      <c r="D600" s="320" t="s">
        <v>2005</v>
      </c>
      <c r="E600" s="320" t="s">
        <v>1325</v>
      </c>
      <c r="F600" s="315">
        <v>343030</v>
      </c>
      <c r="G600" s="315">
        <v>101930</v>
      </c>
      <c r="H600" s="123" t="str">
        <f t="shared" si="9"/>
        <v>080105100L5191600</v>
      </c>
    </row>
    <row r="601" spans="1:8">
      <c r="A601" s="319" t="s">
        <v>1199</v>
      </c>
      <c r="B601" s="320" t="s">
        <v>230</v>
      </c>
      <c r="C601" s="320" t="s">
        <v>392</v>
      </c>
      <c r="D601" s="320" t="s">
        <v>2005</v>
      </c>
      <c r="E601" s="320" t="s">
        <v>1200</v>
      </c>
      <c r="F601" s="315">
        <v>343030</v>
      </c>
      <c r="G601" s="315">
        <v>101930</v>
      </c>
      <c r="H601" s="123" t="str">
        <f t="shared" si="9"/>
        <v>080105100L5191610</v>
      </c>
    </row>
    <row r="602" spans="1:8" ht="25.5">
      <c r="A602" s="319" t="s">
        <v>366</v>
      </c>
      <c r="B602" s="320" t="s">
        <v>230</v>
      </c>
      <c r="C602" s="320" t="s">
        <v>392</v>
      </c>
      <c r="D602" s="320" t="s">
        <v>2005</v>
      </c>
      <c r="E602" s="320" t="s">
        <v>367</v>
      </c>
      <c r="F602" s="315">
        <v>343030</v>
      </c>
      <c r="G602" s="315">
        <v>101930</v>
      </c>
      <c r="H602" s="123" t="str">
        <f t="shared" si="9"/>
        <v>080105100L5191612</v>
      </c>
    </row>
    <row r="603" spans="1:8" ht="63.75">
      <c r="A603" s="319" t="s">
        <v>1488</v>
      </c>
      <c r="B603" s="320" t="s">
        <v>230</v>
      </c>
      <c r="C603" s="320" t="s">
        <v>392</v>
      </c>
      <c r="D603" s="320" t="s">
        <v>712</v>
      </c>
      <c r="E603" s="320" t="s">
        <v>1174</v>
      </c>
      <c r="F603" s="315">
        <v>439645</v>
      </c>
      <c r="G603" s="315">
        <v>439645</v>
      </c>
      <c r="H603" s="123" t="str">
        <f t="shared" si="9"/>
        <v>080105100S4880</v>
      </c>
    </row>
    <row r="604" spans="1:8" ht="38.25">
      <c r="A604" s="319" t="s">
        <v>1324</v>
      </c>
      <c r="B604" s="320" t="s">
        <v>230</v>
      </c>
      <c r="C604" s="320" t="s">
        <v>392</v>
      </c>
      <c r="D604" s="320" t="s">
        <v>712</v>
      </c>
      <c r="E604" s="320" t="s">
        <v>1325</v>
      </c>
      <c r="F604" s="315">
        <v>439645</v>
      </c>
      <c r="G604" s="315">
        <v>439645</v>
      </c>
      <c r="H604" s="123" t="str">
        <f t="shared" si="9"/>
        <v>080105100S4880600</v>
      </c>
    </row>
    <row r="605" spans="1:8">
      <c r="A605" s="319" t="s">
        <v>1199</v>
      </c>
      <c r="B605" s="320" t="s">
        <v>230</v>
      </c>
      <c r="C605" s="320" t="s">
        <v>392</v>
      </c>
      <c r="D605" s="320" t="s">
        <v>712</v>
      </c>
      <c r="E605" s="320" t="s">
        <v>1200</v>
      </c>
      <c r="F605" s="315">
        <v>439645</v>
      </c>
      <c r="G605" s="315">
        <v>439645</v>
      </c>
      <c r="H605" s="123" t="str">
        <f t="shared" si="9"/>
        <v>080105100S4880610</v>
      </c>
    </row>
    <row r="606" spans="1:8" ht="25.5">
      <c r="A606" s="319" t="s">
        <v>366</v>
      </c>
      <c r="B606" s="320" t="s">
        <v>230</v>
      </c>
      <c r="C606" s="320" t="s">
        <v>392</v>
      </c>
      <c r="D606" s="320" t="s">
        <v>712</v>
      </c>
      <c r="E606" s="320" t="s">
        <v>367</v>
      </c>
      <c r="F606" s="315">
        <v>439645</v>
      </c>
      <c r="G606" s="315">
        <v>439645</v>
      </c>
      <c r="H606" s="123" t="str">
        <f t="shared" si="9"/>
        <v>080105100S4880612</v>
      </c>
    </row>
    <row r="607" spans="1:8" ht="25.5">
      <c r="A607" s="319" t="s">
        <v>594</v>
      </c>
      <c r="B607" s="320" t="s">
        <v>230</v>
      </c>
      <c r="C607" s="320" t="s">
        <v>392</v>
      </c>
      <c r="D607" s="320" t="s">
        <v>983</v>
      </c>
      <c r="E607" s="320" t="s">
        <v>1174</v>
      </c>
      <c r="F607" s="315">
        <v>108723979</v>
      </c>
      <c r="G607" s="315">
        <v>108723979</v>
      </c>
      <c r="H607" s="123" t="str">
        <f t="shared" si="9"/>
        <v>08010520000000</v>
      </c>
    </row>
    <row r="608" spans="1:8" ht="114.75">
      <c r="A608" s="319" t="s">
        <v>516</v>
      </c>
      <c r="B608" s="320" t="s">
        <v>230</v>
      </c>
      <c r="C608" s="320" t="s">
        <v>392</v>
      </c>
      <c r="D608" s="320" t="s">
        <v>720</v>
      </c>
      <c r="E608" s="320" t="s">
        <v>1174</v>
      </c>
      <c r="F608" s="315">
        <v>83149609</v>
      </c>
      <c r="G608" s="315">
        <v>83149609</v>
      </c>
      <c r="H608" s="123" t="str">
        <f t="shared" si="9"/>
        <v>08010520040000</v>
      </c>
    </row>
    <row r="609" spans="1:8" ht="38.25">
      <c r="A609" s="319" t="s">
        <v>1324</v>
      </c>
      <c r="B609" s="320" t="s">
        <v>230</v>
      </c>
      <c r="C609" s="320" t="s">
        <v>392</v>
      </c>
      <c r="D609" s="320" t="s">
        <v>720</v>
      </c>
      <c r="E609" s="320" t="s">
        <v>1325</v>
      </c>
      <c r="F609" s="315">
        <v>83149609</v>
      </c>
      <c r="G609" s="315">
        <v>83149609</v>
      </c>
      <c r="H609" s="123" t="str">
        <f t="shared" si="9"/>
        <v>08010520040000600</v>
      </c>
    </row>
    <row r="610" spans="1:8">
      <c r="A610" s="319" t="s">
        <v>1199</v>
      </c>
      <c r="B610" s="320" t="s">
        <v>230</v>
      </c>
      <c r="C610" s="320" t="s">
        <v>392</v>
      </c>
      <c r="D610" s="320" t="s">
        <v>720</v>
      </c>
      <c r="E610" s="320" t="s">
        <v>1200</v>
      </c>
      <c r="F610" s="315">
        <v>83149609</v>
      </c>
      <c r="G610" s="315">
        <v>83149609</v>
      </c>
      <c r="H610" s="123" t="str">
        <f t="shared" si="9"/>
        <v>08010520040000610</v>
      </c>
    </row>
    <row r="611" spans="1:8" ht="76.5">
      <c r="A611" s="319" t="s">
        <v>347</v>
      </c>
      <c r="B611" s="320" t="s">
        <v>230</v>
      </c>
      <c r="C611" s="320" t="s">
        <v>392</v>
      </c>
      <c r="D611" s="320" t="s">
        <v>720</v>
      </c>
      <c r="E611" s="320" t="s">
        <v>348</v>
      </c>
      <c r="F611" s="315">
        <v>83149609</v>
      </c>
      <c r="G611" s="315">
        <v>83149609</v>
      </c>
      <c r="H611" s="123" t="str">
        <f t="shared" si="9"/>
        <v>08010520040000611</v>
      </c>
    </row>
    <row r="612" spans="1:8" ht="165.75">
      <c r="A612" s="319" t="s">
        <v>517</v>
      </c>
      <c r="B612" s="320" t="s">
        <v>230</v>
      </c>
      <c r="C612" s="320" t="s">
        <v>392</v>
      </c>
      <c r="D612" s="320" t="s">
        <v>721</v>
      </c>
      <c r="E612" s="320" t="s">
        <v>1174</v>
      </c>
      <c r="F612" s="315">
        <v>485000</v>
      </c>
      <c r="G612" s="315">
        <v>485000</v>
      </c>
      <c r="H612" s="123" t="str">
        <f t="shared" si="9"/>
        <v>08010520041000</v>
      </c>
    </row>
    <row r="613" spans="1:8" ht="38.25">
      <c r="A613" s="319" t="s">
        <v>1324</v>
      </c>
      <c r="B613" s="320" t="s">
        <v>230</v>
      </c>
      <c r="C613" s="320" t="s">
        <v>392</v>
      </c>
      <c r="D613" s="320" t="s">
        <v>721</v>
      </c>
      <c r="E613" s="320" t="s">
        <v>1325</v>
      </c>
      <c r="F613" s="315">
        <v>485000</v>
      </c>
      <c r="G613" s="315">
        <v>485000</v>
      </c>
      <c r="H613" s="123" t="str">
        <f t="shared" si="9"/>
        <v>08010520041000600</v>
      </c>
    </row>
    <row r="614" spans="1:8">
      <c r="A614" s="319" t="s">
        <v>1199</v>
      </c>
      <c r="B614" s="320" t="s">
        <v>230</v>
      </c>
      <c r="C614" s="320" t="s">
        <v>392</v>
      </c>
      <c r="D614" s="320" t="s">
        <v>721</v>
      </c>
      <c r="E614" s="320" t="s">
        <v>1200</v>
      </c>
      <c r="F614" s="315">
        <v>485000</v>
      </c>
      <c r="G614" s="315">
        <v>485000</v>
      </c>
      <c r="H614" s="123" t="str">
        <f t="shared" si="9"/>
        <v>08010520041000610</v>
      </c>
    </row>
    <row r="615" spans="1:8" ht="76.5">
      <c r="A615" s="319" t="s">
        <v>347</v>
      </c>
      <c r="B615" s="320" t="s">
        <v>230</v>
      </c>
      <c r="C615" s="320" t="s">
        <v>392</v>
      </c>
      <c r="D615" s="320" t="s">
        <v>721</v>
      </c>
      <c r="E615" s="320" t="s">
        <v>348</v>
      </c>
      <c r="F615" s="315">
        <v>485000</v>
      </c>
      <c r="G615" s="315">
        <v>485000</v>
      </c>
      <c r="H615" s="123" t="str">
        <f t="shared" si="9"/>
        <v>08010520041000611</v>
      </c>
    </row>
    <row r="616" spans="1:8" ht="127.5">
      <c r="A616" s="319" t="s">
        <v>518</v>
      </c>
      <c r="B616" s="320" t="s">
        <v>230</v>
      </c>
      <c r="C616" s="320" t="s">
        <v>392</v>
      </c>
      <c r="D616" s="320" t="s">
        <v>722</v>
      </c>
      <c r="E616" s="320" t="s">
        <v>1174</v>
      </c>
      <c r="F616" s="315">
        <v>345145</v>
      </c>
      <c r="G616" s="315">
        <v>345145</v>
      </c>
      <c r="H616" s="123" t="str">
        <f t="shared" ref="H616:H677" si="10">CONCATENATE(C616,,D616,E616)</f>
        <v>08010520045000</v>
      </c>
    </row>
    <row r="617" spans="1:8" ht="38.25">
      <c r="A617" s="319" t="s">
        <v>1324</v>
      </c>
      <c r="B617" s="320" t="s">
        <v>230</v>
      </c>
      <c r="C617" s="320" t="s">
        <v>392</v>
      </c>
      <c r="D617" s="320" t="s">
        <v>722</v>
      </c>
      <c r="E617" s="320" t="s">
        <v>1325</v>
      </c>
      <c r="F617" s="315">
        <v>345145</v>
      </c>
      <c r="G617" s="315">
        <v>345145</v>
      </c>
      <c r="H617" s="123" t="str">
        <f t="shared" si="10"/>
        <v>08010520045000600</v>
      </c>
    </row>
    <row r="618" spans="1:8">
      <c r="A618" s="319" t="s">
        <v>1199</v>
      </c>
      <c r="B618" s="320" t="s">
        <v>230</v>
      </c>
      <c r="C618" s="320" t="s">
        <v>392</v>
      </c>
      <c r="D618" s="320" t="s">
        <v>722</v>
      </c>
      <c r="E618" s="320" t="s">
        <v>1200</v>
      </c>
      <c r="F618" s="315">
        <v>345145</v>
      </c>
      <c r="G618" s="315">
        <v>345145</v>
      </c>
      <c r="H618" s="123" t="str">
        <f t="shared" si="10"/>
        <v>08010520045000610</v>
      </c>
    </row>
    <row r="619" spans="1:8" ht="76.5">
      <c r="A619" s="319" t="s">
        <v>347</v>
      </c>
      <c r="B619" s="320" t="s">
        <v>230</v>
      </c>
      <c r="C619" s="320" t="s">
        <v>392</v>
      </c>
      <c r="D619" s="320" t="s">
        <v>722</v>
      </c>
      <c r="E619" s="320" t="s">
        <v>348</v>
      </c>
      <c r="F619" s="315">
        <v>345145</v>
      </c>
      <c r="G619" s="315">
        <v>345145</v>
      </c>
      <c r="H619" s="123" t="str">
        <f t="shared" si="10"/>
        <v>08010520045000611</v>
      </c>
    </row>
    <row r="620" spans="1:8" ht="114.75">
      <c r="A620" s="319" t="s">
        <v>519</v>
      </c>
      <c r="B620" s="320" t="s">
        <v>230</v>
      </c>
      <c r="C620" s="320" t="s">
        <v>392</v>
      </c>
      <c r="D620" s="320" t="s">
        <v>723</v>
      </c>
      <c r="E620" s="320" t="s">
        <v>1174</v>
      </c>
      <c r="F620" s="315">
        <v>350000</v>
      </c>
      <c r="G620" s="315">
        <v>350000</v>
      </c>
      <c r="H620" s="123" t="str">
        <f t="shared" si="10"/>
        <v>08010520047000</v>
      </c>
    </row>
    <row r="621" spans="1:8" ht="38.25">
      <c r="A621" s="319" t="s">
        <v>1324</v>
      </c>
      <c r="B621" s="320" t="s">
        <v>230</v>
      </c>
      <c r="C621" s="320" t="s">
        <v>392</v>
      </c>
      <c r="D621" s="320" t="s">
        <v>723</v>
      </c>
      <c r="E621" s="320" t="s">
        <v>1325</v>
      </c>
      <c r="F621" s="315">
        <v>350000</v>
      </c>
      <c r="G621" s="315">
        <v>350000</v>
      </c>
      <c r="H621" s="123" t="str">
        <f t="shared" si="10"/>
        <v>08010520047000600</v>
      </c>
    </row>
    <row r="622" spans="1:8">
      <c r="A622" s="319" t="s">
        <v>1199</v>
      </c>
      <c r="B622" s="320" t="s">
        <v>230</v>
      </c>
      <c r="C622" s="320" t="s">
        <v>392</v>
      </c>
      <c r="D622" s="320" t="s">
        <v>723</v>
      </c>
      <c r="E622" s="320" t="s">
        <v>1200</v>
      </c>
      <c r="F622" s="315">
        <v>350000</v>
      </c>
      <c r="G622" s="315">
        <v>350000</v>
      </c>
      <c r="H622" s="123" t="str">
        <f t="shared" si="10"/>
        <v>08010520047000610</v>
      </c>
    </row>
    <row r="623" spans="1:8" ht="25.5">
      <c r="A623" s="319" t="s">
        <v>366</v>
      </c>
      <c r="B623" s="320" t="s">
        <v>230</v>
      </c>
      <c r="C623" s="320" t="s">
        <v>392</v>
      </c>
      <c r="D623" s="320" t="s">
        <v>723</v>
      </c>
      <c r="E623" s="320" t="s">
        <v>367</v>
      </c>
      <c r="F623" s="315">
        <v>350000</v>
      </c>
      <c r="G623" s="315">
        <v>350000</v>
      </c>
      <c r="H623" s="123" t="str">
        <f t="shared" si="10"/>
        <v>08010520047000612</v>
      </c>
    </row>
    <row r="624" spans="1:8" ht="114.75">
      <c r="A624" s="319" t="s">
        <v>570</v>
      </c>
      <c r="B624" s="320" t="s">
        <v>230</v>
      </c>
      <c r="C624" s="320" t="s">
        <v>392</v>
      </c>
      <c r="D624" s="320" t="s">
        <v>724</v>
      </c>
      <c r="E624" s="320" t="s">
        <v>1174</v>
      </c>
      <c r="F624" s="315">
        <v>21114225</v>
      </c>
      <c r="G624" s="315">
        <v>21114225</v>
      </c>
      <c r="H624" s="123" t="str">
        <f t="shared" si="10"/>
        <v>0801052004Г000</v>
      </c>
    </row>
    <row r="625" spans="1:8" ht="38.25">
      <c r="A625" s="319" t="s">
        <v>1324</v>
      </c>
      <c r="B625" s="320" t="s">
        <v>230</v>
      </c>
      <c r="C625" s="320" t="s">
        <v>392</v>
      </c>
      <c r="D625" s="320" t="s">
        <v>724</v>
      </c>
      <c r="E625" s="320" t="s">
        <v>1325</v>
      </c>
      <c r="F625" s="315">
        <v>21114225</v>
      </c>
      <c r="G625" s="315">
        <v>21114225</v>
      </c>
      <c r="H625" s="123" t="str">
        <f t="shared" si="10"/>
        <v>0801052004Г000600</v>
      </c>
    </row>
    <row r="626" spans="1:8">
      <c r="A626" s="319" t="s">
        <v>1199</v>
      </c>
      <c r="B626" s="320" t="s">
        <v>230</v>
      </c>
      <c r="C626" s="320" t="s">
        <v>392</v>
      </c>
      <c r="D626" s="320" t="s">
        <v>724</v>
      </c>
      <c r="E626" s="320" t="s">
        <v>1200</v>
      </c>
      <c r="F626" s="315">
        <v>21114225</v>
      </c>
      <c r="G626" s="315">
        <v>21114225</v>
      </c>
      <c r="H626" s="123" t="str">
        <f t="shared" si="10"/>
        <v>0801052004Г000610</v>
      </c>
    </row>
    <row r="627" spans="1:8" ht="76.5">
      <c r="A627" s="319" t="s">
        <v>347</v>
      </c>
      <c r="B627" s="320" t="s">
        <v>230</v>
      </c>
      <c r="C627" s="320" t="s">
        <v>392</v>
      </c>
      <c r="D627" s="320" t="s">
        <v>724</v>
      </c>
      <c r="E627" s="320" t="s">
        <v>348</v>
      </c>
      <c r="F627" s="315">
        <v>21114225</v>
      </c>
      <c r="G627" s="315">
        <v>21114225</v>
      </c>
      <c r="H627" s="123" t="str">
        <f t="shared" si="10"/>
        <v>0801052004Г000611</v>
      </c>
    </row>
    <row r="628" spans="1:8" ht="76.5">
      <c r="A628" s="319" t="s">
        <v>1622</v>
      </c>
      <c r="B628" s="320" t="s">
        <v>230</v>
      </c>
      <c r="C628" s="320" t="s">
        <v>392</v>
      </c>
      <c r="D628" s="320" t="s">
        <v>1623</v>
      </c>
      <c r="E628" s="320" t="s">
        <v>1174</v>
      </c>
      <c r="F628" s="315">
        <v>380000</v>
      </c>
      <c r="G628" s="315">
        <v>380000</v>
      </c>
      <c r="H628" s="123" t="str">
        <f t="shared" si="10"/>
        <v>0801052004М000</v>
      </c>
    </row>
    <row r="629" spans="1:8" ht="38.25">
      <c r="A629" s="319" t="s">
        <v>1324</v>
      </c>
      <c r="B629" s="320" t="s">
        <v>230</v>
      </c>
      <c r="C629" s="320" t="s">
        <v>392</v>
      </c>
      <c r="D629" s="320" t="s">
        <v>1623</v>
      </c>
      <c r="E629" s="320" t="s">
        <v>1325</v>
      </c>
      <c r="F629" s="315">
        <v>380000</v>
      </c>
      <c r="G629" s="315">
        <v>380000</v>
      </c>
      <c r="H629" s="123" t="str">
        <f t="shared" si="10"/>
        <v>0801052004М000600</v>
      </c>
    </row>
    <row r="630" spans="1:8">
      <c r="A630" s="319" t="s">
        <v>1199</v>
      </c>
      <c r="B630" s="320" t="s">
        <v>230</v>
      </c>
      <c r="C630" s="320" t="s">
        <v>392</v>
      </c>
      <c r="D630" s="320" t="s">
        <v>1623</v>
      </c>
      <c r="E630" s="320" t="s">
        <v>1200</v>
      </c>
      <c r="F630" s="315">
        <v>380000</v>
      </c>
      <c r="G630" s="315">
        <v>380000</v>
      </c>
      <c r="H630" s="123" t="str">
        <f t="shared" si="10"/>
        <v>0801052004М000610</v>
      </c>
    </row>
    <row r="631" spans="1:8" ht="76.5">
      <c r="A631" s="319" t="s">
        <v>347</v>
      </c>
      <c r="B631" s="320" t="s">
        <v>230</v>
      </c>
      <c r="C631" s="320" t="s">
        <v>392</v>
      </c>
      <c r="D631" s="320" t="s">
        <v>1623</v>
      </c>
      <c r="E631" s="320" t="s">
        <v>348</v>
      </c>
      <c r="F631" s="315">
        <v>380000</v>
      </c>
      <c r="G631" s="315">
        <v>380000</v>
      </c>
      <c r="H631" s="123" t="str">
        <f t="shared" si="10"/>
        <v>0801052004М000611</v>
      </c>
    </row>
    <row r="632" spans="1:8" ht="102">
      <c r="A632" s="319" t="s">
        <v>960</v>
      </c>
      <c r="B632" s="320" t="s">
        <v>230</v>
      </c>
      <c r="C632" s="320" t="s">
        <v>392</v>
      </c>
      <c r="D632" s="320" t="s">
        <v>961</v>
      </c>
      <c r="E632" s="320" t="s">
        <v>1174</v>
      </c>
      <c r="F632" s="315">
        <v>2900000</v>
      </c>
      <c r="G632" s="315">
        <v>2900000</v>
      </c>
      <c r="H632" s="123" t="str">
        <f t="shared" si="10"/>
        <v>0801052004Э000</v>
      </c>
    </row>
    <row r="633" spans="1:8" ht="38.25">
      <c r="A633" s="319" t="s">
        <v>1324</v>
      </c>
      <c r="B633" s="320" t="s">
        <v>230</v>
      </c>
      <c r="C633" s="320" t="s">
        <v>392</v>
      </c>
      <c r="D633" s="320" t="s">
        <v>961</v>
      </c>
      <c r="E633" s="320" t="s">
        <v>1325</v>
      </c>
      <c r="F633" s="315">
        <v>2900000</v>
      </c>
      <c r="G633" s="315">
        <v>2900000</v>
      </c>
      <c r="H633" s="123" t="str">
        <f t="shared" si="10"/>
        <v>0801052004Э000600</v>
      </c>
    </row>
    <row r="634" spans="1:8">
      <c r="A634" s="319" t="s">
        <v>1199</v>
      </c>
      <c r="B634" s="320" t="s">
        <v>230</v>
      </c>
      <c r="C634" s="320" t="s">
        <v>392</v>
      </c>
      <c r="D634" s="320" t="s">
        <v>961</v>
      </c>
      <c r="E634" s="320" t="s">
        <v>1200</v>
      </c>
      <c r="F634" s="315">
        <v>2900000</v>
      </c>
      <c r="G634" s="315">
        <v>2900000</v>
      </c>
      <c r="H634" s="123" t="str">
        <f t="shared" si="10"/>
        <v>0801052004Э000610</v>
      </c>
    </row>
    <row r="635" spans="1:8" ht="76.5">
      <c r="A635" s="319" t="s">
        <v>347</v>
      </c>
      <c r="B635" s="320" t="s">
        <v>230</v>
      </c>
      <c r="C635" s="320" t="s">
        <v>392</v>
      </c>
      <c r="D635" s="320" t="s">
        <v>961</v>
      </c>
      <c r="E635" s="320" t="s">
        <v>348</v>
      </c>
      <c r="F635" s="315">
        <v>2900000</v>
      </c>
      <c r="G635" s="315">
        <v>2900000</v>
      </c>
      <c r="H635" s="123" t="str">
        <f t="shared" si="10"/>
        <v>0801052004Э000611</v>
      </c>
    </row>
    <row r="636" spans="1:8" ht="51">
      <c r="A636" s="319" t="s">
        <v>1706</v>
      </c>
      <c r="B636" s="320" t="s">
        <v>230</v>
      </c>
      <c r="C636" s="320" t="s">
        <v>392</v>
      </c>
      <c r="D636" s="320" t="s">
        <v>1707</v>
      </c>
      <c r="E636" s="320" t="s">
        <v>1174</v>
      </c>
      <c r="F636" s="315">
        <v>100000</v>
      </c>
      <c r="G636" s="315">
        <v>100000</v>
      </c>
      <c r="H636" s="123" t="str">
        <f t="shared" si="10"/>
        <v>08011300000000</v>
      </c>
    </row>
    <row r="637" spans="1:8" ht="63.75">
      <c r="A637" s="319" t="s">
        <v>1717</v>
      </c>
      <c r="B637" s="320" t="s">
        <v>230</v>
      </c>
      <c r="C637" s="320" t="s">
        <v>392</v>
      </c>
      <c r="D637" s="320" t="s">
        <v>1718</v>
      </c>
      <c r="E637" s="320" t="s">
        <v>1174</v>
      </c>
      <c r="F637" s="315">
        <v>100000</v>
      </c>
      <c r="G637" s="315">
        <v>100000</v>
      </c>
      <c r="H637" s="123" t="str">
        <f t="shared" si="10"/>
        <v>08011320000000</v>
      </c>
    </row>
    <row r="638" spans="1:8" ht="140.25">
      <c r="A638" s="319" t="s">
        <v>1719</v>
      </c>
      <c r="B638" s="320" t="s">
        <v>230</v>
      </c>
      <c r="C638" s="320" t="s">
        <v>392</v>
      </c>
      <c r="D638" s="320" t="s">
        <v>1720</v>
      </c>
      <c r="E638" s="320" t="s">
        <v>1174</v>
      </c>
      <c r="F638" s="315">
        <v>50000</v>
      </c>
      <c r="G638" s="315">
        <v>50000</v>
      </c>
      <c r="H638" s="123" t="str">
        <f t="shared" si="10"/>
        <v>08011320080020</v>
      </c>
    </row>
    <row r="639" spans="1:8" ht="38.25">
      <c r="A639" s="319" t="s">
        <v>1316</v>
      </c>
      <c r="B639" s="320" t="s">
        <v>230</v>
      </c>
      <c r="C639" s="320" t="s">
        <v>392</v>
      </c>
      <c r="D639" s="320" t="s">
        <v>1720</v>
      </c>
      <c r="E639" s="320" t="s">
        <v>1317</v>
      </c>
      <c r="F639" s="315">
        <v>50000</v>
      </c>
      <c r="G639" s="315">
        <v>50000</v>
      </c>
      <c r="H639" s="123" t="str">
        <f t="shared" si="10"/>
        <v>08011320080020200</v>
      </c>
    </row>
    <row r="640" spans="1:8" ht="38.25">
      <c r="A640" s="319" t="s">
        <v>1197</v>
      </c>
      <c r="B640" s="320" t="s">
        <v>230</v>
      </c>
      <c r="C640" s="320" t="s">
        <v>392</v>
      </c>
      <c r="D640" s="320" t="s">
        <v>1720</v>
      </c>
      <c r="E640" s="320" t="s">
        <v>1198</v>
      </c>
      <c r="F640" s="315">
        <v>50000</v>
      </c>
      <c r="G640" s="315">
        <v>50000</v>
      </c>
      <c r="H640" s="123" t="str">
        <f t="shared" si="10"/>
        <v>08011320080020240</v>
      </c>
    </row>
    <row r="641" spans="1:8">
      <c r="A641" s="319" t="s">
        <v>1224</v>
      </c>
      <c r="B641" s="320" t="s">
        <v>230</v>
      </c>
      <c r="C641" s="320" t="s">
        <v>392</v>
      </c>
      <c r="D641" s="320" t="s">
        <v>1720</v>
      </c>
      <c r="E641" s="320" t="s">
        <v>329</v>
      </c>
      <c r="F641" s="315">
        <v>50000</v>
      </c>
      <c r="G641" s="315">
        <v>50000</v>
      </c>
      <c r="H641" s="123" t="str">
        <f t="shared" si="10"/>
        <v>08011320080020244</v>
      </c>
    </row>
    <row r="642" spans="1:8" ht="153">
      <c r="A642" s="319" t="s">
        <v>1942</v>
      </c>
      <c r="B642" s="320" t="s">
        <v>230</v>
      </c>
      <c r="C642" s="320" t="s">
        <v>392</v>
      </c>
      <c r="D642" s="320" t="s">
        <v>1943</v>
      </c>
      <c r="E642" s="320" t="s">
        <v>1174</v>
      </c>
      <c r="F642" s="315">
        <v>50000</v>
      </c>
      <c r="G642" s="315">
        <v>50000</v>
      </c>
      <c r="H642" s="123" t="str">
        <f t="shared" si="10"/>
        <v>0801132008Ф010</v>
      </c>
    </row>
    <row r="643" spans="1:8" ht="38.25">
      <c r="A643" s="319" t="s">
        <v>1316</v>
      </c>
      <c r="B643" s="320" t="s">
        <v>230</v>
      </c>
      <c r="C643" s="320" t="s">
        <v>392</v>
      </c>
      <c r="D643" s="320" t="s">
        <v>1943</v>
      </c>
      <c r="E643" s="320" t="s">
        <v>1317</v>
      </c>
      <c r="F643" s="315">
        <v>50000</v>
      </c>
      <c r="G643" s="315">
        <v>50000</v>
      </c>
      <c r="H643" s="123" t="str">
        <f t="shared" si="10"/>
        <v>0801132008Ф010200</v>
      </c>
    </row>
    <row r="644" spans="1:8" ht="38.25">
      <c r="A644" s="319" t="s">
        <v>1197</v>
      </c>
      <c r="B644" s="320" t="s">
        <v>230</v>
      </c>
      <c r="C644" s="320" t="s">
        <v>392</v>
      </c>
      <c r="D644" s="320" t="s">
        <v>1943</v>
      </c>
      <c r="E644" s="320" t="s">
        <v>1198</v>
      </c>
      <c r="F644" s="315">
        <v>50000</v>
      </c>
      <c r="G644" s="315">
        <v>50000</v>
      </c>
      <c r="H644" s="123" t="str">
        <f t="shared" si="10"/>
        <v>0801132008Ф010240</v>
      </c>
    </row>
    <row r="645" spans="1:8">
      <c r="A645" s="319" t="s">
        <v>1224</v>
      </c>
      <c r="B645" s="320" t="s">
        <v>230</v>
      </c>
      <c r="C645" s="320" t="s">
        <v>392</v>
      </c>
      <c r="D645" s="320" t="s">
        <v>1943</v>
      </c>
      <c r="E645" s="320" t="s">
        <v>329</v>
      </c>
      <c r="F645" s="315">
        <v>50000</v>
      </c>
      <c r="G645" s="315">
        <v>50000</v>
      </c>
      <c r="H645" s="123" t="str">
        <f t="shared" si="10"/>
        <v>0801132008Ф010244</v>
      </c>
    </row>
    <row r="646" spans="1:8" ht="25.5">
      <c r="A646" s="319" t="s">
        <v>0</v>
      </c>
      <c r="B646" s="320" t="s">
        <v>230</v>
      </c>
      <c r="C646" s="320" t="s">
        <v>402</v>
      </c>
      <c r="D646" s="320" t="s">
        <v>1174</v>
      </c>
      <c r="E646" s="320" t="s">
        <v>1174</v>
      </c>
      <c r="F646" s="315">
        <v>101949306</v>
      </c>
      <c r="G646" s="315">
        <v>101949306</v>
      </c>
      <c r="H646" s="123" t="str">
        <f t="shared" si="10"/>
        <v>0804</v>
      </c>
    </row>
    <row r="647" spans="1:8" ht="25.5">
      <c r="A647" s="319" t="s">
        <v>461</v>
      </c>
      <c r="B647" s="320" t="s">
        <v>230</v>
      </c>
      <c r="C647" s="320" t="s">
        <v>402</v>
      </c>
      <c r="D647" s="320" t="s">
        <v>981</v>
      </c>
      <c r="E647" s="320" t="s">
        <v>1174</v>
      </c>
      <c r="F647" s="315">
        <v>101949306</v>
      </c>
      <c r="G647" s="315">
        <v>101949306</v>
      </c>
      <c r="H647" s="123" t="str">
        <f t="shared" si="10"/>
        <v>08040500000000</v>
      </c>
    </row>
    <row r="648" spans="1:8" ht="38.25">
      <c r="A648" s="319" t="s">
        <v>595</v>
      </c>
      <c r="B648" s="320" t="s">
        <v>230</v>
      </c>
      <c r="C648" s="320" t="s">
        <v>402</v>
      </c>
      <c r="D648" s="320" t="s">
        <v>984</v>
      </c>
      <c r="E648" s="320" t="s">
        <v>1174</v>
      </c>
      <c r="F648" s="315">
        <v>101949306</v>
      </c>
      <c r="G648" s="315">
        <v>101949306</v>
      </c>
      <c r="H648" s="123" t="str">
        <f t="shared" si="10"/>
        <v>08040530000000</v>
      </c>
    </row>
    <row r="649" spans="1:8" ht="127.5">
      <c r="A649" s="319" t="s">
        <v>509</v>
      </c>
      <c r="B649" s="320" t="s">
        <v>230</v>
      </c>
      <c r="C649" s="320" t="s">
        <v>402</v>
      </c>
      <c r="D649" s="320" t="s">
        <v>703</v>
      </c>
      <c r="E649" s="320" t="s">
        <v>1174</v>
      </c>
      <c r="F649" s="315">
        <v>50447306</v>
      </c>
      <c r="G649" s="315">
        <v>50447306</v>
      </c>
      <c r="H649" s="123" t="str">
        <f t="shared" si="10"/>
        <v>08040530040000</v>
      </c>
    </row>
    <row r="650" spans="1:8" ht="76.5">
      <c r="A650" s="319" t="s">
        <v>1315</v>
      </c>
      <c r="B650" s="320" t="s">
        <v>230</v>
      </c>
      <c r="C650" s="320" t="s">
        <v>402</v>
      </c>
      <c r="D650" s="320" t="s">
        <v>703</v>
      </c>
      <c r="E650" s="320" t="s">
        <v>273</v>
      </c>
      <c r="F650" s="315">
        <v>47201406</v>
      </c>
      <c r="G650" s="315">
        <v>47201406</v>
      </c>
      <c r="H650" s="123" t="str">
        <f t="shared" si="10"/>
        <v>08040530040000100</v>
      </c>
    </row>
    <row r="651" spans="1:8" ht="25.5">
      <c r="A651" s="319" t="s">
        <v>1191</v>
      </c>
      <c r="B651" s="320" t="s">
        <v>230</v>
      </c>
      <c r="C651" s="320" t="s">
        <v>402</v>
      </c>
      <c r="D651" s="320" t="s">
        <v>703</v>
      </c>
      <c r="E651" s="320" t="s">
        <v>133</v>
      </c>
      <c r="F651" s="315">
        <v>47201406</v>
      </c>
      <c r="G651" s="315">
        <v>47201406</v>
      </c>
      <c r="H651" s="123" t="str">
        <f t="shared" si="10"/>
        <v>08040530040000110</v>
      </c>
    </row>
    <row r="652" spans="1:8">
      <c r="A652" s="319" t="s">
        <v>1138</v>
      </c>
      <c r="B652" s="320" t="s">
        <v>230</v>
      </c>
      <c r="C652" s="320" t="s">
        <v>402</v>
      </c>
      <c r="D652" s="320" t="s">
        <v>703</v>
      </c>
      <c r="E652" s="320" t="s">
        <v>342</v>
      </c>
      <c r="F652" s="315">
        <v>36216326</v>
      </c>
      <c r="G652" s="315">
        <v>36216326</v>
      </c>
      <c r="H652" s="123" t="str">
        <f t="shared" si="10"/>
        <v>08040530040000111</v>
      </c>
    </row>
    <row r="653" spans="1:8" ht="25.5">
      <c r="A653" s="319" t="s">
        <v>1147</v>
      </c>
      <c r="B653" s="320" t="s">
        <v>230</v>
      </c>
      <c r="C653" s="320" t="s">
        <v>402</v>
      </c>
      <c r="D653" s="320" t="s">
        <v>703</v>
      </c>
      <c r="E653" s="320" t="s">
        <v>391</v>
      </c>
      <c r="F653" s="315">
        <v>123250</v>
      </c>
      <c r="G653" s="315">
        <v>123250</v>
      </c>
      <c r="H653" s="123" t="str">
        <f t="shared" si="10"/>
        <v>08040530040000112</v>
      </c>
    </row>
    <row r="654" spans="1:8" ht="51">
      <c r="A654" s="319" t="s">
        <v>1139</v>
      </c>
      <c r="B654" s="320" t="s">
        <v>230</v>
      </c>
      <c r="C654" s="320" t="s">
        <v>402</v>
      </c>
      <c r="D654" s="320" t="s">
        <v>703</v>
      </c>
      <c r="E654" s="320" t="s">
        <v>1056</v>
      </c>
      <c r="F654" s="315">
        <v>10861830</v>
      </c>
      <c r="G654" s="315">
        <v>10861830</v>
      </c>
      <c r="H654" s="123" t="str">
        <f t="shared" si="10"/>
        <v>08040530040000119</v>
      </c>
    </row>
    <row r="655" spans="1:8" ht="38.25">
      <c r="A655" s="319" t="s">
        <v>1316</v>
      </c>
      <c r="B655" s="320" t="s">
        <v>230</v>
      </c>
      <c r="C655" s="320" t="s">
        <v>402</v>
      </c>
      <c r="D655" s="320" t="s">
        <v>703</v>
      </c>
      <c r="E655" s="320" t="s">
        <v>1317</v>
      </c>
      <c r="F655" s="315">
        <v>3232400</v>
      </c>
      <c r="G655" s="315">
        <v>3232400</v>
      </c>
      <c r="H655" s="123" t="str">
        <f t="shared" si="10"/>
        <v>08040530040000200</v>
      </c>
    </row>
    <row r="656" spans="1:8" ht="38.25">
      <c r="A656" s="319" t="s">
        <v>1197</v>
      </c>
      <c r="B656" s="320" t="s">
        <v>230</v>
      </c>
      <c r="C656" s="320" t="s">
        <v>402</v>
      </c>
      <c r="D656" s="320" t="s">
        <v>703</v>
      </c>
      <c r="E656" s="320" t="s">
        <v>1198</v>
      </c>
      <c r="F656" s="315">
        <v>3232400</v>
      </c>
      <c r="G656" s="315">
        <v>3232400</v>
      </c>
      <c r="H656" s="123" t="str">
        <f t="shared" si="10"/>
        <v>08040530040000240</v>
      </c>
    </row>
    <row r="657" spans="1:8">
      <c r="A657" s="319" t="s">
        <v>1224</v>
      </c>
      <c r="B657" s="320" t="s">
        <v>230</v>
      </c>
      <c r="C657" s="320" t="s">
        <v>402</v>
      </c>
      <c r="D657" s="320" t="s">
        <v>703</v>
      </c>
      <c r="E657" s="320" t="s">
        <v>329</v>
      </c>
      <c r="F657" s="315">
        <v>3232400</v>
      </c>
      <c r="G657" s="315">
        <v>3232400</v>
      </c>
      <c r="H657" s="123" t="str">
        <f t="shared" si="10"/>
        <v>08040530040000244</v>
      </c>
    </row>
    <row r="658" spans="1:8">
      <c r="A658" s="319" t="s">
        <v>1318</v>
      </c>
      <c r="B658" s="320" t="s">
        <v>230</v>
      </c>
      <c r="C658" s="320" t="s">
        <v>402</v>
      </c>
      <c r="D658" s="320" t="s">
        <v>703</v>
      </c>
      <c r="E658" s="320" t="s">
        <v>1319</v>
      </c>
      <c r="F658" s="315">
        <v>13500</v>
      </c>
      <c r="G658" s="315">
        <v>13500</v>
      </c>
      <c r="H658" s="123" t="str">
        <f t="shared" si="10"/>
        <v>08040530040000800</v>
      </c>
    </row>
    <row r="659" spans="1:8">
      <c r="A659" s="319" t="s">
        <v>1202</v>
      </c>
      <c r="B659" s="320" t="s">
        <v>230</v>
      </c>
      <c r="C659" s="320" t="s">
        <v>402</v>
      </c>
      <c r="D659" s="320" t="s">
        <v>703</v>
      </c>
      <c r="E659" s="320" t="s">
        <v>1203</v>
      </c>
      <c r="F659" s="315">
        <v>13500</v>
      </c>
      <c r="G659" s="315">
        <v>13500</v>
      </c>
      <c r="H659" s="123" t="str">
        <f t="shared" si="10"/>
        <v>08040530040000850</v>
      </c>
    </row>
    <row r="660" spans="1:8">
      <c r="A660" s="319" t="s">
        <v>2008</v>
      </c>
      <c r="B660" s="320" t="s">
        <v>230</v>
      </c>
      <c r="C660" s="320" t="s">
        <v>402</v>
      </c>
      <c r="D660" s="320" t="s">
        <v>703</v>
      </c>
      <c r="E660" s="320" t="s">
        <v>2009</v>
      </c>
      <c r="F660" s="315">
        <v>5000</v>
      </c>
      <c r="G660" s="315">
        <v>5000</v>
      </c>
      <c r="H660" s="123" t="str">
        <f t="shared" si="10"/>
        <v>08040530040000852</v>
      </c>
    </row>
    <row r="661" spans="1:8">
      <c r="A661" s="319" t="s">
        <v>1057</v>
      </c>
      <c r="B661" s="320" t="s">
        <v>230</v>
      </c>
      <c r="C661" s="320" t="s">
        <v>402</v>
      </c>
      <c r="D661" s="320" t="s">
        <v>703</v>
      </c>
      <c r="E661" s="320" t="s">
        <v>1058</v>
      </c>
      <c r="F661" s="315">
        <v>8500</v>
      </c>
      <c r="G661" s="315">
        <v>8500</v>
      </c>
      <c r="H661" s="123" t="str">
        <f t="shared" si="10"/>
        <v>08040530040000853</v>
      </c>
    </row>
    <row r="662" spans="1:8" ht="165.75">
      <c r="A662" s="319" t="s">
        <v>510</v>
      </c>
      <c r="B662" s="320" t="s">
        <v>230</v>
      </c>
      <c r="C662" s="320" t="s">
        <v>402</v>
      </c>
      <c r="D662" s="320" t="s">
        <v>704</v>
      </c>
      <c r="E662" s="320" t="s">
        <v>1174</v>
      </c>
      <c r="F662" s="315">
        <v>50064000</v>
      </c>
      <c r="G662" s="315">
        <v>50064000</v>
      </c>
      <c r="H662" s="123" t="str">
        <f t="shared" si="10"/>
        <v>08040530041000</v>
      </c>
    </row>
    <row r="663" spans="1:8" ht="76.5">
      <c r="A663" s="319" t="s">
        <v>1315</v>
      </c>
      <c r="B663" s="320" t="s">
        <v>230</v>
      </c>
      <c r="C663" s="320" t="s">
        <v>402</v>
      </c>
      <c r="D663" s="320" t="s">
        <v>704</v>
      </c>
      <c r="E663" s="320" t="s">
        <v>273</v>
      </c>
      <c r="F663" s="315">
        <v>50064000</v>
      </c>
      <c r="G663" s="315">
        <v>50064000</v>
      </c>
      <c r="H663" s="123" t="str">
        <f t="shared" si="10"/>
        <v>08040530041000100</v>
      </c>
    </row>
    <row r="664" spans="1:8" ht="25.5">
      <c r="A664" s="319" t="s">
        <v>1191</v>
      </c>
      <c r="B664" s="320" t="s">
        <v>230</v>
      </c>
      <c r="C664" s="320" t="s">
        <v>402</v>
      </c>
      <c r="D664" s="320" t="s">
        <v>704</v>
      </c>
      <c r="E664" s="320" t="s">
        <v>133</v>
      </c>
      <c r="F664" s="315">
        <v>50064000</v>
      </c>
      <c r="G664" s="315">
        <v>50064000</v>
      </c>
      <c r="H664" s="123" t="str">
        <f t="shared" si="10"/>
        <v>08040530041000110</v>
      </c>
    </row>
    <row r="665" spans="1:8">
      <c r="A665" s="319" t="s">
        <v>1138</v>
      </c>
      <c r="B665" s="320" t="s">
        <v>230</v>
      </c>
      <c r="C665" s="320" t="s">
        <v>402</v>
      </c>
      <c r="D665" s="320" t="s">
        <v>704</v>
      </c>
      <c r="E665" s="320" t="s">
        <v>342</v>
      </c>
      <c r="F665" s="315">
        <v>38451613</v>
      </c>
      <c r="G665" s="315">
        <v>38451613</v>
      </c>
      <c r="H665" s="123" t="str">
        <f t="shared" si="10"/>
        <v>08040530041000111</v>
      </c>
    </row>
    <row r="666" spans="1:8" ht="51">
      <c r="A666" s="319" t="s">
        <v>1139</v>
      </c>
      <c r="B666" s="320" t="s">
        <v>230</v>
      </c>
      <c r="C666" s="320" t="s">
        <v>402</v>
      </c>
      <c r="D666" s="320" t="s">
        <v>704</v>
      </c>
      <c r="E666" s="320" t="s">
        <v>1056</v>
      </c>
      <c r="F666" s="315">
        <v>11612387</v>
      </c>
      <c r="G666" s="315">
        <v>11612387</v>
      </c>
      <c r="H666" s="123" t="str">
        <f t="shared" si="10"/>
        <v>08040530041000119</v>
      </c>
    </row>
    <row r="667" spans="1:8" ht="127.5">
      <c r="A667" s="319" t="s">
        <v>511</v>
      </c>
      <c r="B667" s="320" t="s">
        <v>230</v>
      </c>
      <c r="C667" s="320" t="s">
        <v>402</v>
      </c>
      <c r="D667" s="320" t="s">
        <v>706</v>
      </c>
      <c r="E667" s="320" t="s">
        <v>1174</v>
      </c>
      <c r="F667" s="315">
        <v>500000</v>
      </c>
      <c r="G667" s="315">
        <v>500000</v>
      </c>
      <c r="H667" s="123" t="str">
        <f t="shared" si="10"/>
        <v>08040530047000</v>
      </c>
    </row>
    <row r="668" spans="1:8" ht="76.5">
      <c r="A668" s="319" t="s">
        <v>1315</v>
      </c>
      <c r="B668" s="320" t="s">
        <v>230</v>
      </c>
      <c r="C668" s="320" t="s">
        <v>402</v>
      </c>
      <c r="D668" s="320" t="s">
        <v>706</v>
      </c>
      <c r="E668" s="320" t="s">
        <v>273</v>
      </c>
      <c r="F668" s="315">
        <v>500000</v>
      </c>
      <c r="G668" s="315">
        <v>500000</v>
      </c>
      <c r="H668" s="123" t="str">
        <f t="shared" si="10"/>
        <v>08040530047000100</v>
      </c>
    </row>
    <row r="669" spans="1:8" ht="25.5">
      <c r="A669" s="319" t="s">
        <v>1191</v>
      </c>
      <c r="B669" s="320" t="s">
        <v>230</v>
      </c>
      <c r="C669" s="320" t="s">
        <v>402</v>
      </c>
      <c r="D669" s="320" t="s">
        <v>706</v>
      </c>
      <c r="E669" s="320" t="s">
        <v>133</v>
      </c>
      <c r="F669" s="315">
        <v>500000</v>
      </c>
      <c r="G669" s="315">
        <v>500000</v>
      </c>
      <c r="H669" s="123" t="str">
        <f t="shared" si="10"/>
        <v>08040530047000110</v>
      </c>
    </row>
    <row r="670" spans="1:8" ht="25.5">
      <c r="A670" s="319" t="s">
        <v>1147</v>
      </c>
      <c r="B670" s="320" t="s">
        <v>230</v>
      </c>
      <c r="C670" s="320" t="s">
        <v>402</v>
      </c>
      <c r="D670" s="320" t="s">
        <v>706</v>
      </c>
      <c r="E670" s="320" t="s">
        <v>391</v>
      </c>
      <c r="F670" s="315">
        <v>500000</v>
      </c>
      <c r="G670" s="315">
        <v>500000</v>
      </c>
      <c r="H670" s="123" t="str">
        <f t="shared" si="10"/>
        <v>08040530047000112</v>
      </c>
    </row>
    <row r="671" spans="1:8" ht="127.5">
      <c r="A671" s="319" t="s">
        <v>567</v>
      </c>
      <c r="B671" s="320" t="s">
        <v>230</v>
      </c>
      <c r="C671" s="320" t="s">
        <v>402</v>
      </c>
      <c r="D671" s="320" t="s">
        <v>707</v>
      </c>
      <c r="E671" s="320" t="s">
        <v>1174</v>
      </c>
      <c r="F671" s="315">
        <v>678000</v>
      </c>
      <c r="G671" s="315">
        <v>678000</v>
      </c>
      <c r="H671" s="123" t="str">
        <f t="shared" si="10"/>
        <v>0804053004Г000</v>
      </c>
    </row>
    <row r="672" spans="1:8" ht="38.25">
      <c r="A672" s="319" t="s">
        <v>1316</v>
      </c>
      <c r="B672" s="320" t="s">
        <v>230</v>
      </c>
      <c r="C672" s="320" t="s">
        <v>402</v>
      </c>
      <c r="D672" s="320" t="s">
        <v>707</v>
      </c>
      <c r="E672" s="320" t="s">
        <v>1317</v>
      </c>
      <c r="F672" s="315">
        <v>678000</v>
      </c>
      <c r="G672" s="315">
        <v>678000</v>
      </c>
      <c r="H672" s="123" t="str">
        <f t="shared" si="10"/>
        <v>0804053004Г000200</v>
      </c>
    </row>
    <row r="673" spans="1:8" ht="38.25">
      <c r="A673" s="319" t="s">
        <v>1197</v>
      </c>
      <c r="B673" s="320" t="s">
        <v>230</v>
      </c>
      <c r="C673" s="320" t="s">
        <v>402</v>
      </c>
      <c r="D673" s="320" t="s">
        <v>707</v>
      </c>
      <c r="E673" s="320" t="s">
        <v>1198</v>
      </c>
      <c r="F673" s="315">
        <v>678000</v>
      </c>
      <c r="G673" s="315">
        <v>678000</v>
      </c>
      <c r="H673" s="123" t="str">
        <f t="shared" si="10"/>
        <v>0804053004Г000240</v>
      </c>
    </row>
    <row r="674" spans="1:8">
      <c r="A674" s="319" t="s">
        <v>1224</v>
      </c>
      <c r="B674" s="320" t="s">
        <v>230</v>
      </c>
      <c r="C674" s="320" t="s">
        <v>402</v>
      </c>
      <c r="D674" s="320" t="s">
        <v>707</v>
      </c>
      <c r="E674" s="320" t="s">
        <v>329</v>
      </c>
      <c r="F674" s="315">
        <v>18000</v>
      </c>
      <c r="G674" s="315">
        <v>18000</v>
      </c>
      <c r="H674" s="123" t="str">
        <f t="shared" si="10"/>
        <v>0804053004Г000244</v>
      </c>
    </row>
    <row r="675" spans="1:8">
      <c r="A675" s="319" t="s">
        <v>1688</v>
      </c>
      <c r="B675" s="320" t="s">
        <v>230</v>
      </c>
      <c r="C675" s="320" t="s">
        <v>402</v>
      </c>
      <c r="D675" s="320" t="s">
        <v>707</v>
      </c>
      <c r="E675" s="320" t="s">
        <v>1689</v>
      </c>
      <c r="F675" s="315">
        <v>660000</v>
      </c>
      <c r="G675" s="315">
        <v>660000</v>
      </c>
      <c r="H675" s="123" t="str">
        <f t="shared" si="10"/>
        <v>0804053004Г000247</v>
      </c>
    </row>
    <row r="676" spans="1:8" ht="89.25">
      <c r="A676" s="319" t="s">
        <v>1616</v>
      </c>
      <c r="B676" s="320" t="s">
        <v>230</v>
      </c>
      <c r="C676" s="320" t="s">
        <v>402</v>
      </c>
      <c r="D676" s="320" t="s">
        <v>1617</v>
      </c>
      <c r="E676" s="320" t="s">
        <v>1174</v>
      </c>
      <c r="F676" s="315">
        <v>50000</v>
      </c>
      <c r="G676" s="315">
        <v>50000</v>
      </c>
      <c r="H676" s="123" t="str">
        <f t="shared" si="10"/>
        <v>0804053004М000</v>
      </c>
    </row>
    <row r="677" spans="1:8" ht="38.25">
      <c r="A677" s="319" t="s">
        <v>1316</v>
      </c>
      <c r="B677" s="320" t="s">
        <v>230</v>
      </c>
      <c r="C677" s="320" t="s">
        <v>402</v>
      </c>
      <c r="D677" s="320" t="s">
        <v>1617</v>
      </c>
      <c r="E677" s="320" t="s">
        <v>1317</v>
      </c>
      <c r="F677" s="315">
        <v>50000</v>
      </c>
      <c r="G677" s="315">
        <v>50000</v>
      </c>
      <c r="H677" s="123" t="str">
        <f t="shared" si="10"/>
        <v>0804053004М000200</v>
      </c>
    </row>
    <row r="678" spans="1:8" ht="38.25">
      <c r="A678" s="319" t="s">
        <v>1197</v>
      </c>
      <c r="B678" s="320" t="s">
        <v>230</v>
      </c>
      <c r="C678" s="320" t="s">
        <v>402</v>
      </c>
      <c r="D678" s="320" t="s">
        <v>1617</v>
      </c>
      <c r="E678" s="320" t="s">
        <v>1198</v>
      </c>
      <c r="F678" s="315">
        <v>50000</v>
      </c>
      <c r="G678" s="315">
        <v>50000</v>
      </c>
      <c r="H678" s="123" t="str">
        <f t="shared" ref="H678:H741" si="11">CONCATENATE(C678,,D678,E678)</f>
        <v>0804053004М000240</v>
      </c>
    </row>
    <row r="679" spans="1:8">
      <c r="A679" s="319" t="s">
        <v>1224</v>
      </c>
      <c r="B679" s="320" t="s">
        <v>230</v>
      </c>
      <c r="C679" s="320" t="s">
        <v>402</v>
      </c>
      <c r="D679" s="320" t="s">
        <v>1617</v>
      </c>
      <c r="E679" s="320" t="s">
        <v>329</v>
      </c>
      <c r="F679" s="315">
        <v>50000</v>
      </c>
      <c r="G679" s="315">
        <v>50000</v>
      </c>
      <c r="H679" s="123" t="str">
        <f t="shared" si="11"/>
        <v>0804053004М000244</v>
      </c>
    </row>
    <row r="680" spans="1:8" ht="114.75">
      <c r="A680" s="319" t="s">
        <v>956</v>
      </c>
      <c r="B680" s="320" t="s">
        <v>230</v>
      </c>
      <c r="C680" s="320" t="s">
        <v>402</v>
      </c>
      <c r="D680" s="320" t="s">
        <v>957</v>
      </c>
      <c r="E680" s="320" t="s">
        <v>1174</v>
      </c>
      <c r="F680" s="315">
        <v>210000</v>
      </c>
      <c r="G680" s="315">
        <v>210000</v>
      </c>
      <c r="H680" s="123" t="str">
        <f t="shared" si="11"/>
        <v>0804053004Э000</v>
      </c>
    </row>
    <row r="681" spans="1:8" ht="38.25">
      <c r="A681" s="319" t="s">
        <v>1316</v>
      </c>
      <c r="B681" s="320" t="s">
        <v>230</v>
      </c>
      <c r="C681" s="320" t="s">
        <v>402</v>
      </c>
      <c r="D681" s="320" t="s">
        <v>957</v>
      </c>
      <c r="E681" s="320" t="s">
        <v>1317</v>
      </c>
      <c r="F681" s="315">
        <v>210000</v>
      </c>
      <c r="G681" s="315">
        <v>210000</v>
      </c>
      <c r="H681" s="123" t="str">
        <f t="shared" si="11"/>
        <v>0804053004Э000200</v>
      </c>
    </row>
    <row r="682" spans="1:8" ht="38.25">
      <c r="A682" s="319" t="s">
        <v>1197</v>
      </c>
      <c r="B682" s="320" t="s">
        <v>230</v>
      </c>
      <c r="C682" s="320" t="s">
        <v>402</v>
      </c>
      <c r="D682" s="320" t="s">
        <v>957</v>
      </c>
      <c r="E682" s="320" t="s">
        <v>1198</v>
      </c>
      <c r="F682" s="315">
        <v>210000</v>
      </c>
      <c r="G682" s="315">
        <v>210000</v>
      </c>
      <c r="H682" s="123" t="str">
        <f t="shared" si="11"/>
        <v>0804053004Э000240</v>
      </c>
    </row>
    <row r="683" spans="1:8">
      <c r="A683" s="319" t="s">
        <v>1688</v>
      </c>
      <c r="B683" s="320" t="s">
        <v>230</v>
      </c>
      <c r="C683" s="320" t="s">
        <v>402</v>
      </c>
      <c r="D683" s="320" t="s">
        <v>957</v>
      </c>
      <c r="E683" s="320" t="s">
        <v>1689</v>
      </c>
      <c r="F683" s="315">
        <v>210000</v>
      </c>
      <c r="G683" s="315">
        <v>210000</v>
      </c>
      <c r="H683" s="123" t="str">
        <f t="shared" si="11"/>
        <v>0804053004Э000247</v>
      </c>
    </row>
    <row r="684" spans="1:8">
      <c r="A684" s="319" t="s">
        <v>248</v>
      </c>
      <c r="B684" s="320" t="s">
        <v>230</v>
      </c>
      <c r="C684" s="320" t="s">
        <v>1144</v>
      </c>
      <c r="D684" s="320" t="s">
        <v>1174</v>
      </c>
      <c r="E684" s="320" t="s">
        <v>1174</v>
      </c>
      <c r="F684" s="315">
        <v>18542583</v>
      </c>
      <c r="G684" s="315">
        <v>18542583</v>
      </c>
      <c r="H684" s="123" t="str">
        <f t="shared" si="11"/>
        <v>1100</v>
      </c>
    </row>
    <row r="685" spans="1:8">
      <c r="A685" s="319" t="s">
        <v>1229</v>
      </c>
      <c r="B685" s="320" t="s">
        <v>230</v>
      </c>
      <c r="C685" s="320" t="s">
        <v>1230</v>
      </c>
      <c r="D685" s="320" t="s">
        <v>1174</v>
      </c>
      <c r="E685" s="320" t="s">
        <v>1174</v>
      </c>
      <c r="F685" s="315">
        <v>18442583</v>
      </c>
      <c r="G685" s="315">
        <v>18442583</v>
      </c>
      <c r="H685" s="123" t="str">
        <f t="shared" si="11"/>
        <v>1101</v>
      </c>
    </row>
    <row r="686" spans="1:8" ht="38.25">
      <c r="A686" s="319" t="s">
        <v>1346</v>
      </c>
      <c r="B686" s="320" t="s">
        <v>230</v>
      </c>
      <c r="C686" s="320" t="s">
        <v>1230</v>
      </c>
      <c r="D686" s="320" t="s">
        <v>988</v>
      </c>
      <c r="E686" s="320" t="s">
        <v>1174</v>
      </c>
      <c r="F686" s="315">
        <v>18442583</v>
      </c>
      <c r="G686" s="315">
        <v>18442583</v>
      </c>
      <c r="H686" s="123" t="str">
        <f t="shared" si="11"/>
        <v>11010700000000</v>
      </c>
    </row>
    <row r="687" spans="1:8" ht="25.5">
      <c r="A687" s="319" t="s">
        <v>475</v>
      </c>
      <c r="B687" s="320" t="s">
        <v>230</v>
      </c>
      <c r="C687" s="320" t="s">
        <v>1230</v>
      </c>
      <c r="D687" s="320" t="s">
        <v>989</v>
      </c>
      <c r="E687" s="320" t="s">
        <v>1174</v>
      </c>
      <c r="F687" s="315">
        <v>18442583</v>
      </c>
      <c r="G687" s="315">
        <v>18442583</v>
      </c>
      <c r="H687" s="123" t="str">
        <f t="shared" si="11"/>
        <v>11010710000000</v>
      </c>
    </row>
    <row r="688" spans="1:8" ht="140.25">
      <c r="A688" s="319" t="s">
        <v>1177</v>
      </c>
      <c r="B688" s="320" t="s">
        <v>230</v>
      </c>
      <c r="C688" s="320" t="s">
        <v>1230</v>
      </c>
      <c r="D688" s="320" t="s">
        <v>1178</v>
      </c>
      <c r="E688" s="320" t="s">
        <v>1174</v>
      </c>
      <c r="F688" s="315">
        <v>11792065</v>
      </c>
      <c r="G688" s="315">
        <v>11792065</v>
      </c>
      <c r="H688" s="123" t="str">
        <f t="shared" si="11"/>
        <v>11010710040000</v>
      </c>
    </row>
    <row r="689" spans="1:8" ht="38.25">
      <c r="A689" s="319" t="s">
        <v>1324</v>
      </c>
      <c r="B689" s="320" t="s">
        <v>230</v>
      </c>
      <c r="C689" s="320" t="s">
        <v>1230</v>
      </c>
      <c r="D689" s="320" t="s">
        <v>1178</v>
      </c>
      <c r="E689" s="320" t="s">
        <v>1325</v>
      </c>
      <c r="F689" s="315">
        <v>11792065</v>
      </c>
      <c r="G689" s="315">
        <v>11792065</v>
      </c>
      <c r="H689" s="123" t="str">
        <f t="shared" si="11"/>
        <v>11010710040000600</v>
      </c>
    </row>
    <row r="690" spans="1:8">
      <c r="A690" s="319" t="s">
        <v>1199</v>
      </c>
      <c r="B690" s="320" t="s">
        <v>230</v>
      </c>
      <c r="C690" s="320" t="s">
        <v>1230</v>
      </c>
      <c r="D690" s="320" t="s">
        <v>1178</v>
      </c>
      <c r="E690" s="320" t="s">
        <v>1200</v>
      </c>
      <c r="F690" s="315">
        <v>11792065</v>
      </c>
      <c r="G690" s="315">
        <v>11792065</v>
      </c>
      <c r="H690" s="123" t="str">
        <f t="shared" si="11"/>
        <v>11010710040000610</v>
      </c>
    </row>
    <row r="691" spans="1:8" ht="76.5">
      <c r="A691" s="319" t="s">
        <v>347</v>
      </c>
      <c r="B691" s="320" t="s">
        <v>230</v>
      </c>
      <c r="C691" s="320" t="s">
        <v>1230</v>
      </c>
      <c r="D691" s="320" t="s">
        <v>1178</v>
      </c>
      <c r="E691" s="320" t="s">
        <v>348</v>
      </c>
      <c r="F691" s="315">
        <v>11792065</v>
      </c>
      <c r="G691" s="315">
        <v>11792065</v>
      </c>
      <c r="H691" s="123" t="str">
        <f t="shared" si="11"/>
        <v>11010710040000611</v>
      </c>
    </row>
    <row r="692" spans="1:8" ht="178.5">
      <c r="A692" s="319" t="s">
        <v>1179</v>
      </c>
      <c r="B692" s="320" t="s">
        <v>230</v>
      </c>
      <c r="C692" s="320" t="s">
        <v>1230</v>
      </c>
      <c r="D692" s="320" t="s">
        <v>1180</v>
      </c>
      <c r="E692" s="320" t="s">
        <v>1174</v>
      </c>
      <c r="F692" s="315">
        <v>2785000</v>
      </c>
      <c r="G692" s="315">
        <v>2785000</v>
      </c>
      <c r="H692" s="123" t="str">
        <f t="shared" si="11"/>
        <v>11010710041000</v>
      </c>
    </row>
    <row r="693" spans="1:8" ht="38.25">
      <c r="A693" s="319" t="s">
        <v>1324</v>
      </c>
      <c r="B693" s="320" t="s">
        <v>230</v>
      </c>
      <c r="C693" s="320" t="s">
        <v>1230</v>
      </c>
      <c r="D693" s="320" t="s">
        <v>1180</v>
      </c>
      <c r="E693" s="320" t="s">
        <v>1325</v>
      </c>
      <c r="F693" s="315">
        <v>2785000</v>
      </c>
      <c r="G693" s="315">
        <v>2785000</v>
      </c>
      <c r="H693" s="123" t="str">
        <f t="shared" si="11"/>
        <v>11010710041000600</v>
      </c>
    </row>
    <row r="694" spans="1:8">
      <c r="A694" s="319" t="s">
        <v>1199</v>
      </c>
      <c r="B694" s="320" t="s">
        <v>230</v>
      </c>
      <c r="C694" s="320" t="s">
        <v>1230</v>
      </c>
      <c r="D694" s="320" t="s">
        <v>1180</v>
      </c>
      <c r="E694" s="320" t="s">
        <v>1200</v>
      </c>
      <c r="F694" s="315">
        <v>2785000</v>
      </c>
      <c r="G694" s="315">
        <v>2785000</v>
      </c>
      <c r="H694" s="123" t="str">
        <f t="shared" si="11"/>
        <v>11010710041000610</v>
      </c>
    </row>
    <row r="695" spans="1:8" ht="76.5">
      <c r="A695" s="319" t="s">
        <v>347</v>
      </c>
      <c r="B695" s="320" t="s">
        <v>230</v>
      </c>
      <c r="C695" s="320" t="s">
        <v>1230</v>
      </c>
      <c r="D695" s="320" t="s">
        <v>1180</v>
      </c>
      <c r="E695" s="320" t="s">
        <v>348</v>
      </c>
      <c r="F695" s="315">
        <v>2785000</v>
      </c>
      <c r="G695" s="315">
        <v>2785000</v>
      </c>
      <c r="H695" s="123" t="str">
        <f t="shared" si="11"/>
        <v>11010710041000611</v>
      </c>
    </row>
    <row r="696" spans="1:8" ht="127.5">
      <c r="A696" s="319" t="s">
        <v>1181</v>
      </c>
      <c r="B696" s="320" t="s">
        <v>230</v>
      </c>
      <c r="C696" s="320" t="s">
        <v>1230</v>
      </c>
      <c r="D696" s="320" t="s">
        <v>1182</v>
      </c>
      <c r="E696" s="320" t="s">
        <v>1174</v>
      </c>
      <c r="F696" s="315">
        <v>24718</v>
      </c>
      <c r="G696" s="315">
        <v>24718</v>
      </c>
      <c r="H696" s="123" t="str">
        <f t="shared" si="11"/>
        <v>11010710047000</v>
      </c>
    </row>
    <row r="697" spans="1:8" ht="38.25">
      <c r="A697" s="319" t="s">
        <v>1324</v>
      </c>
      <c r="B697" s="320" t="s">
        <v>230</v>
      </c>
      <c r="C697" s="320" t="s">
        <v>1230</v>
      </c>
      <c r="D697" s="320" t="s">
        <v>1182</v>
      </c>
      <c r="E697" s="320" t="s">
        <v>1325</v>
      </c>
      <c r="F697" s="315">
        <v>24718</v>
      </c>
      <c r="G697" s="315">
        <v>24718</v>
      </c>
      <c r="H697" s="123" t="str">
        <f t="shared" si="11"/>
        <v>11010710047000600</v>
      </c>
    </row>
    <row r="698" spans="1:8">
      <c r="A698" s="319" t="s">
        <v>1199</v>
      </c>
      <c r="B698" s="320" t="s">
        <v>230</v>
      </c>
      <c r="C698" s="320" t="s">
        <v>1230</v>
      </c>
      <c r="D698" s="320" t="s">
        <v>1182</v>
      </c>
      <c r="E698" s="320" t="s">
        <v>1200</v>
      </c>
      <c r="F698" s="315">
        <v>24718</v>
      </c>
      <c r="G698" s="315">
        <v>24718</v>
      </c>
      <c r="H698" s="123" t="str">
        <f t="shared" si="11"/>
        <v>11010710047000610</v>
      </c>
    </row>
    <row r="699" spans="1:8" ht="25.5">
      <c r="A699" s="319" t="s">
        <v>366</v>
      </c>
      <c r="B699" s="320" t="s">
        <v>230</v>
      </c>
      <c r="C699" s="320" t="s">
        <v>1230</v>
      </c>
      <c r="D699" s="320" t="s">
        <v>1182</v>
      </c>
      <c r="E699" s="320" t="s">
        <v>367</v>
      </c>
      <c r="F699" s="315">
        <v>24718</v>
      </c>
      <c r="G699" s="315">
        <v>24718</v>
      </c>
      <c r="H699" s="123" t="str">
        <f t="shared" si="11"/>
        <v>11010710047000612</v>
      </c>
    </row>
    <row r="700" spans="1:8" ht="127.5">
      <c r="A700" s="319" t="s">
        <v>1183</v>
      </c>
      <c r="B700" s="320" t="s">
        <v>230</v>
      </c>
      <c r="C700" s="320" t="s">
        <v>1230</v>
      </c>
      <c r="D700" s="320" t="s">
        <v>1184</v>
      </c>
      <c r="E700" s="320" t="s">
        <v>1174</v>
      </c>
      <c r="F700" s="315">
        <v>2950000</v>
      </c>
      <c r="G700" s="315">
        <v>2950000</v>
      </c>
      <c r="H700" s="123" t="str">
        <f t="shared" si="11"/>
        <v>1101071004Г000</v>
      </c>
    </row>
    <row r="701" spans="1:8" ht="38.25">
      <c r="A701" s="319" t="s">
        <v>1324</v>
      </c>
      <c r="B701" s="320" t="s">
        <v>230</v>
      </c>
      <c r="C701" s="320" t="s">
        <v>1230</v>
      </c>
      <c r="D701" s="320" t="s">
        <v>1184</v>
      </c>
      <c r="E701" s="320" t="s">
        <v>1325</v>
      </c>
      <c r="F701" s="315">
        <v>2950000</v>
      </c>
      <c r="G701" s="315">
        <v>2950000</v>
      </c>
      <c r="H701" s="123" t="str">
        <f t="shared" si="11"/>
        <v>1101071004Г000600</v>
      </c>
    </row>
    <row r="702" spans="1:8">
      <c r="A702" s="319" t="s">
        <v>1199</v>
      </c>
      <c r="B702" s="320" t="s">
        <v>230</v>
      </c>
      <c r="C702" s="320" t="s">
        <v>1230</v>
      </c>
      <c r="D702" s="320" t="s">
        <v>1184</v>
      </c>
      <c r="E702" s="320" t="s">
        <v>1200</v>
      </c>
      <c r="F702" s="315">
        <v>2950000</v>
      </c>
      <c r="G702" s="315">
        <v>2950000</v>
      </c>
      <c r="H702" s="123" t="str">
        <f t="shared" si="11"/>
        <v>1101071004Г000610</v>
      </c>
    </row>
    <row r="703" spans="1:8" ht="76.5">
      <c r="A703" s="319" t="s">
        <v>347</v>
      </c>
      <c r="B703" s="320" t="s">
        <v>230</v>
      </c>
      <c r="C703" s="320" t="s">
        <v>1230</v>
      </c>
      <c r="D703" s="320" t="s">
        <v>1184</v>
      </c>
      <c r="E703" s="320" t="s">
        <v>348</v>
      </c>
      <c r="F703" s="315">
        <v>2950000</v>
      </c>
      <c r="G703" s="315">
        <v>2950000</v>
      </c>
      <c r="H703" s="123" t="str">
        <f t="shared" si="11"/>
        <v>1101071004Г000611</v>
      </c>
    </row>
    <row r="704" spans="1:8" ht="140.25">
      <c r="A704" s="319" t="s">
        <v>1626</v>
      </c>
      <c r="B704" s="320" t="s">
        <v>230</v>
      </c>
      <c r="C704" s="320" t="s">
        <v>1230</v>
      </c>
      <c r="D704" s="320" t="s">
        <v>1627</v>
      </c>
      <c r="E704" s="320" t="s">
        <v>1174</v>
      </c>
      <c r="F704" s="315">
        <v>30000</v>
      </c>
      <c r="G704" s="315">
        <v>30000</v>
      </c>
      <c r="H704" s="123" t="str">
        <f t="shared" si="11"/>
        <v>1101071004М000</v>
      </c>
    </row>
    <row r="705" spans="1:8" ht="38.25">
      <c r="A705" s="319" t="s">
        <v>1324</v>
      </c>
      <c r="B705" s="320" t="s">
        <v>230</v>
      </c>
      <c r="C705" s="320" t="s">
        <v>1230</v>
      </c>
      <c r="D705" s="320" t="s">
        <v>1627</v>
      </c>
      <c r="E705" s="320" t="s">
        <v>1325</v>
      </c>
      <c r="F705" s="315">
        <v>30000</v>
      </c>
      <c r="G705" s="315">
        <v>30000</v>
      </c>
      <c r="H705" s="123" t="str">
        <f t="shared" si="11"/>
        <v>1101071004М000600</v>
      </c>
    </row>
    <row r="706" spans="1:8">
      <c r="A706" s="319" t="s">
        <v>1199</v>
      </c>
      <c r="B706" s="320" t="s">
        <v>230</v>
      </c>
      <c r="C706" s="320" t="s">
        <v>1230</v>
      </c>
      <c r="D706" s="320" t="s">
        <v>1627</v>
      </c>
      <c r="E706" s="320" t="s">
        <v>1200</v>
      </c>
      <c r="F706" s="315">
        <v>30000</v>
      </c>
      <c r="G706" s="315">
        <v>30000</v>
      </c>
      <c r="H706" s="123" t="str">
        <f t="shared" si="11"/>
        <v>1101071004М000610</v>
      </c>
    </row>
    <row r="707" spans="1:8" ht="76.5">
      <c r="A707" s="319" t="s">
        <v>347</v>
      </c>
      <c r="B707" s="320" t="s">
        <v>230</v>
      </c>
      <c r="C707" s="320" t="s">
        <v>1230</v>
      </c>
      <c r="D707" s="320" t="s">
        <v>1627</v>
      </c>
      <c r="E707" s="320" t="s">
        <v>348</v>
      </c>
      <c r="F707" s="315">
        <v>30000</v>
      </c>
      <c r="G707" s="315">
        <v>30000</v>
      </c>
      <c r="H707" s="123" t="str">
        <f t="shared" si="11"/>
        <v>1101071004М000611</v>
      </c>
    </row>
    <row r="708" spans="1:8" ht="114.75">
      <c r="A708" s="319" t="s">
        <v>1185</v>
      </c>
      <c r="B708" s="320" t="s">
        <v>230</v>
      </c>
      <c r="C708" s="320" t="s">
        <v>1230</v>
      </c>
      <c r="D708" s="320" t="s">
        <v>1186</v>
      </c>
      <c r="E708" s="320" t="s">
        <v>1174</v>
      </c>
      <c r="F708" s="315">
        <v>400000</v>
      </c>
      <c r="G708" s="315">
        <v>400000</v>
      </c>
      <c r="H708" s="123" t="str">
        <f t="shared" si="11"/>
        <v>1101071004Э000</v>
      </c>
    </row>
    <row r="709" spans="1:8" ht="38.25">
      <c r="A709" s="319" t="s">
        <v>1324</v>
      </c>
      <c r="B709" s="320" t="s">
        <v>230</v>
      </c>
      <c r="C709" s="320" t="s">
        <v>1230</v>
      </c>
      <c r="D709" s="320" t="s">
        <v>1186</v>
      </c>
      <c r="E709" s="320" t="s">
        <v>1325</v>
      </c>
      <c r="F709" s="315">
        <v>400000</v>
      </c>
      <c r="G709" s="315">
        <v>400000</v>
      </c>
      <c r="H709" s="123" t="str">
        <f t="shared" si="11"/>
        <v>1101071004Э000600</v>
      </c>
    </row>
    <row r="710" spans="1:8">
      <c r="A710" s="319" t="s">
        <v>1199</v>
      </c>
      <c r="B710" s="320" t="s">
        <v>230</v>
      </c>
      <c r="C710" s="320" t="s">
        <v>1230</v>
      </c>
      <c r="D710" s="320" t="s">
        <v>1186</v>
      </c>
      <c r="E710" s="320" t="s">
        <v>1200</v>
      </c>
      <c r="F710" s="315">
        <v>400000</v>
      </c>
      <c r="G710" s="315">
        <v>400000</v>
      </c>
      <c r="H710" s="123" t="str">
        <f t="shared" si="11"/>
        <v>1101071004Э000610</v>
      </c>
    </row>
    <row r="711" spans="1:8" ht="76.5">
      <c r="A711" s="319" t="s">
        <v>347</v>
      </c>
      <c r="B711" s="320" t="s">
        <v>230</v>
      </c>
      <c r="C711" s="320" t="s">
        <v>1230</v>
      </c>
      <c r="D711" s="320" t="s">
        <v>1186</v>
      </c>
      <c r="E711" s="320" t="s">
        <v>348</v>
      </c>
      <c r="F711" s="315">
        <v>400000</v>
      </c>
      <c r="G711" s="315">
        <v>400000</v>
      </c>
      <c r="H711" s="123" t="str">
        <f t="shared" si="11"/>
        <v>1101071004Э000611</v>
      </c>
    </row>
    <row r="712" spans="1:8" ht="102">
      <c r="A712" s="319" t="s">
        <v>1187</v>
      </c>
      <c r="B712" s="320" t="s">
        <v>230</v>
      </c>
      <c r="C712" s="320" t="s">
        <v>1230</v>
      </c>
      <c r="D712" s="320" t="s">
        <v>1188</v>
      </c>
      <c r="E712" s="320" t="s">
        <v>1174</v>
      </c>
      <c r="F712" s="315">
        <v>460800</v>
      </c>
      <c r="G712" s="315">
        <v>460800</v>
      </c>
      <c r="H712" s="123" t="str">
        <f t="shared" si="11"/>
        <v>110107100Ч0020</v>
      </c>
    </row>
    <row r="713" spans="1:8" ht="38.25">
      <c r="A713" s="319" t="s">
        <v>1324</v>
      </c>
      <c r="B713" s="320" t="s">
        <v>230</v>
      </c>
      <c r="C713" s="320" t="s">
        <v>1230</v>
      </c>
      <c r="D713" s="320" t="s">
        <v>1188</v>
      </c>
      <c r="E713" s="320" t="s">
        <v>1325</v>
      </c>
      <c r="F713" s="315">
        <v>460800</v>
      </c>
      <c r="G713" s="315">
        <v>460800</v>
      </c>
      <c r="H713" s="123" t="str">
        <f t="shared" si="11"/>
        <v>110107100Ч0020600</v>
      </c>
    </row>
    <row r="714" spans="1:8">
      <c r="A714" s="319" t="s">
        <v>1199</v>
      </c>
      <c r="B714" s="320" t="s">
        <v>230</v>
      </c>
      <c r="C714" s="320" t="s">
        <v>1230</v>
      </c>
      <c r="D714" s="320" t="s">
        <v>1188</v>
      </c>
      <c r="E714" s="320" t="s">
        <v>1200</v>
      </c>
      <c r="F714" s="315">
        <v>460800</v>
      </c>
      <c r="G714" s="315">
        <v>460800</v>
      </c>
      <c r="H714" s="123" t="str">
        <f t="shared" si="11"/>
        <v>110107100Ч0020610</v>
      </c>
    </row>
    <row r="715" spans="1:8" ht="76.5">
      <c r="A715" s="319" t="s">
        <v>347</v>
      </c>
      <c r="B715" s="320" t="s">
        <v>230</v>
      </c>
      <c r="C715" s="320" t="s">
        <v>1230</v>
      </c>
      <c r="D715" s="320" t="s">
        <v>1188</v>
      </c>
      <c r="E715" s="320" t="s">
        <v>348</v>
      </c>
      <c r="F715" s="315">
        <v>460800</v>
      </c>
      <c r="G715" s="315">
        <v>460800</v>
      </c>
      <c r="H715" s="123" t="str">
        <f t="shared" si="11"/>
        <v>110107100Ч0020611</v>
      </c>
    </row>
    <row r="716" spans="1:8">
      <c r="A716" s="319" t="s">
        <v>210</v>
      </c>
      <c r="B716" s="320" t="s">
        <v>230</v>
      </c>
      <c r="C716" s="320" t="s">
        <v>381</v>
      </c>
      <c r="D716" s="320" t="s">
        <v>1174</v>
      </c>
      <c r="E716" s="320" t="s">
        <v>1174</v>
      </c>
      <c r="F716" s="315">
        <v>100000</v>
      </c>
      <c r="G716" s="315">
        <v>100000</v>
      </c>
      <c r="H716" s="123" t="str">
        <f t="shared" si="11"/>
        <v>1102</v>
      </c>
    </row>
    <row r="717" spans="1:8" ht="38.25">
      <c r="A717" s="319" t="s">
        <v>1346</v>
      </c>
      <c r="B717" s="320" t="s">
        <v>230</v>
      </c>
      <c r="C717" s="320" t="s">
        <v>381</v>
      </c>
      <c r="D717" s="320" t="s">
        <v>988</v>
      </c>
      <c r="E717" s="320" t="s">
        <v>1174</v>
      </c>
      <c r="F717" s="315">
        <v>100000</v>
      </c>
      <c r="G717" s="315">
        <v>100000</v>
      </c>
      <c r="H717" s="123" t="str">
        <f t="shared" si="11"/>
        <v>11020700000000</v>
      </c>
    </row>
    <row r="718" spans="1:8" ht="25.5">
      <c r="A718" s="319" t="s">
        <v>477</v>
      </c>
      <c r="B718" s="320" t="s">
        <v>230</v>
      </c>
      <c r="C718" s="320" t="s">
        <v>381</v>
      </c>
      <c r="D718" s="320" t="s">
        <v>990</v>
      </c>
      <c r="E718" s="320" t="s">
        <v>1174</v>
      </c>
      <c r="F718" s="315">
        <v>100000</v>
      </c>
      <c r="G718" s="315">
        <v>100000</v>
      </c>
      <c r="H718" s="123" t="str">
        <f t="shared" si="11"/>
        <v>11020720000000</v>
      </c>
    </row>
    <row r="719" spans="1:8" ht="102">
      <c r="A719" s="319" t="s">
        <v>504</v>
      </c>
      <c r="B719" s="320" t="s">
        <v>230</v>
      </c>
      <c r="C719" s="320" t="s">
        <v>381</v>
      </c>
      <c r="D719" s="320" t="s">
        <v>690</v>
      </c>
      <c r="E719" s="320" t="s">
        <v>1174</v>
      </c>
      <c r="F719" s="315">
        <v>100000</v>
      </c>
      <c r="G719" s="315">
        <v>100000</v>
      </c>
      <c r="H719" s="123" t="str">
        <f t="shared" si="11"/>
        <v>11020720080010</v>
      </c>
    </row>
    <row r="720" spans="1:8" ht="38.25">
      <c r="A720" s="319" t="s">
        <v>1324</v>
      </c>
      <c r="B720" s="320" t="s">
        <v>230</v>
      </c>
      <c r="C720" s="320" t="s">
        <v>381</v>
      </c>
      <c r="D720" s="320" t="s">
        <v>690</v>
      </c>
      <c r="E720" s="320" t="s">
        <v>1325</v>
      </c>
      <c r="F720" s="315">
        <v>100000</v>
      </c>
      <c r="G720" s="315">
        <v>100000</v>
      </c>
      <c r="H720" s="123" t="str">
        <f t="shared" si="11"/>
        <v>11020720080010600</v>
      </c>
    </row>
    <row r="721" spans="1:8">
      <c r="A721" s="319" t="s">
        <v>1199</v>
      </c>
      <c r="B721" s="320" t="s">
        <v>230</v>
      </c>
      <c r="C721" s="320" t="s">
        <v>381</v>
      </c>
      <c r="D721" s="320" t="s">
        <v>690</v>
      </c>
      <c r="E721" s="320" t="s">
        <v>1200</v>
      </c>
      <c r="F721" s="315">
        <v>100000</v>
      </c>
      <c r="G721" s="315">
        <v>100000</v>
      </c>
      <c r="H721" s="123" t="str">
        <f t="shared" si="11"/>
        <v>11020720080010610</v>
      </c>
    </row>
    <row r="722" spans="1:8" ht="76.5">
      <c r="A722" s="319" t="s">
        <v>347</v>
      </c>
      <c r="B722" s="320" t="s">
        <v>230</v>
      </c>
      <c r="C722" s="320" t="s">
        <v>381</v>
      </c>
      <c r="D722" s="320" t="s">
        <v>690</v>
      </c>
      <c r="E722" s="320" t="s">
        <v>348</v>
      </c>
      <c r="F722" s="315">
        <v>100000</v>
      </c>
      <c r="G722" s="315">
        <v>100000</v>
      </c>
      <c r="H722" s="123" t="str">
        <f t="shared" si="11"/>
        <v>11020720080010611</v>
      </c>
    </row>
    <row r="723" spans="1:8" ht="25.5">
      <c r="A723" s="319" t="s">
        <v>186</v>
      </c>
      <c r="B723" s="320" t="s">
        <v>66</v>
      </c>
      <c r="C723" s="320" t="s">
        <v>1174</v>
      </c>
      <c r="D723" s="320" t="s">
        <v>1174</v>
      </c>
      <c r="E723" s="320" t="s">
        <v>1174</v>
      </c>
      <c r="F723" s="315">
        <v>4088890</v>
      </c>
      <c r="G723" s="315">
        <v>4088890</v>
      </c>
      <c r="H723" s="123" t="str">
        <f t="shared" si="11"/>
        <v/>
      </c>
    </row>
    <row r="724" spans="1:8">
      <c r="A724" s="319" t="s">
        <v>234</v>
      </c>
      <c r="B724" s="320" t="s">
        <v>66</v>
      </c>
      <c r="C724" s="320" t="s">
        <v>1135</v>
      </c>
      <c r="D724" s="320" t="s">
        <v>1174</v>
      </c>
      <c r="E724" s="320" t="s">
        <v>1174</v>
      </c>
      <c r="F724" s="315">
        <v>1200000</v>
      </c>
      <c r="G724" s="315">
        <v>1200000</v>
      </c>
      <c r="H724" s="123" t="str">
        <f t="shared" si="11"/>
        <v>0100</v>
      </c>
    </row>
    <row r="725" spans="1:8">
      <c r="A725" s="319" t="s">
        <v>217</v>
      </c>
      <c r="B725" s="320" t="s">
        <v>66</v>
      </c>
      <c r="C725" s="320" t="s">
        <v>337</v>
      </c>
      <c r="D725" s="320" t="s">
        <v>1174</v>
      </c>
      <c r="E725" s="320" t="s">
        <v>1174</v>
      </c>
      <c r="F725" s="315">
        <v>1200000</v>
      </c>
      <c r="G725" s="315">
        <v>1200000</v>
      </c>
      <c r="H725" s="123" t="str">
        <f t="shared" si="11"/>
        <v>0113</v>
      </c>
    </row>
    <row r="726" spans="1:8" ht="25.5">
      <c r="A726" s="319" t="s">
        <v>601</v>
      </c>
      <c r="B726" s="320" t="s">
        <v>66</v>
      </c>
      <c r="C726" s="320" t="s">
        <v>337</v>
      </c>
      <c r="D726" s="320" t="s">
        <v>1011</v>
      </c>
      <c r="E726" s="320" t="s">
        <v>1174</v>
      </c>
      <c r="F726" s="315">
        <v>1200000</v>
      </c>
      <c r="G726" s="315">
        <v>1200000</v>
      </c>
      <c r="H726" s="123" t="str">
        <f t="shared" si="11"/>
        <v>01139000000000</v>
      </c>
    </row>
    <row r="727" spans="1:8" ht="38.25">
      <c r="A727" s="319" t="s">
        <v>431</v>
      </c>
      <c r="B727" s="320" t="s">
        <v>66</v>
      </c>
      <c r="C727" s="320" t="s">
        <v>337</v>
      </c>
      <c r="D727" s="320" t="s">
        <v>1015</v>
      </c>
      <c r="E727" s="320" t="s">
        <v>1174</v>
      </c>
      <c r="F727" s="315">
        <v>1200000</v>
      </c>
      <c r="G727" s="315">
        <v>1200000</v>
      </c>
      <c r="H727" s="123" t="str">
        <f t="shared" si="11"/>
        <v>01139090000000</v>
      </c>
    </row>
    <row r="728" spans="1:8" ht="63.75">
      <c r="A728" s="319" t="s">
        <v>527</v>
      </c>
      <c r="B728" s="320" t="s">
        <v>66</v>
      </c>
      <c r="C728" s="320" t="s">
        <v>337</v>
      </c>
      <c r="D728" s="320" t="s">
        <v>734</v>
      </c>
      <c r="E728" s="320" t="s">
        <v>1174</v>
      </c>
      <c r="F728" s="315">
        <v>1200000</v>
      </c>
      <c r="G728" s="315">
        <v>1200000</v>
      </c>
      <c r="H728" s="123" t="str">
        <f t="shared" si="11"/>
        <v>011390900Д0000</v>
      </c>
    </row>
    <row r="729" spans="1:8" ht="38.25">
      <c r="A729" s="319" t="s">
        <v>1316</v>
      </c>
      <c r="B729" s="320" t="s">
        <v>66</v>
      </c>
      <c r="C729" s="320" t="s">
        <v>337</v>
      </c>
      <c r="D729" s="320" t="s">
        <v>734</v>
      </c>
      <c r="E729" s="320" t="s">
        <v>1317</v>
      </c>
      <c r="F729" s="315">
        <v>1200000</v>
      </c>
      <c r="G729" s="315">
        <v>1200000</v>
      </c>
      <c r="H729" s="123" t="str">
        <f t="shared" si="11"/>
        <v>011390900Д0000200</v>
      </c>
    </row>
    <row r="730" spans="1:8" ht="38.25">
      <c r="A730" s="319" t="s">
        <v>1197</v>
      </c>
      <c r="B730" s="320" t="s">
        <v>66</v>
      </c>
      <c r="C730" s="320" t="s">
        <v>337</v>
      </c>
      <c r="D730" s="320" t="s">
        <v>734</v>
      </c>
      <c r="E730" s="320" t="s">
        <v>1198</v>
      </c>
      <c r="F730" s="315">
        <v>1200000</v>
      </c>
      <c r="G730" s="315">
        <v>1200000</v>
      </c>
      <c r="H730" s="123" t="str">
        <f t="shared" si="11"/>
        <v>011390900Д0000240</v>
      </c>
    </row>
    <row r="731" spans="1:8">
      <c r="A731" s="319" t="s">
        <v>1224</v>
      </c>
      <c r="B731" s="320" t="s">
        <v>66</v>
      </c>
      <c r="C731" s="320" t="s">
        <v>337</v>
      </c>
      <c r="D731" s="320" t="s">
        <v>734</v>
      </c>
      <c r="E731" s="320" t="s">
        <v>329</v>
      </c>
      <c r="F731" s="315">
        <v>1200000</v>
      </c>
      <c r="G731" s="315">
        <v>1200000</v>
      </c>
      <c r="H731" s="123" t="str">
        <f t="shared" si="11"/>
        <v>011390900Д0000244</v>
      </c>
    </row>
    <row r="732" spans="1:8">
      <c r="A732" s="319" t="s">
        <v>183</v>
      </c>
      <c r="B732" s="320" t="s">
        <v>66</v>
      </c>
      <c r="C732" s="320" t="s">
        <v>1140</v>
      </c>
      <c r="D732" s="320" t="s">
        <v>1174</v>
      </c>
      <c r="E732" s="320" t="s">
        <v>1174</v>
      </c>
      <c r="F732" s="315">
        <v>600000</v>
      </c>
      <c r="G732" s="315">
        <v>600000</v>
      </c>
      <c r="H732" s="123" t="str">
        <f t="shared" si="11"/>
        <v>0400</v>
      </c>
    </row>
    <row r="733" spans="1:8" ht="25.5">
      <c r="A733" s="319" t="s">
        <v>145</v>
      </c>
      <c r="B733" s="320" t="s">
        <v>66</v>
      </c>
      <c r="C733" s="320" t="s">
        <v>360</v>
      </c>
      <c r="D733" s="320" t="s">
        <v>1174</v>
      </c>
      <c r="E733" s="320" t="s">
        <v>1174</v>
      </c>
      <c r="F733" s="315">
        <v>600000</v>
      </c>
      <c r="G733" s="315">
        <v>600000</v>
      </c>
      <c r="H733" s="123" t="str">
        <f t="shared" si="11"/>
        <v>0412</v>
      </c>
    </row>
    <row r="734" spans="1:8" ht="25.5">
      <c r="A734" s="319" t="s">
        <v>601</v>
      </c>
      <c r="B734" s="320" t="s">
        <v>66</v>
      </c>
      <c r="C734" s="320" t="s">
        <v>360</v>
      </c>
      <c r="D734" s="320" t="s">
        <v>1011</v>
      </c>
      <c r="E734" s="320" t="s">
        <v>1174</v>
      </c>
      <c r="F734" s="315">
        <v>600000</v>
      </c>
      <c r="G734" s="315">
        <v>600000</v>
      </c>
      <c r="H734" s="123" t="str">
        <f t="shared" si="11"/>
        <v>04129000000000</v>
      </c>
    </row>
    <row r="735" spans="1:8" ht="38.25">
      <c r="A735" s="319" t="s">
        <v>431</v>
      </c>
      <c r="B735" s="320" t="s">
        <v>66</v>
      </c>
      <c r="C735" s="320" t="s">
        <v>360</v>
      </c>
      <c r="D735" s="320" t="s">
        <v>1015</v>
      </c>
      <c r="E735" s="320" t="s">
        <v>1174</v>
      </c>
      <c r="F735" s="315">
        <v>600000</v>
      </c>
      <c r="G735" s="315">
        <v>600000</v>
      </c>
      <c r="H735" s="123" t="str">
        <f t="shared" si="11"/>
        <v>04129090000000</v>
      </c>
    </row>
    <row r="736" spans="1:8" ht="63.75">
      <c r="A736" s="319" t="s">
        <v>403</v>
      </c>
      <c r="B736" s="320" t="s">
        <v>66</v>
      </c>
      <c r="C736" s="320" t="s">
        <v>360</v>
      </c>
      <c r="D736" s="320" t="s">
        <v>735</v>
      </c>
      <c r="E736" s="320" t="s">
        <v>1174</v>
      </c>
      <c r="F736" s="315">
        <v>600000</v>
      </c>
      <c r="G736" s="315">
        <v>600000</v>
      </c>
      <c r="H736" s="123" t="str">
        <f t="shared" si="11"/>
        <v>041290900Ж0000</v>
      </c>
    </row>
    <row r="737" spans="1:8" ht="38.25">
      <c r="A737" s="319" t="s">
        <v>1316</v>
      </c>
      <c r="B737" s="320" t="s">
        <v>66</v>
      </c>
      <c r="C737" s="320" t="s">
        <v>360</v>
      </c>
      <c r="D737" s="320" t="s">
        <v>735</v>
      </c>
      <c r="E737" s="320" t="s">
        <v>1317</v>
      </c>
      <c r="F737" s="315">
        <v>600000</v>
      </c>
      <c r="G737" s="315">
        <v>600000</v>
      </c>
      <c r="H737" s="123" t="str">
        <f t="shared" si="11"/>
        <v>041290900Ж0000200</v>
      </c>
    </row>
    <row r="738" spans="1:8" ht="38.25">
      <c r="A738" s="319" t="s">
        <v>1197</v>
      </c>
      <c r="B738" s="320" t="s">
        <v>66</v>
      </c>
      <c r="C738" s="320" t="s">
        <v>360</v>
      </c>
      <c r="D738" s="320" t="s">
        <v>735</v>
      </c>
      <c r="E738" s="320" t="s">
        <v>1198</v>
      </c>
      <c r="F738" s="315">
        <v>600000</v>
      </c>
      <c r="G738" s="315">
        <v>600000</v>
      </c>
      <c r="H738" s="123" t="str">
        <f t="shared" si="11"/>
        <v>041290900Ж0000240</v>
      </c>
    </row>
    <row r="739" spans="1:8">
      <c r="A739" s="319" t="s">
        <v>1224</v>
      </c>
      <c r="B739" s="320" t="s">
        <v>66</v>
      </c>
      <c r="C739" s="320" t="s">
        <v>360</v>
      </c>
      <c r="D739" s="320" t="s">
        <v>735</v>
      </c>
      <c r="E739" s="320" t="s">
        <v>329</v>
      </c>
      <c r="F739" s="315">
        <v>600000</v>
      </c>
      <c r="G739" s="315">
        <v>600000</v>
      </c>
      <c r="H739" s="123" t="str">
        <f t="shared" si="11"/>
        <v>041290900Ж0000244</v>
      </c>
    </row>
    <row r="740" spans="1:8" ht="25.5">
      <c r="A740" s="319" t="s">
        <v>239</v>
      </c>
      <c r="B740" s="320" t="s">
        <v>66</v>
      </c>
      <c r="C740" s="320" t="s">
        <v>1141</v>
      </c>
      <c r="D740" s="320" t="s">
        <v>1174</v>
      </c>
      <c r="E740" s="320" t="s">
        <v>1174</v>
      </c>
      <c r="F740" s="315">
        <v>1288890</v>
      </c>
      <c r="G740" s="315">
        <v>1288890</v>
      </c>
      <c r="H740" s="123" t="str">
        <f t="shared" si="11"/>
        <v>0500</v>
      </c>
    </row>
    <row r="741" spans="1:8">
      <c r="A741" s="319" t="s">
        <v>3</v>
      </c>
      <c r="B741" s="320" t="s">
        <v>66</v>
      </c>
      <c r="C741" s="320" t="s">
        <v>386</v>
      </c>
      <c r="D741" s="320" t="s">
        <v>1174</v>
      </c>
      <c r="E741" s="320" t="s">
        <v>1174</v>
      </c>
      <c r="F741" s="315">
        <v>1288890</v>
      </c>
      <c r="G741" s="315">
        <v>1288890</v>
      </c>
      <c r="H741" s="123" t="str">
        <f t="shared" si="11"/>
        <v>0501</v>
      </c>
    </row>
    <row r="742" spans="1:8" ht="63.75">
      <c r="A742" s="319" t="s">
        <v>452</v>
      </c>
      <c r="B742" s="320" t="s">
        <v>66</v>
      </c>
      <c r="C742" s="320" t="s">
        <v>386</v>
      </c>
      <c r="D742" s="320" t="s">
        <v>974</v>
      </c>
      <c r="E742" s="320" t="s">
        <v>1174</v>
      </c>
      <c r="F742" s="315">
        <v>328890</v>
      </c>
      <c r="G742" s="315">
        <v>328890</v>
      </c>
      <c r="H742" s="123" t="str">
        <f t="shared" ref="H742:H805" si="12">CONCATENATE(C742,,D742,E742)</f>
        <v>05010300000000</v>
      </c>
    </row>
    <row r="743" spans="1:8" ht="63.75">
      <c r="A743" s="319" t="s">
        <v>592</v>
      </c>
      <c r="B743" s="320" t="s">
        <v>66</v>
      </c>
      <c r="C743" s="320" t="s">
        <v>386</v>
      </c>
      <c r="D743" s="320" t="s">
        <v>976</v>
      </c>
      <c r="E743" s="320" t="s">
        <v>1174</v>
      </c>
      <c r="F743" s="315">
        <v>328890</v>
      </c>
      <c r="G743" s="315">
        <v>328890</v>
      </c>
      <c r="H743" s="123" t="str">
        <f t="shared" si="12"/>
        <v>05010330000000</v>
      </c>
    </row>
    <row r="744" spans="1:8" ht="127.5">
      <c r="A744" s="319" t="s">
        <v>529</v>
      </c>
      <c r="B744" s="320" t="s">
        <v>66</v>
      </c>
      <c r="C744" s="320" t="s">
        <v>386</v>
      </c>
      <c r="D744" s="320" t="s">
        <v>737</v>
      </c>
      <c r="E744" s="320" t="s">
        <v>1174</v>
      </c>
      <c r="F744" s="315">
        <v>328890</v>
      </c>
      <c r="G744" s="315">
        <v>328890</v>
      </c>
      <c r="H744" s="123" t="str">
        <f t="shared" si="12"/>
        <v>05010330080000</v>
      </c>
    </row>
    <row r="745" spans="1:8" ht="38.25">
      <c r="A745" s="319" t="s">
        <v>1316</v>
      </c>
      <c r="B745" s="320" t="s">
        <v>66</v>
      </c>
      <c r="C745" s="320" t="s">
        <v>386</v>
      </c>
      <c r="D745" s="320" t="s">
        <v>737</v>
      </c>
      <c r="E745" s="320" t="s">
        <v>1317</v>
      </c>
      <c r="F745" s="315">
        <v>328890</v>
      </c>
      <c r="G745" s="315">
        <v>328890</v>
      </c>
      <c r="H745" s="123" t="str">
        <f t="shared" si="12"/>
        <v>05010330080000200</v>
      </c>
    </row>
    <row r="746" spans="1:8" ht="38.25">
      <c r="A746" s="319" t="s">
        <v>1197</v>
      </c>
      <c r="B746" s="320" t="s">
        <v>66</v>
      </c>
      <c r="C746" s="320" t="s">
        <v>386</v>
      </c>
      <c r="D746" s="320" t="s">
        <v>737</v>
      </c>
      <c r="E746" s="320" t="s">
        <v>1198</v>
      </c>
      <c r="F746" s="315">
        <v>328890</v>
      </c>
      <c r="G746" s="315">
        <v>328890</v>
      </c>
      <c r="H746" s="123" t="str">
        <f t="shared" si="12"/>
        <v>05010330080000240</v>
      </c>
    </row>
    <row r="747" spans="1:8">
      <c r="A747" s="319" t="s">
        <v>1224</v>
      </c>
      <c r="B747" s="320" t="s">
        <v>66</v>
      </c>
      <c r="C747" s="320" t="s">
        <v>386</v>
      </c>
      <c r="D747" s="320" t="s">
        <v>737</v>
      </c>
      <c r="E747" s="320" t="s">
        <v>329</v>
      </c>
      <c r="F747" s="315">
        <v>328890</v>
      </c>
      <c r="G747" s="315">
        <v>328890</v>
      </c>
      <c r="H747" s="123" t="str">
        <f t="shared" si="12"/>
        <v>05010330080000244</v>
      </c>
    </row>
    <row r="748" spans="1:8" ht="38.25">
      <c r="A748" s="319" t="s">
        <v>596</v>
      </c>
      <c r="B748" s="320" t="s">
        <v>66</v>
      </c>
      <c r="C748" s="320" t="s">
        <v>386</v>
      </c>
      <c r="D748" s="320" t="s">
        <v>997</v>
      </c>
      <c r="E748" s="320" t="s">
        <v>1174</v>
      </c>
      <c r="F748" s="315">
        <v>960000</v>
      </c>
      <c r="G748" s="315">
        <v>960000</v>
      </c>
      <c r="H748" s="123" t="str">
        <f t="shared" si="12"/>
        <v>05011000000000</v>
      </c>
    </row>
    <row r="749" spans="1:8" ht="38.25">
      <c r="A749" s="319" t="s">
        <v>2100</v>
      </c>
      <c r="B749" s="320" t="s">
        <v>66</v>
      </c>
      <c r="C749" s="320" t="s">
        <v>386</v>
      </c>
      <c r="D749" s="320" t="s">
        <v>998</v>
      </c>
      <c r="E749" s="320" t="s">
        <v>1174</v>
      </c>
      <c r="F749" s="315">
        <v>960000</v>
      </c>
      <c r="G749" s="315">
        <v>960000</v>
      </c>
      <c r="H749" s="123" t="str">
        <f t="shared" si="12"/>
        <v>05011050000000</v>
      </c>
    </row>
    <row r="750" spans="1:8" ht="89.25">
      <c r="A750" s="319" t="s">
        <v>2107</v>
      </c>
      <c r="B750" s="320" t="s">
        <v>66</v>
      </c>
      <c r="C750" s="320" t="s">
        <v>386</v>
      </c>
      <c r="D750" s="320" t="s">
        <v>736</v>
      </c>
      <c r="E750" s="320" t="s">
        <v>1174</v>
      </c>
      <c r="F750" s="315">
        <v>960000</v>
      </c>
      <c r="G750" s="315">
        <v>960000</v>
      </c>
      <c r="H750" s="123" t="str">
        <f t="shared" si="12"/>
        <v>05011050080000</v>
      </c>
    </row>
    <row r="751" spans="1:8" ht="25.5">
      <c r="A751" s="319" t="s">
        <v>1320</v>
      </c>
      <c r="B751" s="320" t="s">
        <v>66</v>
      </c>
      <c r="C751" s="320" t="s">
        <v>386</v>
      </c>
      <c r="D751" s="320" t="s">
        <v>736</v>
      </c>
      <c r="E751" s="320" t="s">
        <v>1321</v>
      </c>
      <c r="F751" s="315">
        <v>960000</v>
      </c>
      <c r="G751" s="315">
        <v>960000</v>
      </c>
      <c r="H751" s="123" t="str">
        <f t="shared" si="12"/>
        <v>05011050080000300</v>
      </c>
    </row>
    <row r="752" spans="1:8">
      <c r="A752" s="319" t="s">
        <v>531</v>
      </c>
      <c r="B752" s="320" t="s">
        <v>66</v>
      </c>
      <c r="C752" s="320" t="s">
        <v>386</v>
      </c>
      <c r="D752" s="320" t="s">
        <v>736</v>
      </c>
      <c r="E752" s="320" t="s">
        <v>532</v>
      </c>
      <c r="F752" s="315">
        <v>960000</v>
      </c>
      <c r="G752" s="315">
        <v>960000</v>
      </c>
      <c r="H752" s="123" t="str">
        <f t="shared" si="12"/>
        <v>05011050080000360</v>
      </c>
    </row>
    <row r="753" spans="1:8">
      <c r="A753" s="319" t="s">
        <v>141</v>
      </c>
      <c r="B753" s="320" t="s">
        <v>66</v>
      </c>
      <c r="C753" s="320" t="s">
        <v>1143</v>
      </c>
      <c r="D753" s="320" t="s">
        <v>1174</v>
      </c>
      <c r="E753" s="320" t="s">
        <v>1174</v>
      </c>
      <c r="F753" s="315">
        <v>1000000</v>
      </c>
      <c r="G753" s="315">
        <v>1000000</v>
      </c>
      <c r="H753" s="123" t="str">
        <f t="shared" si="12"/>
        <v>1000</v>
      </c>
    </row>
    <row r="754" spans="1:8">
      <c r="A754" s="319" t="s">
        <v>98</v>
      </c>
      <c r="B754" s="320" t="s">
        <v>66</v>
      </c>
      <c r="C754" s="320" t="s">
        <v>378</v>
      </c>
      <c r="D754" s="320" t="s">
        <v>1174</v>
      </c>
      <c r="E754" s="320" t="s">
        <v>1174</v>
      </c>
      <c r="F754" s="315">
        <v>1000000</v>
      </c>
      <c r="G754" s="315">
        <v>1000000</v>
      </c>
      <c r="H754" s="123" t="str">
        <f t="shared" si="12"/>
        <v>1003</v>
      </c>
    </row>
    <row r="755" spans="1:8" ht="25.5">
      <c r="A755" s="319" t="s">
        <v>466</v>
      </c>
      <c r="B755" s="320" t="s">
        <v>66</v>
      </c>
      <c r="C755" s="320" t="s">
        <v>378</v>
      </c>
      <c r="D755" s="320" t="s">
        <v>985</v>
      </c>
      <c r="E755" s="320" t="s">
        <v>1174</v>
      </c>
      <c r="F755" s="315">
        <v>1000000</v>
      </c>
      <c r="G755" s="315">
        <v>1000000</v>
      </c>
      <c r="H755" s="123" t="str">
        <f t="shared" si="12"/>
        <v>10030600000000</v>
      </c>
    </row>
    <row r="756" spans="1:8" ht="25.5">
      <c r="A756" s="319" t="s">
        <v>471</v>
      </c>
      <c r="B756" s="320" t="s">
        <v>66</v>
      </c>
      <c r="C756" s="320" t="s">
        <v>378</v>
      </c>
      <c r="D756" s="320" t="s">
        <v>2006</v>
      </c>
      <c r="E756" s="320" t="s">
        <v>1174</v>
      </c>
      <c r="F756" s="315">
        <v>1000000</v>
      </c>
      <c r="G756" s="315">
        <v>1000000</v>
      </c>
      <c r="H756" s="123" t="str">
        <f t="shared" si="12"/>
        <v>10030630000000</v>
      </c>
    </row>
    <row r="757" spans="1:8" ht="102">
      <c r="A757" s="319" t="s">
        <v>1505</v>
      </c>
      <c r="B757" s="320" t="s">
        <v>66</v>
      </c>
      <c r="C757" s="320" t="s">
        <v>378</v>
      </c>
      <c r="D757" s="320" t="s">
        <v>1232</v>
      </c>
      <c r="E757" s="320" t="s">
        <v>1174</v>
      </c>
      <c r="F757" s="315">
        <v>1000000</v>
      </c>
      <c r="G757" s="315">
        <v>1000000</v>
      </c>
      <c r="H757" s="123" t="str">
        <f t="shared" si="12"/>
        <v>100306300L4970</v>
      </c>
    </row>
    <row r="758" spans="1:8" ht="25.5">
      <c r="A758" s="319" t="s">
        <v>1320</v>
      </c>
      <c r="B758" s="320" t="s">
        <v>66</v>
      </c>
      <c r="C758" s="320" t="s">
        <v>378</v>
      </c>
      <c r="D758" s="320" t="s">
        <v>1232</v>
      </c>
      <c r="E758" s="320" t="s">
        <v>1321</v>
      </c>
      <c r="F758" s="315">
        <v>1000000</v>
      </c>
      <c r="G758" s="315">
        <v>1000000</v>
      </c>
      <c r="H758" s="123" t="str">
        <f t="shared" si="12"/>
        <v>100306300L4970300</v>
      </c>
    </row>
    <row r="759" spans="1:8" ht="38.25">
      <c r="A759" s="319" t="s">
        <v>1201</v>
      </c>
      <c r="B759" s="320" t="s">
        <v>66</v>
      </c>
      <c r="C759" s="320" t="s">
        <v>378</v>
      </c>
      <c r="D759" s="320" t="s">
        <v>1232</v>
      </c>
      <c r="E759" s="320" t="s">
        <v>557</v>
      </c>
      <c r="F759" s="315">
        <v>1000000</v>
      </c>
      <c r="G759" s="315">
        <v>1000000</v>
      </c>
      <c r="H759" s="123" t="str">
        <f t="shared" si="12"/>
        <v>100306300L4970320</v>
      </c>
    </row>
    <row r="760" spans="1:8" ht="25.5">
      <c r="A760" s="319" t="s">
        <v>2007</v>
      </c>
      <c r="B760" s="320" t="s">
        <v>66</v>
      </c>
      <c r="C760" s="320" t="s">
        <v>378</v>
      </c>
      <c r="D760" s="320" t="s">
        <v>1232</v>
      </c>
      <c r="E760" s="320" t="s">
        <v>602</v>
      </c>
      <c r="F760" s="315">
        <v>1000000</v>
      </c>
      <c r="G760" s="315">
        <v>1000000</v>
      </c>
      <c r="H760" s="123" t="str">
        <f t="shared" si="12"/>
        <v>100306300L4970322</v>
      </c>
    </row>
    <row r="761" spans="1:8" ht="25.5">
      <c r="A761" s="319" t="s">
        <v>254</v>
      </c>
      <c r="B761" s="320" t="s">
        <v>207</v>
      </c>
      <c r="C761" s="320" t="s">
        <v>1174</v>
      </c>
      <c r="D761" s="320" t="s">
        <v>1174</v>
      </c>
      <c r="E761" s="320" t="s">
        <v>1174</v>
      </c>
      <c r="F761" s="315">
        <v>1634598100</v>
      </c>
      <c r="G761" s="315">
        <v>1606367300</v>
      </c>
      <c r="H761" s="123" t="str">
        <f t="shared" si="12"/>
        <v/>
      </c>
    </row>
    <row r="762" spans="1:8">
      <c r="A762" s="319" t="s">
        <v>140</v>
      </c>
      <c r="B762" s="320" t="s">
        <v>207</v>
      </c>
      <c r="C762" s="320" t="s">
        <v>1142</v>
      </c>
      <c r="D762" s="320" t="s">
        <v>1174</v>
      </c>
      <c r="E762" s="320" t="s">
        <v>1174</v>
      </c>
      <c r="F762" s="315">
        <v>1569066744</v>
      </c>
      <c r="G762" s="315">
        <v>1562641944</v>
      </c>
      <c r="H762" s="123" t="str">
        <f t="shared" si="12"/>
        <v>0700</v>
      </c>
    </row>
    <row r="763" spans="1:8">
      <c r="A763" s="319" t="s">
        <v>152</v>
      </c>
      <c r="B763" s="320" t="s">
        <v>207</v>
      </c>
      <c r="C763" s="320" t="s">
        <v>408</v>
      </c>
      <c r="D763" s="320" t="s">
        <v>1174</v>
      </c>
      <c r="E763" s="320" t="s">
        <v>1174</v>
      </c>
      <c r="F763" s="315">
        <v>517882439</v>
      </c>
      <c r="G763" s="315">
        <v>517948439</v>
      </c>
      <c r="H763" s="123" t="str">
        <f t="shared" si="12"/>
        <v>0701</v>
      </c>
    </row>
    <row r="764" spans="1:8" ht="25.5">
      <c r="A764" s="319" t="s">
        <v>442</v>
      </c>
      <c r="B764" s="320" t="s">
        <v>207</v>
      </c>
      <c r="C764" s="320" t="s">
        <v>408</v>
      </c>
      <c r="D764" s="320" t="s">
        <v>971</v>
      </c>
      <c r="E764" s="320" t="s">
        <v>1174</v>
      </c>
      <c r="F764" s="315">
        <v>517882439</v>
      </c>
      <c r="G764" s="315">
        <v>517948439</v>
      </c>
      <c r="H764" s="123" t="str">
        <f t="shared" si="12"/>
        <v>07010100000000</v>
      </c>
    </row>
    <row r="765" spans="1:8" ht="38.25">
      <c r="A765" s="319" t="s">
        <v>443</v>
      </c>
      <c r="B765" s="320" t="s">
        <v>207</v>
      </c>
      <c r="C765" s="320" t="s">
        <v>408</v>
      </c>
      <c r="D765" s="320" t="s">
        <v>972</v>
      </c>
      <c r="E765" s="320" t="s">
        <v>1174</v>
      </c>
      <c r="F765" s="315">
        <v>517882439</v>
      </c>
      <c r="G765" s="315">
        <v>517948439</v>
      </c>
      <c r="H765" s="123" t="str">
        <f t="shared" si="12"/>
        <v>07010110000000</v>
      </c>
    </row>
    <row r="766" spans="1:8" ht="140.25">
      <c r="A766" s="319" t="s">
        <v>410</v>
      </c>
      <c r="B766" s="320" t="s">
        <v>207</v>
      </c>
      <c r="C766" s="320" t="s">
        <v>408</v>
      </c>
      <c r="D766" s="320" t="s">
        <v>742</v>
      </c>
      <c r="E766" s="320" t="s">
        <v>1174</v>
      </c>
      <c r="F766" s="315">
        <v>71987880</v>
      </c>
      <c r="G766" s="315">
        <v>72053880</v>
      </c>
      <c r="H766" s="123" t="str">
        <f t="shared" si="12"/>
        <v>07010110040010</v>
      </c>
    </row>
    <row r="767" spans="1:8" ht="76.5">
      <c r="A767" s="319" t="s">
        <v>1315</v>
      </c>
      <c r="B767" s="320" t="s">
        <v>207</v>
      </c>
      <c r="C767" s="320" t="s">
        <v>408</v>
      </c>
      <c r="D767" s="320" t="s">
        <v>742</v>
      </c>
      <c r="E767" s="320" t="s">
        <v>273</v>
      </c>
      <c r="F767" s="315">
        <v>39911880</v>
      </c>
      <c r="G767" s="315">
        <v>39911880</v>
      </c>
      <c r="H767" s="123" t="str">
        <f t="shared" si="12"/>
        <v>07010110040010100</v>
      </c>
    </row>
    <row r="768" spans="1:8" ht="25.5">
      <c r="A768" s="319" t="s">
        <v>1191</v>
      </c>
      <c r="B768" s="320" t="s">
        <v>207</v>
      </c>
      <c r="C768" s="320" t="s">
        <v>408</v>
      </c>
      <c r="D768" s="320" t="s">
        <v>742</v>
      </c>
      <c r="E768" s="320" t="s">
        <v>133</v>
      </c>
      <c r="F768" s="315">
        <v>39911880</v>
      </c>
      <c r="G768" s="315">
        <v>39911880</v>
      </c>
      <c r="H768" s="123" t="str">
        <f t="shared" si="12"/>
        <v>07010110040010110</v>
      </c>
    </row>
    <row r="769" spans="1:8">
      <c r="A769" s="319" t="s">
        <v>1138</v>
      </c>
      <c r="B769" s="320" t="s">
        <v>207</v>
      </c>
      <c r="C769" s="320" t="s">
        <v>408</v>
      </c>
      <c r="D769" s="320" t="s">
        <v>742</v>
      </c>
      <c r="E769" s="320" t="s">
        <v>342</v>
      </c>
      <c r="F769" s="315">
        <v>30870000</v>
      </c>
      <c r="G769" s="315">
        <v>30870000</v>
      </c>
      <c r="H769" s="123" t="str">
        <f t="shared" si="12"/>
        <v>07010110040010111</v>
      </c>
    </row>
    <row r="770" spans="1:8" ht="51">
      <c r="A770" s="319" t="s">
        <v>1139</v>
      </c>
      <c r="B770" s="320" t="s">
        <v>207</v>
      </c>
      <c r="C770" s="320" t="s">
        <v>408</v>
      </c>
      <c r="D770" s="320" t="s">
        <v>742</v>
      </c>
      <c r="E770" s="320" t="s">
        <v>1056</v>
      </c>
      <c r="F770" s="315">
        <v>9041880</v>
      </c>
      <c r="G770" s="315">
        <v>9041880</v>
      </c>
      <c r="H770" s="123" t="str">
        <f t="shared" si="12"/>
        <v>07010110040010119</v>
      </c>
    </row>
    <row r="771" spans="1:8" ht="38.25">
      <c r="A771" s="319" t="s">
        <v>1316</v>
      </c>
      <c r="B771" s="320" t="s">
        <v>207</v>
      </c>
      <c r="C771" s="320" t="s">
        <v>408</v>
      </c>
      <c r="D771" s="320" t="s">
        <v>742</v>
      </c>
      <c r="E771" s="320" t="s">
        <v>1317</v>
      </c>
      <c r="F771" s="315">
        <v>32016000</v>
      </c>
      <c r="G771" s="315">
        <v>32082000</v>
      </c>
      <c r="H771" s="123" t="str">
        <f t="shared" si="12"/>
        <v>07010110040010200</v>
      </c>
    </row>
    <row r="772" spans="1:8" ht="38.25">
      <c r="A772" s="319" t="s">
        <v>1197</v>
      </c>
      <c r="B772" s="320" t="s">
        <v>207</v>
      </c>
      <c r="C772" s="320" t="s">
        <v>408</v>
      </c>
      <c r="D772" s="320" t="s">
        <v>742</v>
      </c>
      <c r="E772" s="320" t="s">
        <v>1198</v>
      </c>
      <c r="F772" s="315">
        <v>32016000</v>
      </c>
      <c r="G772" s="315">
        <v>32082000</v>
      </c>
      <c r="H772" s="123" t="str">
        <f t="shared" si="12"/>
        <v>07010110040010240</v>
      </c>
    </row>
    <row r="773" spans="1:8">
      <c r="A773" s="319" t="s">
        <v>1224</v>
      </c>
      <c r="B773" s="320" t="s">
        <v>207</v>
      </c>
      <c r="C773" s="320" t="s">
        <v>408</v>
      </c>
      <c r="D773" s="320" t="s">
        <v>742</v>
      </c>
      <c r="E773" s="320" t="s">
        <v>329</v>
      </c>
      <c r="F773" s="315">
        <v>32016000</v>
      </c>
      <c r="G773" s="315">
        <v>32082000</v>
      </c>
      <c r="H773" s="123" t="str">
        <f t="shared" si="12"/>
        <v>07010110040010244</v>
      </c>
    </row>
    <row r="774" spans="1:8">
      <c r="A774" s="319" t="s">
        <v>1318</v>
      </c>
      <c r="B774" s="320" t="s">
        <v>207</v>
      </c>
      <c r="C774" s="320" t="s">
        <v>408</v>
      </c>
      <c r="D774" s="320" t="s">
        <v>742</v>
      </c>
      <c r="E774" s="320" t="s">
        <v>1319</v>
      </c>
      <c r="F774" s="315">
        <v>60000</v>
      </c>
      <c r="G774" s="315">
        <v>60000</v>
      </c>
      <c r="H774" s="123" t="str">
        <f t="shared" si="12"/>
        <v>07010110040010800</v>
      </c>
    </row>
    <row r="775" spans="1:8">
      <c r="A775" s="319" t="s">
        <v>1202</v>
      </c>
      <c r="B775" s="320" t="s">
        <v>207</v>
      </c>
      <c r="C775" s="320" t="s">
        <v>408</v>
      </c>
      <c r="D775" s="320" t="s">
        <v>742</v>
      </c>
      <c r="E775" s="320" t="s">
        <v>1203</v>
      </c>
      <c r="F775" s="315">
        <v>60000</v>
      </c>
      <c r="G775" s="315">
        <v>60000</v>
      </c>
      <c r="H775" s="123" t="str">
        <f t="shared" si="12"/>
        <v>07010110040010850</v>
      </c>
    </row>
    <row r="776" spans="1:8">
      <c r="A776" s="319" t="s">
        <v>1057</v>
      </c>
      <c r="B776" s="320" t="s">
        <v>207</v>
      </c>
      <c r="C776" s="320" t="s">
        <v>408</v>
      </c>
      <c r="D776" s="320" t="s">
        <v>742</v>
      </c>
      <c r="E776" s="320" t="s">
        <v>1058</v>
      </c>
      <c r="F776" s="315">
        <v>60000</v>
      </c>
      <c r="G776" s="315">
        <v>60000</v>
      </c>
      <c r="H776" s="123" t="str">
        <f t="shared" si="12"/>
        <v>07010110040010853</v>
      </c>
    </row>
    <row r="777" spans="1:8" ht="191.25">
      <c r="A777" s="319" t="s">
        <v>572</v>
      </c>
      <c r="B777" s="320" t="s">
        <v>207</v>
      </c>
      <c r="C777" s="320" t="s">
        <v>408</v>
      </c>
      <c r="D777" s="320" t="s">
        <v>743</v>
      </c>
      <c r="E777" s="320" t="s">
        <v>1174</v>
      </c>
      <c r="F777" s="315">
        <v>62450800</v>
      </c>
      <c r="G777" s="315">
        <v>62450800</v>
      </c>
      <c r="H777" s="123" t="str">
        <f t="shared" si="12"/>
        <v>07010110041010</v>
      </c>
    </row>
    <row r="778" spans="1:8" ht="76.5">
      <c r="A778" s="319" t="s">
        <v>1315</v>
      </c>
      <c r="B778" s="320" t="s">
        <v>207</v>
      </c>
      <c r="C778" s="320" t="s">
        <v>408</v>
      </c>
      <c r="D778" s="320" t="s">
        <v>743</v>
      </c>
      <c r="E778" s="320" t="s">
        <v>273</v>
      </c>
      <c r="F778" s="315">
        <v>62450800</v>
      </c>
      <c r="G778" s="315">
        <v>62450800</v>
      </c>
      <c r="H778" s="123" t="str">
        <f t="shared" si="12"/>
        <v>07010110041010100</v>
      </c>
    </row>
    <row r="779" spans="1:8" ht="25.5">
      <c r="A779" s="319" t="s">
        <v>1191</v>
      </c>
      <c r="B779" s="320" t="s">
        <v>207</v>
      </c>
      <c r="C779" s="320" t="s">
        <v>408</v>
      </c>
      <c r="D779" s="320" t="s">
        <v>743</v>
      </c>
      <c r="E779" s="320" t="s">
        <v>133</v>
      </c>
      <c r="F779" s="315">
        <v>62450800</v>
      </c>
      <c r="G779" s="315">
        <v>62450800</v>
      </c>
      <c r="H779" s="123" t="str">
        <f t="shared" si="12"/>
        <v>07010110041010110</v>
      </c>
    </row>
    <row r="780" spans="1:8">
      <c r="A780" s="319" t="s">
        <v>1138</v>
      </c>
      <c r="B780" s="320" t="s">
        <v>207</v>
      </c>
      <c r="C780" s="320" t="s">
        <v>408</v>
      </c>
      <c r="D780" s="320" t="s">
        <v>743</v>
      </c>
      <c r="E780" s="320" t="s">
        <v>342</v>
      </c>
      <c r="F780" s="315">
        <v>47965000</v>
      </c>
      <c r="G780" s="315">
        <v>47965000</v>
      </c>
      <c r="H780" s="123" t="str">
        <f t="shared" si="12"/>
        <v>07010110041010111</v>
      </c>
    </row>
    <row r="781" spans="1:8" ht="51">
      <c r="A781" s="319" t="s">
        <v>1139</v>
      </c>
      <c r="B781" s="320" t="s">
        <v>207</v>
      </c>
      <c r="C781" s="320" t="s">
        <v>408</v>
      </c>
      <c r="D781" s="320" t="s">
        <v>743</v>
      </c>
      <c r="E781" s="320" t="s">
        <v>1056</v>
      </c>
      <c r="F781" s="315">
        <v>14485800</v>
      </c>
      <c r="G781" s="315">
        <v>14485800</v>
      </c>
      <c r="H781" s="123" t="str">
        <f t="shared" si="12"/>
        <v>07010110041010119</v>
      </c>
    </row>
    <row r="782" spans="1:8" ht="140.25">
      <c r="A782" s="319" t="s">
        <v>573</v>
      </c>
      <c r="B782" s="320" t="s">
        <v>207</v>
      </c>
      <c r="C782" s="320" t="s">
        <v>408</v>
      </c>
      <c r="D782" s="320" t="s">
        <v>744</v>
      </c>
      <c r="E782" s="320" t="s">
        <v>1174</v>
      </c>
      <c r="F782" s="315">
        <v>839000</v>
      </c>
      <c r="G782" s="315">
        <v>839000</v>
      </c>
      <c r="H782" s="123" t="str">
        <f t="shared" si="12"/>
        <v>07010110047010</v>
      </c>
    </row>
    <row r="783" spans="1:8" ht="76.5">
      <c r="A783" s="319" t="s">
        <v>1315</v>
      </c>
      <c r="B783" s="320" t="s">
        <v>207</v>
      </c>
      <c r="C783" s="320" t="s">
        <v>408</v>
      </c>
      <c r="D783" s="320" t="s">
        <v>744</v>
      </c>
      <c r="E783" s="320" t="s">
        <v>273</v>
      </c>
      <c r="F783" s="315">
        <v>839000</v>
      </c>
      <c r="G783" s="315">
        <v>839000</v>
      </c>
      <c r="H783" s="123" t="str">
        <f t="shared" si="12"/>
        <v>07010110047010100</v>
      </c>
    </row>
    <row r="784" spans="1:8" ht="25.5">
      <c r="A784" s="319" t="s">
        <v>1191</v>
      </c>
      <c r="B784" s="320" t="s">
        <v>207</v>
      </c>
      <c r="C784" s="320" t="s">
        <v>408</v>
      </c>
      <c r="D784" s="320" t="s">
        <v>744</v>
      </c>
      <c r="E784" s="320" t="s">
        <v>133</v>
      </c>
      <c r="F784" s="315">
        <v>839000</v>
      </c>
      <c r="G784" s="315">
        <v>839000</v>
      </c>
      <c r="H784" s="123" t="str">
        <f t="shared" si="12"/>
        <v>07010110047010110</v>
      </c>
    </row>
    <row r="785" spans="1:8" ht="25.5">
      <c r="A785" s="319" t="s">
        <v>1147</v>
      </c>
      <c r="B785" s="320" t="s">
        <v>207</v>
      </c>
      <c r="C785" s="320" t="s">
        <v>408</v>
      </c>
      <c r="D785" s="320" t="s">
        <v>744</v>
      </c>
      <c r="E785" s="320" t="s">
        <v>391</v>
      </c>
      <c r="F785" s="315">
        <v>839000</v>
      </c>
      <c r="G785" s="315">
        <v>839000</v>
      </c>
      <c r="H785" s="123" t="str">
        <f t="shared" si="12"/>
        <v>07010110047010112</v>
      </c>
    </row>
    <row r="786" spans="1:8" ht="153">
      <c r="A786" s="319" t="s">
        <v>574</v>
      </c>
      <c r="B786" s="320" t="s">
        <v>207</v>
      </c>
      <c r="C786" s="320" t="s">
        <v>408</v>
      </c>
      <c r="D786" s="320" t="s">
        <v>745</v>
      </c>
      <c r="E786" s="320" t="s">
        <v>1174</v>
      </c>
      <c r="F786" s="315">
        <v>55171671</v>
      </c>
      <c r="G786" s="315">
        <v>55171671</v>
      </c>
      <c r="H786" s="123" t="str">
        <f t="shared" si="12"/>
        <v>0701011004Г010</v>
      </c>
    </row>
    <row r="787" spans="1:8" ht="38.25">
      <c r="A787" s="319" t="s">
        <v>1316</v>
      </c>
      <c r="B787" s="320" t="s">
        <v>207</v>
      </c>
      <c r="C787" s="320" t="s">
        <v>408</v>
      </c>
      <c r="D787" s="320" t="s">
        <v>745</v>
      </c>
      <c r="E787" s="320" t="s">
        <v>1317</v>
      </c>
      <c r="F787" s="315">
        <v>55171671</v>
      </c>
      <c r="G787" s="315">
        <v>55171671</v>
      </c>
      <c r="H787" s="123" t="str">
        <f t="shared" si="12"/>
        <v>0701011004Г010200</v>
      </c>
    </row>
    <row r="788" spans="1:8" ht="38.25">
      <c r="A788" s="319" t="s">
        <v>1197</v>
      </c>
      <c r="B788" s="320" t="s">
        <v>207</v>
      </c>
      <c r="C788" s="320" t="s">
        <v>408</v>
      </c>
      <c r="D788" s="320" t="s">
        <v>745</v>
      </c>
      <c r="E788" s="320" t="s">
        <v>1198</v>
      </c>
      <c r="F788" s="315">
        <v>55171671</v>
      </c>
      <c r="G788" s="315">
        <v>55171671</v>
      </c>
      <c r="H788" s="123" t="str">
        <f t="shared" si="12"/>
        <v>0701011004Г010240</v>
      </c>
    </row>
    <row r="789" spans="1:8">
      <c r="A789" s="319" t="s">
        <v>1224</v>
      </c>
      <c r="B789" s="320" t="s">
        <v>207</v>
      </c>
      <c r="C789" s="320" t="s">
        <v>408</v>
      </c>
      <c r="D789" s="320" t="s">
        <v>745</v>
      </c>
      <c r="E789" s="320" t="s">
        <v>329</v>
      </c>
      <c r="F789" s="315">
        <v>5214128</v>
      </c>
      <c r="G789" s="315">
        <v>5214128</v>
      </c>
      <c r="H789" s="123" t="str">
        <f t="shared" si="12"/>
        <v>0701011004Г010244</v>
      </c>
    </row>
    <row r="790" spans="1:8">
      <c r="A790" s="319" t="s">
        <v>1688</v>
      </c>
      <c r="B790" s="320" t="s">
        <v>207</v>
      </c>
      <c r="C790" s="320" t="s">
        <v>408</v>
      </c>
      <c r="D790" s="320" t="s">
        <v>745</v>
      </c>
      <c r="E790" s="320" t="s">
        <v>1689</v>
      </c>
      <c r="F790" s="315">
        <v>49957543</v>
      </c>
      <c r="G790" s="315">
        <v>49957543</v>
      </c>
      <c r="H790" s="123" t="str">
        <f t="shared" si="12"/>
        <v>0701011004Г010247</v>
      </c>
    </row>
    <row r="791" spans="1:8" ht="153">
      <c r="A791" s="319" t="s">
        <v>1768</v>
      </c>
      <c r="B791" s="320" t="s">
        <v>207</v>
      </c>
      <c r="C791" s="320" t="s">
        <v>408</v>
      </c>
      <c r="D791" s="320" t="s">
        <v>1769</v>
      </c>
      <c r="E791" s="320" t="s">
        <v>1174</v>
      </c>
      <c r="F791" s="315">
        <v>1277211</v>
      </c>
      <c r="G791" s="315">
        <v>1277211</v>
      </c>
      <c r="H791" s="123" t="str">
        <f t="shared" si="12"/>
        <v>0701011004М010</v>
      </c>
    </row>
    <row r="792" spans="1:8" ht="38.25">
      <c r="A792" s="319" t="s">
        <v>1316</v>
      </c>
      <c r="B792" s="320" t="s">
        <v>207</v>
      </c>
      <c r="C792" s="320" t="s">
        <v>408</v>
      </c>
      <c r="D792" s="320" t="s">
        <v>1769</v>
      </c>
      <c r="E792" s="320" t="s">
        <v>1317</v>
      </c>
      <c r="F792" s="315">
        <v>1277211</v>
      </c>
      <c r="G792" s="315">
        <v>1277211</v>
      </c>
      <c r="H792" s="123" t="str">
        <f t="shared" si="12"/>
        <v>0701011004М010200</v>
      </c>
    </row>
    <row r="793" spans="1:8" ht="38.25">
      <c r="A793" s="319" t="s">
        <v>1197</v>
      </c>
      <c r="B793" s="320" t="s">
        <v>207</v>
      </c>
      <c r="C793" s="320" t="s">
        <v>408</v>
      </c>
      <c r="D793" s="320" t="s">
        <v>1769</v>
      </c>
      <c r="E793" s="320" t="s">
        <v>1198</v>
      </c>
      <c r="F793" s="315">
        <v>1277211</v>
      </c>
      <c r="G793" s="315">
        <v>1277211</v>
      </c>
      <c r="H793" s="123" t="str">
        <f t="shared" si="12"/>
        <v>0701011004М010240</v>
      </c>
    </row>
    <row r="794" spans="1:8">
      <c r="A794" s="319" t="s">
        <v>1224</v>
      </c>
      <c r="B794" s="320" t="s">
        <v>207</v>
      </c>
      <c r="C794" s="320" t="s">
        <v>408</v>
      </c>
      <c r="D794" s="320" t="s">
        <v>1769</v>
      </c>
      <c r="E794" s="320" t="s">
        <v>329</v>
      </c>
      <c r="F794" s="315">
        <v>1277211</v>
      </c>
      <c r="G794" s="315">
        <v>1277211</v>
      </c>
      <c r="H794" s="123" t="str">
        <f t="shared" si="12"/>
        <v>0701011004М010244</v>
      </c>
    </row>
    <row r="795" spans="1:8" ht="127.5">
      <c r="A795" s="319" t="s">
        <v>575</v>
      </c>
      <c r="B795" s="320" t="s">
        <v>207</v>
      </c>
      <c r="C795" s="320" t="s">
        <v>408</v>
      </c>
      <c r="D795" s="320" t="s">
        <v>746</v>
      </c>
      <c r="E795" s="320" t="s">
        <v>1174</v>
      </c>
      <c r="F795" s="315">
        <v>47535000</v>
      </c>
      <c r="G795" s="315">
        <v>47535000</v>
      </c>
      <c r="H795" s="123" t="str">
        <f t="shared" si="12"/>
        <v>0701011004П010</v>
      </c>
    </row>
    <row r="796" spans="1:8" ht="38.25">
      <c r="A796" s="319" t="s">
        <v>1316</v>
      </c>
      <c r="B796" s="320" t="s">
        <v>207</v>
      </c>
      <c r="C796" s="320" t="s">
        <v>408</v>
      </c>
      <c r="D796" s="320" t="s">
        <v>746</v>
      </c>
      <c r="E796" s="320" t="s">
        <v>1317</v>
      </c>
      <c r="F796" s="315">
        <v>47535000</v>
      </c>
      <c r="G796" s="315">
        <v>47535000</v>
      </c>
      <c r="H796" s="123" t="str">
        <f t="shared" si="12"/>
        <v>0701011004П010200</v>
      </c>
    </row>
    <row r="797" spans="1:8" ht="38.25">
      <c r="A797" s="319" t="s">
        <v>1197</v>
      </c>
      <c r="B797" s="320" t="s">
        <v>207</v>
      </c>
      <c r="C797" s="320" t="s">
        <v>408</v>
      </c>
      <c r="D797" s="320" t="s">
        <v>746</v>
      </c>
      <c r="E797" s="320" t="s">
        <v>1198</v>
      </c>
      <c r="F797" s="315">
        <v>47535000</v>
      </c>
      <c r="G797" s="315">
        <v>47535000</v>
      </c>
      <c r="H797" s="123" t="str">
        <f t="shared" si="12"/>
        <v>0701011004П010240</v>
      </c>
    </row>
    <row r="798" spans="1:8">
      <c r="A798" s="319" t="s">
        <v>1224</v>
      </c>
      <c r="B798" s="320" t="s">
        <v>207</v>
      </c>
      <c r="C798" s="320" t="s">
        <v>408</v>
      </c>
      <c r="D798" s="320" t="s">
        <v>746</v>
      </c>
      <c r="E798" s="320" t="s">
        <v>329</v>
      </c>
      <c r="F798" s="315">
        <v>47535000</v>
      </c>
      <c r="G798" s="315">
        <v>47535000</v>
      </c>
      <c r="H798" s="123" t="str">
        <f t="shared" si="12"/>
        <v>0701011004П010244</v>
      </c>
    </row>
    <row r="799" spans="1:8" ht="127.5">
      <c r="A799" s="319" t="s">
        <v>962</v>
      </c>
      <c r="B799" s="320" t="s">
        <v>207</v>
      </c>
      <c r="C799" s="320" t="s">
        <v>408</v>
      </c>
      <c r="D799" s="320" t="s">
        <v>963</v>
      </c>
      <c r="E799" s="320" t="s">
        <v>1174</v>
      </c>
      <c r="F799" s="315">
        <v>12712377</v>
      </c>
      <c r="G799" s="315">
        <v>12712377</v>
      </c>
      <c r="H799" s="123" t="str">
        <f t="shared" si="12"/>
        <v>0701011004Э010</v>
      </c>
    </row>
    <row r="800" spans="1:8" ht="38.25">
      <c r="A800" s="319" t="s">
        <v>1316</v>
      </c>
      <c r="B800" s="320" t="s">
        <v>207</v>
      </c>
      <c r="C800" s="320" t="s">
        <v>408</v>
      </c>
      <c r="D800" s="320" t="s">
        <v>963</v>
      </c>
      <c r="E800" s="320" t="s">
        <v>1317</v>
      </c>
      <c r="F800" s="315">
        <v>12712377</v>
      </c>
      <c r="G800" s="315">
        <v>12712377</v>
      </c>
      <c r="H800" s="123" t="str">
        <f t="shared" si="12"/>
        <v>0701011004Э010200</v>
      </c>
    </row>
    <row r="801" spans="1:8" ht="38.25">
      <c r="A801" s="319" t="s">
        <v>1197</v>
      </c>
      <c r="B801" s="320" t="s">
        <v>207</v>
      </c>
      <c r="C801" s="320" t="s">
        <v>408</v>
      </c>
      <c r="D801" s="320" t="s">
        <v>963</v>
      </c>
      <c r="E801" s="320" t="s">
        <v>1198</v>
      </c>
      <c r="F801" s="315">
        <v>12712377</v>
      </c>
      <c r="G801" s="315">
        <v>12712377</v>
      </c>
      <c r="H801" s="123" t="str">
        <f t="shared" si="12"/>
        <v>0701011004Э010240</v>
      </c>
    </row>
    <row r="802" spans="1:8">
      <c r="A802" s="319" t="s">
        <v>1688</v>
      </c>
      <c r="B802" s="320" t="s">
        <v>207</v>
      </c>
      <c r="C802" s="320" t="s">
        <v>408</v>
      </c>
      <c r="D802" s="320" t="s">
        <v>963</v>
      </c>
      <c r="E802" s="320" t="s">
        <v>1689</v>
      </c>
      <c r="F802" s="315">
        <v>12712377</v>
      </c>
      <c r="G802" s="315">
        <v>12712377</v>
      </c>
      <c r="H802" s="123" t="str">
        <f t="shared" si="12"/>
        <v>0701011004Э010247</v>
      </c>
    </row>
    <row r="803" spans="1:8" ht="331.5">
      <c r="A803" s="319" t="s">
        <v>1347</v>
      </c>
      <c r="B803" s="320" t="s">
        <v>207</v>
      </c>
      <c r="C803" s="320" t="s">
        <v>408</v>
      </c>
      <c r="D803" s="320" t="s">
        <v>741</v>
      </c>
      <c r="E803" s="320" t="s">
        <v>1174</v>
      </c>
      <c r="F803" s="315">
        <v>114568700</v>
      </c>
      <c r="G803" s="315">
        <v>114568700</v>
      </c>
      <c r="H803" s="123" t="str">
        <f t="shared" si="12"/>
        <v>07010110074080</v>
      </c>
    </row>
    <row r="804" spans="1:8" ht="76.5">
      <c r="A804" s="319" t="s">
        <v>1315</v>
      </c>
      <c r="B804" s="320" t="s">
        <v>207</v>
      </c>
      <c r="C804" s="320" t="s">
        <v>408</v>
      </c>
      <c r="D804" s="320" t="s">
        <v>741</v>
      </c>
      <c r="E804" s="320" t="s">
        <v>273</v>
      </c>
      <c r="F804" s="315">
        <v>113388700</v>
      </c>
      <c r="G804" s="315">
        <v>113388700</v>
      </c>
      <c r="H804" s="123" t="str">
        <f t="shared" si="12"/>
        <v>07010110074080100</v>
      </c>
    </row>
    <row r="805" spans="1:8" ht="25.5">
      <c r="A805" s="319" t="s">
        <v>1191</v>
      </c>
      <c r="B805" s="320" t="s">
        <v>207</v>
      </c>
      <c r="C805" s="320" t="s">
        <v>408</v>
      </c>
      <c r="D805" s="320" t="s">
        <v>741</v>
      </c>
      <c r="E805" s="320" t="s">
        <v>133</v>
      </c>
      <c r="F805" s="315">
        <v>113388700</v>
      </c>
      <c r="G805" s="315">
        <v>113388700</v>
      </c>
      <c r="H805" s="123" t="str">
        <f t="shared" si="12"/>
        <v>07010110074080110</v>
      </c>
    </row>
    <row r="806" spans="1:8">
      <c r="A806" s="319" t="s">
        <v>1138</v>
      </c>
      <c r="B806" s="320" t="s">
        <v>207</v>
      </c>
      <c r="C806" s="320" t="s">
        <v>408</v>
      </c>
      <c r="D806" s="320" t="s">
        <v>741</v>
      </c>
      <c r="E806" s="320" t="s">
        <v>342</v>
      </c>
      <c r="F806" s="315">
        <v>86255000</v>
      </c>
      <c r="G806" s="315">
        <v>86255000</v>
      </c>
      <c r="H806" s="123" t="str">
        <f t="shared" ref="H806:H869" si="13">CONCATENATE(C806,,D806,E806)</f>
        <v>07010110074080111</v>
      </c>
    </row>
    <row r="807" spans="1:8" ht="25.5">
      <c r="A807" s="319" t="s">
        <v>1147</v>
      </c>
      <c r="B807" s="320" t="s">
        <v>207</v>
      </c>
      <c r="C807" s="320" t="s">
        <v>408</v>
      </c>
      <c r="D807" s="320" t="s">
        <v>741</v>
      </c>
      <c r="E807" s="320" t="s">
        <v>391</v>
      </c>
      <c r="F807" s="315">
        <v>2319900</v>
      </c>
      <c r="G807" s="315">
        <v>2319900</v>
      </c>
      <c r="H807" s="123" t="str">
        <f t="shared" si="13"/>
        <v>07010110074080112</v>
      </c>
    </row>
    <row r="808" spans="1:8" ht="51">
      <c r="A808" s="319" t="s">
        <v>1139</v>
      </c>
      <c r="B808" s="320" t="s">
        <v>207</v>
      </c>
      <c r="C808" s="320" t="s">
        <v>408</v>
      </c>
      <c r="D808" s="320" t="s">
        <v>741</v>
      </c>
      <c r="E808" s="320" t="s">
        <v>1056</v>
      </c>
      <c r="F808" s="315">
        <v>24813800</v>
      </c>
      <c r="G808" s="315">
        <v>24813800</v>
      </c>
      <c r="H808" s="123" t="str">
        <f t="shared" si="13"/>
        <v>07010110074080119</v>
      </c>
    </row>
    <row r="809" spans="1:8" ht="38.25">
      <c r="A809" s="319" t="s">
        <v>1316</v>
      </c>
      <c r="B809" s="320" t="s">
        <v>207</v>
      </c>
      <c r="C809" s="320" t="s">
        <v>408</v>
      </c>
      <c r="D809" s="320" t="s">
        <v>741</v>
      </c>
      <c r="E809" s="320" t="s">
        <v>1317</v>
      </c>
      <c r="F809" s="315">
        <v>1180000</v>
      </c>
      <c r="G809" s="315">
        <v>1180000</v>
      </c>
      <c r="H809" s="123" t="str">
        <f t="shared" si="13"/>
        <v>07010110074080200</v>
      </c>
    </row>
    <row r="810" spans="1:8" ht="38.25">
      <c r="A810" s="319" t="s">
        <v>1197</v>
      </c>
      <c r="B810" s="320" t="s">
        <v>207</v>
      </c>
      <c r="C810" s="320" t="s">
        <v>408</v>
      </c>
      <c r="D810" s="320" t="s">
        <v>741</v>
      </c>
      <c r="E810" s="320" t="s">
        <v>1198</v>
      </c>
      <c r="F810" s="315">
        <v>1180000</v>
      </c>
      <c r="G810" s="315">
        <v>1180000</v>
      </c>
      <c r="H810" s="123" t="str">
        <f t="shared" si="13"/>
        <v>07010110074080240</v>
      </c>
    </row>
    <row r="811" spans="1:8">
      <c r="A811" s="319" t="s">
        <v>1224</v>
      </c>
      <c r="B811" s="320" t="s">
        <v>207</v>
      </c>
      <c r="C811" s="320" t="s">
        <v>408</v>
      </c>
      <c r="D811" s="320" t="s">
        <v>741</v>
      </c>
      <c r="E811" s="320" t="s">
        <v>329</v>
      </c>
      <c r="F811" s="315">
        <v>1180000</v>
      </c>
      <c r="G811" s="315">
        <v>1180000</v>
      </c>
      <c r="H811" s="123" t="str">
        <f t="shared" si="13"/>
        <v>07010110074080244</v>
      </c>
    </row>
    <row r="812" spans="1:8" ht="331.5">
      <c r="A812" s="319" t="s">
        <v>1348</v>
      </c>
      <c r="B812" s="320" t="s">
        <v>207</v>
      </c>
      <c r="C812" s="320" t="s">
        <v>408</v>
      </c>
      <c r="D812" s="320" t="s">
        <v>739</v>
      </c>
      <c r="E812" s="320" t="s">
        <v>1174</v>
      </c>
      <c r="F812" s="315">
        <v>151339800</v>
      </c>
      <c r="G812" s="315">
        <v>151339800</v>
      </c>
      <c r="H812" s="123" t="str">
        <f t="shared" si="13"/>
        <v>07010110075880</v>
      </c>
    </row>
    <row r="813" spans="1:8" ht="76.5">
      <c r="A813" s="319" t="s">
        <v>1315</v>
      </c>
      <c r="B813" s="320" t="s">
        <v>207</v>
      </c>
      <c r="C813" s="320" t="s">
        <v>408</v>
      </c>
      <c r="D813" s="320" t="s">
        <v>739</v>
      </c>
      <c r="E813" s="320" t="s">
        <v>273</v>
      </c>
      <c r="F813" s="315">
        <v>148571900</v>
      </c>
      <c r="G813" s="315">
        <v>148571900</v>
      </c>
      <c r="H813" s="123" t="str">
        <f t="shared" si="13"/>
        <v>07010110075880100</v>
      </c>
    </row>
    <row r="814" spans="1:8" ht="25.5">
      <c r="A814" s="319" t="s">
        <v>1191</v>
      </c>
      <c r="B814" s="320" t="s">
        <v>207</v>
      </c>
      <c r="C814" s="320" t="s">
        <v>408</v>
      </c>
      <c r="D814" s="320" t="s">
        <v>739</v>
      </c>
      <c r="E814" s="320" t="s">
        <v>133</v>
      </c>
      <c r="F814" s="315">
        <v>148571900</v>
      </c>
      <c r="G814" s="315">
        <v>148571900</v>
      </c>
      <c r="H814" s="123" t="str">
        <f t="shared" si="13"/>
        <v>07010110075880110</v>
      </c>
    </row>
    <row r="815" spans="1:8">
      <c r="A815" s="319" t="s">
        <v>1138</v>
      </c>
      <c r="B815" s="320" t="s">
        <v>207</v>
      </c>
      <c r="C815" s="320" t="s">
        <v>408</v>
      </c>
      <c r="D815" s="320" t="s">
        <v>739</v>
      </c>
      <c r="E815" s="320" t="s">
        <v>342</v>
      </c>
      <c r="F815" s="315">
        <v>113932000</v>
      </c>
      <c r="G815" s="315">
        <v>113932000</v>
      </c>
      <c r="H815" s="123" t="str">
        <f t="shared" si="13"/>
        <v>07010110075880111</v>
      </c>
    </row>
    <row r="816" spans="1:8" ht="25.5">
      <c r="A816" s="319" t="s">
        <v>1147</v>
      </c>
      <c r="B816" s="320" t="s">
        <v>207</v>
      </c>
      <c r="C816" s="320" t="s">
        <v>408</v>
      </c>
      <c r="D816" s="320" t="s">
        <v>739</v>
      </c>
      <c r="E816" s="320" t="s">
        <v>391</v>
      </c>
      <c r="F816" s="315">
        <v>1479000</v>
      </c>
      <c r="G816" s="315">
        <v>1479000</v>
      </c>
      <c r="H816" s="123" t="str">
        <f t="shared" si="13"/>
        <v>07010110075880112</v>
      </c>
    </row>
    <row r="817" spans="1:8" ht="51">
      <c r="A817" s="319" t="s">
        <v>1139</v>
      </c>
      <c r="B817" s="320" t="s">
        <v>207</v>
      </c>
      <c r="C817" s="320" t="s">
        <v>408</v>
      </c>
      <c r="D817" s="320" t="s">
        <v>739</v>
      </c>
      <c r="E817" s="320" t="s">
        <v>1056</v>
      </c>
      <c r="F817" s="315">
        <v>33160900</v>
      </c>
      <c r="G817" s="315">
        <v>33160900</v>
      </c>
      <c r="H817" s="123" t="str">
        <f t="shared" si="13"/>
        <v>07010110075880119</v>
      </c>
    </row>
    <row r="818" spans="1:8" ht="38.25">
      <c r="A818" s="319" t="s">
        <v>1316</v>
      </c>
      <c r="B818" s="320" t="s">
        <v>207</v>
      </c>
      <c r="C818" s="320" t="s">
        <v>408</v>
      </c>
      <c r="D818" s="320" t="s">
        <v>739</v>
      </c>
      <c r="E818" s="320" t="s">
        <v>1317</v>
      </c>
      <c r="F818" s="315">
        <v>2767900</v>
      </c>
      <c r="G818" s="315">
        <v>2767900</v>
      </c>
      <c r="H818" s="123" t="str">
        <f t="shared" si="13"/>
        <v>07010110075880200</v>
      </c>
    </row>
    <row r="819" spans="1:8" ht="38.25">
      <c r="A819" s="319" t="s">
        <v>1197</v>
      </c>
      <c r="B819" s="320" t="s">
        <v>207</v>
      </c>
      <c r="C819" s="320" t="s">
        <v>408</v>
      </c>
      <c r="D819" s="320" t="s">
        <v>739</v>
      </c>
      <c r="E819" s="320" t="s">
        <v>1198</v>
      </c>
      <c r="F819" s="315">
        <v>2767900</v>
      </c>
      <c r="G819" s="315">
        <v>2767900</v>
      </c>
      <c r="H819" s="123" t="str">
        <f t="shared" si="13"/>
        <v>07010110075880240</v>
      </c>
    </row>
    <row r="820" spans="1:8">
      <c r="A820" s="319" t="s">
        <v>1224</v>
      </c>
      <c r="B820" s="320" t="s">
        <v>207</v>
      </c>
      <c r="C820" s="320" t="s">
        <v>408</v>
      </c>
      <c r="D820" s="320" t="s">
        <v>739</v>
      </c>
      <c r="E820" s="320" t="s">
        <v>329</v>
      </c>
      <c r="F820" s="315">
        <v>2767900</v>
      </c>
      <c r="G820" s="315">
        <v>2767900</v>
      </c>
      <c r="H820" s="123" t="str">
        <f t="shared" si="13"/>
        <v>07010110075880244</v>
      </c>
    </row>
    <row r="821" spans="1:8">
      <c r="A821" s="319" t="s">
        <v>153</v>
      </c>
      <c r="B821" s="320" t="s">
        <v>207</v>
      </c>
      <c r="C821" s="320" t="s">
        <v>395</v>
      </c>
      <c r="D821" s="320" t="s">
        <v>1174</v>
      </c>
      <c r="E821" s="320" t="s">
        <v>1174</v>
      </c>
      <c r="F821" s="315">
        <v>863259426</v>
      </c>
      <c r="G821" s="315">
        <v>856768626</v>
      </c>
      <c r="H821" s="123" t="str">
        <f t="shared" si="13"/>
        <v>0702</v>
      </c>
    </row>
    <row r="822" spans="1:8" ht="25.5">
      <c r="A822" s="319" t="s">
        <v>442</v>
      </c>
      <c r="B822" s="320" t="s">
        <v>207</v>
      </c>
      <c r="C822" s="320" t="s">
        <v>395</v>
      </c>
      <c r="D822" s="320" t="s">
        <v>971</v>
      </c>
      <c r="E822" s="320" t="s">
        <v>1174</v>
      </c>
      <c r="F822" s="315">
        <v>862658092</v>
      </c>
      <c r="G822" s="315">
        <v>856167292</v>
      </c>
      <c r="H822" s="123" t="str">
        <f t="shared" si="13"/>
        <v>07020100000000</v>
      </c>
    </row>
    <row r="823" spans="1:8" ht="38.25">
      <c r="A823" s="319" t="s">
        <v>443</v>
      </c>
      <c r="B823" s="320" t="s">
        <v>207</v>
      </c>
      <c r="C823" s="320" t="s">
        <v>395</v>
      </c>
      <c r="D823" s="320" t="s">
        <v>972</v>
      </c>
      <c r="E823" s="320" t="s">
        <v>1174</v>
      </c>
      <c r="F823" s="315">
        <v>862658092</v>
      </c>
      <c r="G823" s="315">
        <v>856167292</v>
      </c>
      <c r="H823" s="123" t="str">
        <f t="shared" si="13"/>
        <v>07020110000000</v>
      </c>
    </row>
    <row r="824" spans="1:8" ht="153">
      <c r="A824" s="319" t="s">
        <v>413</v>
      </c>
      <c r="B824" s="320" t="s">
        <v>207</v>
      </c>
      <c r="C824" s="320" t="s">
        <v>395</v>
      </c>
      <c r="D824" s="320" t="s">
        <v>750</v>
      </c>
      <c r="E824" s="320" t="s">
        <v>1174</v>
      </c>
      <c r="F824" s="315">
        <v>87882364</v>
      </c>
      <c r="G824" s="315">
        <v>87882364</v>
      </c>
      <c r="H824" s="123" t="str">
        <f t="shared" si="13"/>
        <v>07020110040020</v>
      </c>
    </row>
    <row r="825" spans="1:8" ht="76.5">
      <c r="A825" s="319" t="s">
        <v>1315</v>
      </c>
      <c r="B825" s="320" t="s">
        <v>207</v>
      </c>
      <c r="C825" s="320" t="s">
        <v>395</v>
      </c>
      <c r="D825" s="320" t="s">
        <v>750</v>
      </c>
      <c r="E825" s="320" t="s">
        <v>273</v>
      </c>
      <c r="F825" s="315">
        <v>51854319</v>
      </c>
      <c r="G825" s="315">
        <v>51854319</v>
      </c>
      <c r="H825" s="123" t="str">
        <f t="shared" si="13"/>
        <v>07020110040020100</v>
      </c>
    </row>
    <row r="826" spans="1:8" ht="25.5">
      <c r="A826" s="319" t="s">
        <v>1191</v>
      </c>
      <c r="B826" s="320" t="s">
        <v>207</v>
      </c>
      <c r="C826" s="320" t="s">
        <v>395</v>
      </c>
      <c r="D826" s="320" t="s">
        <v>750</v>
      </c>
      <c r="E826" s="320" t="s">
        <v>133</v>
      </c>
      <c r="F826" s="315">
        <v>51854319</v>
      </c>
      <c r="G826" s="315">
        <v>51854319</v>
      </c>
      <c r="H826" s="123" t="str">
        <f t="shared" si="13"/>
        <v>07020110040020110</v>
      </c>
    </row>
    <row r="827" spans="1:8">
      <c r="A827" s="319" t="s">
        <v>1138</v>
      </c>
      <c r="B827" s="320" t="s">
        <v>207</v>
      </c>
      <c r="C827" s="320" t="s">
        <v>395</v>
      </c>
      <c r="D827" s="320" t="s">
        <v>750</v>
      </c>
      <c r="E827" s="320" t="s">
        <v>342</v>
      </c>
      <c r="F827" s="315">
        <v>40104800</v>
      </c>
      <c r="G827" s="315">
        <v>40104800</v>
      </c>
      <c r="H827" s="123" t="str">
        <f t="shared" si="13"/>
        <v>07020110040020111</v>
      </c>
    </row>
    <row r="828" spans="1:8" ht="51">
      <c r="A828" s="319" t="s">
        <v>1139</v>
      </c>
      <c r="B828" s="320" t="s">
        <v>207</v>
      </c>
      <c r="C828" s="320" t="s">
        <v>395</v>
      </c>
      <c r="D828" s="320" t="s">
        <v>750</v>
      </c>
      <c r="E828" s="320" t="s">
        <v>1056</v>
      </c>
      <c r="F828" s="315">
        <v>11749519</v>
      </c>
      <c r="G828" s="315">
        <v>11749519</v>
      </c>
      <c r="H828" s="123" t="str">
        <f t="shared" si="13"/>
        <v>07020110040020119</v>
      </c>
    </row>
    <row r="829" spans="1:8" ht="38.25">
      <c r="A829" s="319" t="s">
        <v>1316</v>
      </c>
      <c r="B829" s="320" t="s">
        <v>207</v>
      </c>
      <c r="C829" s="320" t="s">
        <v>395</v>
      </c>
      <c r="D829" s="320" t="s">
        <v>750</v>
      </c>
      <c r="E829" s="320" t="s">
        <v>1317</v>
      </c>
      <c r="F829" s="315">
        <v>35982045</v>
      </c>
      <c r="G829" s="315">
        <v>35982045</v>
      </c>
      <c r="H829" s="123" t="str">
        <f t="shared" si="13"/>
        <v>07020110040020200</v>
      </c>
    </row>
    <row r="830" spans="1:8" ht="38.25">
      <c r="A830" s="319" t="s">
        <v>1197</v>
      </c>
      <c r="B830" s="320" t="s">
        <v>207</v>
      </c>
      <c r="C830" s="320" t="s">
        <v>395</v>
      </c>
      <c r="D830" s="320" t="s">
        <v>750</v>
      </c>
      <c r="E830" s="320" t="s">
        <v>1198</v>
      </c>
      <c r="F830" s="315">
        <v>35982045</v>
      </c>
      <c r="G830" s="315">
        <v>35982045</v>
      </c>
      <c r="H830" s="123" t="str">
        <f t="shared" si="13"/>
        <v>07020110040020240</v>
      </c>
    </row>
    <row r="831" spans="1:8">
      <c r="A831" s="319" t="s">
        <v>1224</v>
      </c>
      <c r="B831" s="320" t="s">
        <v>207</v>
      </c>
      <c r="C831" s="320" t="s">
        <v>395</v>
      </c>
      <c r="D831" s="320" t="s">
        <v>750</v>
      </c>
      <c r="E831" s="320" t="s">
        <v>329</v>
      </c>
      <c r="F831" s="315">
        <v>35982045</v>
      </c>
      <c r="G831" s="315">
        <v>35982045</v>
      </c>
      <c r="H831" s="123" t="str">
        <f t="shared" si="13"/>
        <v>07020110040020244</v>
      </c>
    </row>
    <row r="832" spans="1:8">
      <c r="A832" s="319" t="s">
        <v>1318</v>
      </c>
      <c r="B832" s="320" t="s">
        <v>207</v>
      </c>
      <c r="C832" s="320" t="s">
        <v>395</v>
      </c>
      <c r="D832" s="320" t="s">
        <v>750</v>
      </c>
      <c r="E832" s="320" t="s">
        <v>1319</v>
      </c>
      <c r="F832" s="315">
        <v>46000</v>
      </c>
      <c r="G832" s="315">
        <v>46000</v>
      </c>
      <c r="H832" s="123" t="str">
        <f t="shared" si="13"/>
        <v>07020110040020800</v>
      </c>
    </row>
    <row r="833" spans="1:8">
      <c r="A833" s="319" t="s">
        <v>1202</v>
      </c>
      <c r="B833" s="320" t="s">
        <v>207</v>
      </c>
      <c r="C833" s="320" t="s">
        <v>395</v>
      </c>
      <c r="D833" s="320" t="s">
        <v>750</v>
      </c>
      <c r="E833" s="320" t="s">
        <v>1203</v>
      </c>
      <c r="F833" s="315">
        <v>46000</v>
      </c>
      <c r="G833" s="315">
        <v>46000</v>
      </c>
      <c r="H833" s="123" t="str">
        <f t="shared" si="13"/>
        <v>07020110040020850</v>
      </c>
    </row>
    <row r="834" spans="1:8">
      <c r="A834" s="319" t="s">
        <v>1057</v>
      </c>
      <c r="B834" s="320" t="s">
        <v>207</v>
      </c>
      <c r="C834" s="320" t="s">
        <v>395</v>
      </c>
      <c r="D834" s="320" t="s">
        <v>750</v>
      </c>
      <c r="E834" s="320" t="s">
        <v>1058</v>
      </c>
      <c r="F834" s="315">
        <v>46000</v>
      </c>
      <c r="G834" s="315">
        <v>46000</v>
      </c>
      <c r="H834" s="123" t="str">
        <f t="shared" si="13"/>
        <v>07020110040020853</v>
      </c>
    </row>
    <row r="835" spans="1:8" ht="204">
      <c r="A835" s="319" t="s">
        <v>415</v>
      </c>
      <c r="B835" s="320" t="s">
        <v>207</v>
      </c>
      <c r="C835" s="320" t="s">
        <v>395</v>
      </c>
      <c r="D835" s="320" t="s">
        <v>751</v>
      </c>
      <c r="E835" s="320" t="s">
        <v>1174</v>
      </c>
      <c r="F835" s="315">
        <v>87364200</v>
      </c>
      <c r="G835" s="315">
        <v>87364200</v>
      </c>
      <c r="H835" s="123" t="str">
        <f t="shared" si="13"/>
        <v>07020110041020</v>
      </c>
    </row>
    <row r="836" spans="1:8" ht="76.5">
      <c r="A836" s="319" t="s">
        <v>1315</v>
      </c>
      <c r="B836" s="320" t="s">
        <v>207</v>
      </c>
      <c r="C836" s="320" t="s">
        <v>395</v>
      </c>
      <c r="D836" s="320" t="s">
        <v>751</v>
      </c>
      <c r="E836" s="320" t="s">
        <v>273</v>
      </c>
      <c r="F836" s="315">
        <v>87364200</v>
      </c>
      <c r="G836" s="315">
        <v>87364200</v>
      </c>
      <c r="H836" s="123" t="str">
        <f t="shared" si="13"/>
        <v>07020110041020100</v>
      </c>
    </row>
    <row r="837" spans="1:8" ht="25.5">
      <c r="A837" s="319" t="s">
        <v>1191</v>
      </c>
      <c r="B837" s="320" t="s">
        <v>207</v>
      </c>
      <c r="C837" s="320" t="s">
        <v>395</v>
      </c>
      <c r="D837" s="320" t="s">
        <v>751</v>
      </c>
      <c r="E837" s="320" t="s">
        <v>133</v>
      </c>
      <c r="F837" s="315">
        <v>87364200</v>
      </c>
      <c r="G837" s="315">
        <v>87364200</v>
      </c>
      <c r="H837" s="123" t="str">
        <f t="shared" si="13"/>
        <v>07020110041020110</v>
      </c>
    </row>
    <row r="838" spans="1:8">
      <c r="A838" s="319" t="s">
        <v>1138</v>
      </c>
      <c r="B838" s="320" t="s">
        <v>207</v>
      </c>
      <c r="C838" s="320" t="s">
        <v>395</v>
      </c>
      <c r="D838" s="320" t="s">
        <v>751</v>
      </c>
      <c r="E838" s="320" t="s">
        <v>342</v>
      </c>
      <c r="F838" s="315">
        <v>67100000</v>
      </c>
      <c r="G838" s="315">
        <v>67100000</v>
      </c>
      <c r="H838" s="123" t="str">
        <f t="shared" si="13"/>
        <v>07020110041020111</v>
      </c>
    </row>
    <row r="839" spans="1:8" ht="51">
      <c r="A839" s="319" t="s">
        <v>1139</v>
      </c>
      <c r="B839" s="320" t="s">
        <v>207</v>
      </c>
      <c r="C839" s="320" t="s">
        <v>395</v>
      </c>
      <c r="D839" s="320" t="s">
        <v>751</v>
      </c>
      <c r="E839" s="320" t="s">
        <v>1056</v>
      </c>
      <c r="F839" s="315">
        <v>20264200</v>
      </c>
      <c r="G839" s="315">
        <v>20264200</v>
      </c>
      <c r="H839" s="123" t="str">
        <f t="shared" si="13"/>
        <v>07020110041020119</v>
      </c>
    </row>
    <row r="840" spans="1:8" ht="178.5">
      <c r="A840" s="319" t="s">
        <v>530</v>
      </c>
      <c r="B840" s="320" t="s">
        <v>207</v>
      </c>
      <c r="C840" s="320" t="s">
        <v>395</v>
      </c>
      <c r="D840" s="320" t="s">
        <v>757</v>
      </c>
      <c r="E840" s="320" t="s">
        <v>1174</v>
      </c>
      <c r="F840" s="315">
        <v>2608000</v>
      </c>
      <c r="G840" s="315">
        <v>2608000</v>
      </c>
      <c r="H840" s="123" t="str">
        <f t="shared" si="13"/>
        <v>07020110043020</v>
      </c>
    </row>
    <row r="841" spans="1:8" ht="76.5">
      <c r="A841" s="319" t="s">
        <v>1315</v>
      </c>
      <c r="B841" s="320" t="s">
        <v>207</v>
      </c>
      <c r="C841" s="320" t="s">
        <v>395</v>
      </c>
      <c r="D841" s="320" t="s">
        <v>757</v>
      </c>
      <c r="E841" s="320" t="s">
        <v>273</v>
      </c>
      <c r="F841" s="315">
        <v>798000</v>
      </c>
      <c r="G841" s="315">
        <v>798000</v>
      </c>
      <c r="H841" s="123" t="str">
        <f t="shared" si="13"/>
        <v>07020110043020100</v>
      </c>
    </row>
    <row r="842" spans="1:8" ht="25.5">
      <c r="A842" s="319" t="s">
        <v>1191</v>
      </c>
      <c r="B842" s="320" t="s">
        <v>207</v>
      </c>
      <c r="C842" s="320" t="s">
        <v>395</v>
      </c>
      <c r="D842" s="320" t="s">
        <v>757</v>
      </c>
      <c r="E842" s="320" t="s">
        <v>133</v>
      </c>
      <c r="F842" s="315">
        <v>798000</v>
      </c>
      <c r="G842" s="315">
        <v>798000</v>
      </c>
      <c r="H842" s="123" t="str">
        <f t="shared" si="13"/>
        <v>07020110043020110</v>
      </c>
    </row>
    <row r="843" spans="1:8" ht="25.5">
      <c r="A843" s="319" t="s">
        <v>1147</v>
      </c>
      <c r="B843" s="320" t="s">
        <v>207</v>
      </c>
      <c r="C843" s="320" t="s">
        <v>395</v>
      </c>
      <c r="D843" s="320" t="s">
        <v>757</v>
      </c>
      <c r="E843" s="320" t="s">
        <v>391</v>
      </c>
      <c r="F843" s="315">
        <v>618000</v>
      </c>
      <c r="G843" s="315">
        <v>618000</v>
      </c>
      <c r="H843" s="123" t="str">
        <f t="shared" si="13"/>
        <v>07020110043020112</v>
      </c>
    </row>
    <row r="844" spans="1:8" ht="25.5">
      <c r="A844" s="319" t="s">
        <v>1944</v>
      </c>
      <c r="B844" s="320" t="s">
        <v>207</v>
      </c>
      <c r="C844" s="320" t="s">
        <v>395</v>
      </c>
      <c r="D844" s="320" t="s">
        <v>757</v>
      </c>
      <c r="E844" s="320" t="s">
        <v>1059</v>
      </c>
      <c r="F844" s="315">
        <v>180000</v>
      </c>
      <c r="G844" s="315">
        <v>180000</v>
      </c>
      <c r="H844" s="123" t="str">
        <f t="shared" si="13"/>
        <v>07020110043020113</v>
      </c>
    </row>
    <row r="845" spans="1:8" ht="38.25">
      <c r="A845" s="319" t="s">
        <v>1316</v>
      </c>
      <c r="B845" s="320" t="s">
        <v>207</v>
      </c>
      <c r="C845" s="320" t="s">
        <v>395</v>
      </c>
      <c r="D845" s="320" t="s">
        <v>757</v>
      </c>
      <c r="E845" s="320" t="s">
        <v>1317</v>
      </c>
      <c r="F845" s="315">
        <v>1810000</v>
      </c>
      <c r="G845" s="315">
        <v>1810000</v>
      </c>
      <c r="H845" s="123" t="str">
        <f t="shared" si="13"/>
        <v>07020110043020200</v>
      </c>
    </row>
    <row r="846" spans="1:8" ht="38.25">
      <c r="A846" s="319" t="s">
        <v>1197</v>
      </c>
      <c r="B846" s="320" t="s">
        <v>207</v>
      </c>
      <c r="C846" s="320" t="s">
        <v>395</v>
      </c>
      <c r="D846" s="320" t="s">
        <v>757</v>
      </c>
      <c r="E846" s="320" t="s">
        <v>1198</v>
      </c>
      <c r="F846" s="315">
        <v>1810000</v>
      </c>
      <c r="G846" s="315">
        <v>1810000</v>
      </c>
      <c r="H846" s="123" t="str">
        <f t="shared" si="13"/>
        <v>07020110043020240</v>
      </c>
    </row>
    <row r="847" spans="1:8">
      <c r="A847" s="319" t="s">
        <v>1224</v>
      </c>
      <c r="B847" s="320" t="s">
        <v>207</v>
      </c>
      <c r="C847" s="320" t="s">
        <v>395</v>
      </c>
      <c r="D847" s="320" t="s">
        <v>757</v>
      </c>
      <c r="E847" s="320" t="s">
        <v>329</v>
      </c>
      <c r="F847" s="315">
        <v>1810000</v>
      </c>
      <c r="G847" s="315">
        <v>1810000</v>
      </c>
      <c r="H847" s="123" t="str">
        <f t="shared" si="13"/>
        <v>07020110043020244</v>
      </c>
    </row>
    <row r="848" spans="1:8" ht="153">
      <c r="A848" s="319" t="s">
        <v>578</v>
      </c>
      <c r="B848" s="320" t="s">
        <v>207</v>
      </c>
      <c r="C848" s="320" t="s">
        <v>395</v>
      </c>
      <c r="D848" s="320" t="s">
        <v>752</v>
      </c>
      <c r="E848" s="320" t="s">
        <v>1174</v>
      </c>
      <c r="F848" s="315">
        <v>910000</v>
      </c>
      <c r="G848" s="315">
        <v>910000</v>
      </c>
      <c r="H848" s="123" t="str">
        <f t="shared" si="13"/>
        <v>07020110047020</v>
      </c>
    </row>
    <row r="849" spans="1:8" ht="76.5">
      <c r="A849" s="319" t="s">
        <v>1315</v>
      </c>
      <c r="B849" s="320" t="s">
        <v>207</v>
      </c>
      <c r="C849" s="320" t="s">
        <v>395</v>
      </c>
      <c r="D849" s="320" t="s">
        <v>752</v>
      </c>
      <c r="E849" s="320" t="s">
        <v>273</v>
      </c>
      <c r="F849" s="315">
        <v>910000</v>
      </c>
      <c r="G849" s="315">
        <v>910000</v>
      </c>
      <c r="H849" s="123" t="str">
        <f t="shared" si="13"/>
        <v>07020110047020100</v>
      </c>
    </row>
    <row r="850" spans="1:8" ht="25.5">
      <c r="A850" s="319" t="s">
        <v>1191</v>
      </c>
      <c r="B850" s="320" t="s">
        <v>207</v>
      </c>
      <c r="C850" s="320" t="s">
        <v>395</v>
      </c>
      <c r="D850" s="320" t="s">
        <v>752</v>
      </c>
      <c r="E850" s="320" t="s">
        <v>133</v>
      </c>
      <c r="F850" s="315">
        <v>910000</v>
      </c>
      <c r="G850" s="315">
        <v>910000</v>
      </c>
      <c r="H850" s="123" t="str">
        <f t="shared" si="13"/>
        <v>07020110047020110</v>
      </c>
    </row>
    <row r="851" spans="1:8" ht="25.5">
      <c r="A851" s="319" t="s">
        <v>1147</v>
      </c>
      <c r="B851" s="320" t="s">
        <v>207</v>
      </c>
      <c r="C851" s="320" t="s">
        <v>395</v>
      </c>
      <c r="D851" s="320" t="s">
        <v>752</v>
      </c>
      <c r="E851" s="320" t="s">
        <v>391</v>
      </c>
      <c r="F851" s="315">
        <v>910000</v>
      </c>
      <c r="G851" s="315">
        <v>910000</v>
      </c>
      <c r="H851" s="123" t="str">
        <f t="shared" si="13"/>
        <v>07020110047020112</v>
      </c>
    </row>
    <row r="852" spans="1:8" ht="165.75">
      <c r="A852" s="319" t="s">
        <v>580</v>
      </c>
      <c r="B852" s="320" t="s">
        <v>207</v>
      </c>
      <c r="C852" s="320" t="s">
        <v>395</v>
      </c>
      <c r="D852" s="320" t="s">
        <v>753</v>
      </c>
      <c r="E852" s="320" t="s">
        <v>1174</v>
      </c>
      <c r="F852" s="315">
        <v>111983152</v>
      </c>
      <c r="G852" s="315">
        <v>111983152</v>
      </c>
      <c r="H852" s="123" t="str">
        <f t="shared" si="13"/>
        <v>0702011004Г020</v>
      </c>
    </row>
    <row r="853" spans="1:8" ht="38.25">
      <c r="A853" s="319" t="s">
        <v>1316</v>
      </c>
      <c r="B853" s="320" t="s">
        <v>207</v>
      </c>
      <c r="C853" s="320" t="s">
        <v>395</v>
      </c>
      <c r="D853" s="320" t="s">
        <v>753</v>
      </c>
      <c r="E853" s="320" t="s">
        <v>1317</v>
      </c>
      <c r="F853" s="315">
        <v>111983152</v>
      </c>
      <c r="G853" s="315">
        <v>111983152</v>
      </c>
      <c r="H853" s="123" t="str">
        <f t="shared" si="13"/>
        <v>0702011004Г020200</v>
      </c>
    </row>
    <row r="854" spans="1:8" ht="38.25">
      <c r="A854" s="319" t="s">
        <v>1197</v>
      </c>
      <c r="B854" s="320" t="s">
        <v>207</v>
      </c>
      <c r="C854" s="320" t="s">
        <v>395</v>
      </c>
      <c r="D854" s="320" t="s">
        <v>753</v>
      </c>
      <c r="E854" s="320" t="s">
        <v>1198</v>
      </c>
      <c r="F854" s="315">
        <v>111983152</v>
      </c>
      <c r="G854" s="315">
        <v>111983152</v>
      </c>
      <c r="H854" s="123" t="str">
        <f t="shared" si="13"/>
        <v>0702011004Г020240</v>
      </c>
    </row>
    <row r="855" spans="1:8">
      <c r="A855" s="319" t="s">
        <v>1224</v>
      </c>
      <c r="B855" s="320" t="s">
        <v>207</v>
      </c>
      <c r="C855" s="320" t="s">
        <v>395</v>
      </c>
      <c r="D855" s="320" t="s">
        <v>753</v>
      </c>
      <c r="E855" s="320" t="s">
        <v>329</v>
      </c>
      <c r="F855" s="315">
        <v>4255403</v>
      </c>
      <c r="G855" s="315">
        <v>4255403</v>
      </c>
      <c r="H855" s="123" t="str">
        <f t="shared" si="13"/>
        <v>0702011004Г020244</v>
      </c>
    </row>
    <row r="856" spans="1:8">
      <c r="A856" s="319" t="s">
        <v>1688</v>
      </c>
      <c r="B856" s="320" t="s">
        <v>207</v>
      </c>
      <c r="C856" s="320" t="s">
        <v>395</v>
      </c>
      <c r="D856" s="320" t="s">
        <v>753</v>
      </c>
      <c r="E856" s="320" t="s">
        <v>1689</v>
      </c>
      <c r="F856" s="315">
        <v>107727749</v>
      </c>
      <c r="G856" s="315">
        <v>107727749</v>
      </c>
      <c r="H856" s="123" t="str">
        <f t="shared" si="13"/>
        <v>0702011004Г020247</v>
      </c>
    </row>
    <row r="857" spans="1:8" ht="165.75">
      <c r="A857" s="319" t="s">
        <v>1771</v>
      </c>
      <c r="B857" s="320" t="s">
        <v>207</v>
      </c>
      <c r="C857" s="320" t="s">
        <v>395</v>
      </c>
      <c r="D857" s="320" t="s">
        <v>1772</v>
      </c>
      <c r="E857" s="320" t="s">
        <v>1174</v>
      </c>
      <c r="F857" s="315">
        <v>1583518</v>
      </c>
      <c r="G857" s="315">
        <v>1583518</v>
      </c>
      <c r="H857" s="123" t="str">
        <f t="shared" si="13"/>
        <v>0702011004М020</v>
      </c>
    </row>
    <row r="858" spans="1:8" ht="38.25">
      <c r="A858" s="319" t="s">
        <v>1316</v>
      </c>
      <c r="B858" s="320" t="s">
        <v>207</v>
      </c>
      <c r="C858" s="320" t="s">
        <v>395</v>
      </c>
      <c r="D858" s="320" t="s">
        <v>1772</v>
      </c>
      <c r="E858" s="320" t="s">
        <v>1317</v>
      </c>
      <c r="F858" s="315">
        <v>1583518</v>
      </c>
      <c r="G858" s="315">
        <v>1583518</v>
      </c>
      <c r="H858" s="123" t="str">
        <f t="shared" si="13"/>
        <v>0702011004М020200</v>
      </c>
    </row>
    <row r="859" spans="1:8" ht="38.25">
      <c r="A859" s="319" t="s">
        <v>1197</v>
      </c>
      <c r="B859" s="320" t="s">
        <v>207</v>
      </c>
      <c r="C859" s="320" t="s">
        <v>395</v>
      </c>
      <c r="D859" s="320" t="s">
        <v>1772</v>
      </c>
      <c r="E859" s="320" t="s">
        <v>1198</v>
      </c>
      <c r="F859" s="315">
        <v>1583518</v>
      </c>
      <c r="G859" s="315">
        <v>1583518</v>
      </c>
      <c r="H859" s="123" t="str">
        <f t="shared" si="13"/>
        <v>0702011004М020240</v>
      </c>
    </row>
    <row r="860" spans="1:8">
      <c r="A860" s="319" t="s">
        <v>1224</v>
      </c>
      <c r="B860" s="320" t="s">
        <v>207</v>
      </c>
      <c r="C860" s="320" t="s">
        <v>395</v>
      </c>
      <c r="D860" s="320" t="s">
        <v>1772</v>
      </c>
      <c r="E860" s="320" t="s">
        <v>329</v>
      </c>
      <c r="F860" s="315">
        <v>1583518</v>
      </c>
      <c r="G860" s="315">
        <v>1583518</v>
      </c>
      <c r="H860" s="123" t="str">
        <f t="shared" si="13"/>
        <v>0702011004М020244</v>
      </c>
    </row>
    <row r="861" spans="1:8" ht="140.25">
      <c r="A861" s="319" t="s">
        <v>582</v>
      </c>
      <c r="B861" s="320" t="s">
        <v>207</v>
      </c>
      <c r="C861" s="320" t="s">
        <v>395</v>
      </c>
      <c r="D861" s="320" t="s">
        <v>758</v>
      </c>
      <c r="E861" s="320" t="s">
        <v>1174</v>
      </c>
      <c r="F861" s="315">
        <v>5454000</v>
      </c>
      <c r="G861" s="315">
        <v>5454000</v>
      </c>
      <c r="H861" s="123" t="str">
        <f t="shared" si="13"/>
        <v>0702011004П020</v>
      </c>
    </row>
    <row r="862" spans="1:8" ht="38.25">
      <c r="A862" s="319" t="s">
        <v>1316</v>
      </c>
      <c r="B862" s="320" t="s">
        <v>207</v>
      </c>
      <c r="C862" s="320" t="s">
        <v>395</v>
      </c>
      <c r="D862" s="320" t="s">
        <v>758</v>
      </c>
      <c r="E862" s="320" t="s">
        <v>1317</v>
      </c>
      <c r="F862" s="315">
        <v>5454000</v>
      </c>
      <c r="G862" s="315">
        <v>5454000</v>
      </c>
      <c r="H862" s="123" t="str">
        <f t="shared" si="13"/>
        <v>0702011004П020200</v>
      </c>
    </row>
    <row r="863" spans="1:8" ht="38.25">
      <c r="A863" s="319" t="s">
        <v>1197</v>
      </c>
      <c r="B863" s="320" t="s">
        <v>207</v>
      </c>
      <c r="C863" s="320" t="s">
        <v>395</v>
      </c>
      <c r="D863" s="320" t="s">
        <v>758</v>
      </c>
      <c r="E863" s="320" t="s">
        <v>1198</v>
      </c>
      <c r="F863" s="315">
        <v>5454000</v>
      </c>
      <c r="G863" s="315">
        <v>5454000</v>
      </c>
      <c r="H863" s="123" t="str">
        <f t="shared" si="13"/>
        <v>0702011004П020240</v>
      </c>
    </row>
    <row r="864" spans="1:8">
      <c r="A864" s="319" t="s">
        <v>1224</v>
      </c>
      <c r="B864" s="320" t="s">
        <v>207</v>
      </c>
      <c r="C864" s="320" t="s">
        <v>395</v>
      </c>
      <c r="D864" s="320" t="s">
        <v>758</v>
      </c>
      <c r="E864" s="320" t="s">
        <v>329</v>
      </c>
      <c r="F864" s="315">
        <v>5454000</v>
      </c>
      <c r="G864" s="315">
        <v>5454000</v>
      </c>
      <c r="H864" s="123" t="str">
        <f t="shared" si="13"/>
        <v>0702011004П020244</v>
      </c>
    </row>
    <row r="865" spans="1:8" ht="140.25">
      <c r="A865" s="319" t="s">
        <v>964</v>
      </c>
      <c r="B865" s="320" t="s">
        <v>207</v>
      </c>
      <c r="C865" s="320" t="s">
        <v>395</v>
      </c>
      <c r="D865" s="320" t="s">
        <v>965</v>
      </c>
      <c r="E865" s="320" t="s">
        <v>1174</v>
      </c>
      <c r="F865" s="315">
        <v>11697358</v>
      </c>
      <c r="G865" s="315">
        <v>11697358</v>
      </c>
      <c r="H865" s="123" t="str">
        <f t="shared" si="13"/>
        <v>0702011004Э020</v>
      </c>
    </row>
    <row r="866" spans="1:8" ht="38.25">
      <c r="A866" s="319" t="s">
        <v>1316</v>
      </c>
      <c r="B866" s="320" t="s">
        <v>207</v>
      </c>
      <c r="C866" s="320" t="s">
        <v>395</v>
      </c>
      <c r="D866" s="320" t="s">
        <v>965</v>
      </c>
      <c r="E866" s="320" t="s">
        <v>1317</v>
      </c>
      <c r="F866" s="315">
        <v>11697358</v>
      </c>
      <c r="G866" s="315">
        <v>11697358</v>
      </c>
      <c r="H866" s="123" t="str">
        <f t="shared" si="13"/>
        <v>0702011004Э020200</v>
      </c>
    </row>
    <row r="867" spans="1:8" ht="38.25">
      <c r="A867" s="319" t="s">
        <v>1197</v>
      </c>
      <c r="B867" s="320" t="s">
        <v>207</v>
      </c>
      <c r="C867" s="320" t="s">
        <v>395</v>
      </c>
      <c r="D867" s="320" t="s">
        <v>965</v>
      </c>
      <c r="E867" s="320" t="s">
        <v>1198</v>
      </c>
      <c r="F867" s="315">
        <v>11697358</v>
      </c>
      <c r="G867" s="315">
        <v>11697358</v>
      </c>
      <c r="H867" s="123" t="str">
        <f t="shared" si="13"/>
        <v>0702011004Э020240</v>
      </c>
    </row>
    <row r="868" spans="1:8">
      <c r="A868" s="319" t="s">
        <v>1688</v>
      </c>
      <c r="B868" s="320" t="s">
        <v>207</v>
      </c>
      <c r="C868" s="320" t="s">
        <v>395</v>
      </c>
      <c r="D868" s="320" t="s">
        <v>965</v>
      </c>
      <c r="E868" s="320" t="s">
        <v>1689</v>
      </c>
      <c r="F868" s="315">
        <v>11697358</v>
      </c>
      <c r="G868" s="315">
        <v>11697358</v>
      </c>
      <c r="H868" s="123" t="str">
        <f t="shared" si="13"/>
        <v>0702011004Э020247</v>
      </c>
    </row>
    <row r="869" spans="1:8" ht="331.5">
      <c r="A869" s="319" t="s">
        <v>1349</v>
      </c>
      <c r="B869" s="320" t="s">
        <v>207</v>
      </c>
      <c r="C869" s="320" t="s">
        <v>395</v>
      </c>
      <c r="D869" s="320" t="s">
        <v>749</v>
      </c>
      <c r="E869" s="320" t="s">
        <v>1174</v>
      </c>
      <c r="F869" s="315">
        <v>110468900</v>
      </c>
      <c r="G869" s="315">
        <v>110468900</v>
      </c>
      <c r="H869" s="123" t="str">
        <f t="shared" si="13"/>
        <v>07020110074090</v>
      </c>
    </row>
    <row r="870" spans="1:8" ht="76.5">
      <c r="A870" s="319" t="s">
        <v>1315</v>
      </c>
      <c r="B870" s="320" t="s">
        <v>207</v>
      </c>
      <c r="C870" s="320" t="s">
        <v>395</v>
      </c>
      <c r="D870" s="320" t="s">
        <v>749</v>
      </c>
      <c r="E870" s="320" t="s">
        <v>273</v>
      </c>
      <c r="F870" s="315">
        <v>110137600</v>
      </c>
      <c r="G870" s="315">
        <v>110137600</v>
      </c>
      <c r="H870" s="123" t="str">
        <f t="shared" ref="H870:H933" si="14">CONCATENATE(C870,,D870,E870)</f>
        <v>07020110074090100</v>
      </c>
    </row>
    <row r="871" spans="1:8" ht="25.5">
      <c r="A871" s="319" t="s">
        <v>1191</v>
      </c>
      <c r="B871" s="320" t="s">
        <v>207</v>
      </c>
      <c r="C871" s="320" t="s">
        <v>395</v>
      </c>
      <c r="D871" s="320" t="s">
        <v>749</v>
      </c>
      <c r="E871" s="320" t="s">
        <v>133</v>
      </c>
      <c r="F871" s="315">
        <v>110137600</v>
      </c>
      <c r="G871" s="315">
        <v>110137600</v>
      </c>
      <c r="H871" s="123" t="str">
        <f t="shared" si="14"/>
        <v>07020110074090110</v>
      </c>
    </row>
    <row r="872" spans="1:8">
      <c r="A872" s="319" t="s">
        <v>1138</v>
      </c>
      <c r="B872" s="320" t="s">
        <v>207</v>
      </c>
      <c r="C872" s="320" t="s">
        <v>395</v>
      </c>
      <c r="D872" s="320" t="s">
        <v>749</v>
      </c>
      <c r="E872" s="320" t="s">
        <v>342</v>
      </c>
      <c r="F872" s="315">
        <v>84184979</v>
      </c>
      <c r="G872" s="315">
        <v>84184979</v>
      </c>
      <c r="H872" s="123" t="str">
        <f t="shared" si="14"/>
        <v>07020110074090111</v>
      </c>
    </row>
    <row r="873" spans="1:8" ht="25.5">
      <c r="A873" s="319" t="s">
        <v>1147</v>
      </c>
      <c r="B873" s="320" t="s">
        <v>207</v>
      </c>
      <c r="C873" s="320" t="s">
        <v>395</v>
      </c>
      <c r="D873" s="320" t="s">
        <v>749</v>
      </c>
      <c r="E873" s="320" t="s">
        <v>391</v>
      </c>
      <c r="F873" s="315">
        <v>1986000</v>
      </c>
      <c r="G873" s="315">
        <v>1986000</v>
      </c>
      <c r="H873" s="123" t="str">
        <f t="shared" si="14"/>
        <v>07020110074090112</v>
      </c>
    </row>
    <row r="874" spans="1:8" ht="51">
      <c r="A874" s="319" t="s">
        <v>1139</v>
      </c>
      <c r="B874" s="320" t="s">
        <v>207</v>
      </c>
      <c r="C874" s="320" t="s">
        <v>395</v>
      </c>
      <c r="D874" s="320" t="s">
        <v>749</v>
      </c>
      <c r="E874" s="320" t="s">
        <v>1056</v>
      </c>
      <c r="F874" s="315">
        <v>23966621</v>
      </c>
      <c r="G874" s="315">
        <v>23966621</v>
      </c>
      <c r="H874" s="123" t="str">
        <f t="shared" si="14"/>
        <v>07020110074090119</v>
      </c>
    </row>
    <row r="875" spans="1:8" ht="38.25">
      <c r="A875" s="319" t="s">
        <v>1316</v>
      </c>
      <c r="B875" s="320" t="s">
        <v>207</v>
      </c>
      <c r="C875" s="320" t="s">
        <v>395</v>
      </c>
      <c r="D875" s="320" t="s">
        <v>749</v>
      </c>
      <c r="E875" s="320" t="s">
        <v>1317</v>
      </c>
      <c r="F875" s="315">
        <v>331300</v>
      </c>
      <c r="G875" s="315">
        <v>331300</v>
      </c>
      <c r="H875" s="123" t="str">
        <f t="shared" si="14"/>
        <v>07020110074090200</v>
      </c>
    </row>
    <row r="876" spans="1:8" ht="38.25">
      <c r="A876" s="319" t="s">
        <v>1197</v>
      </c>
      <c r="B876" s="320" t="s">
        <v>207</v>
      </c>
      <c r="C876" s="320" t="s">
        <v>395</v>
      </c>
      <c r="D876" s="320" t="s">
        <v>749</v>
      </c>
      <c r="E876" s="320" t="s">
        <v>1198</v>
      </c>
      <c r="F876" s="315">
        <v>331300</v>
      </c>
      <c r="G876" s="315">
        <v>331300</v>
      </c>
      <c r="H876" s="123" t="str">
        <f t="shared" si="14"/>
        <v>07020110074090240</v>
      </c>
    </row>
    <row r="877" spans="1:8">
      <c r="A877" s="319" t="s">
        <v>1224</v>
      </c>
      <c r="B877" s="320" t="s">
        <v>207</v>
      </c>
      <c r="C877" s="320" t="s">
        <v>395</v>
      </c>
      <c r="D877" s="320" t="s">
        <v>749</v>
      </c>
      <c r="E877" s="320" t="s">
        <v>329</v>
      </c>
      <c r="F877" s="315">
        <v>331300</v>
      </c>
      <c r="G877" s="315">
        <v>331300</v>
      </c>
      <c r="H877" s="123" t="str">
        <f t="shared" si="14"/>
        <v>07020110074090244</v>
      </c>
    </row>
    <row r="878" spans="1:8" ht="331.5">
      <c r="A878" s="319" t="s">
        <v>1350</v>
      </c>
      <c r="B878" s="320" t="s">
        <v>207</v>
      </c>
      <c r="C878" s="320" t="s">
        <v>395</v>
      </c>
      <c r="D878" s="320" t="s">
        <v>747</v>
      </c>
      <c r="E878" s="320" t="s">
        <v>1174</v>
      </c>
      <c r="F878" s="315">
        <v>427177600</v>
      </c>
      <c r="G878" s="315">
        <v>427177600</v>
      </c>
      <c r="H878" s="123" t="str">
        <f t="shared" si="14"/>
        <v>07020110075640</v>
      </c>
    </row>
    <row r="879" spans="1:8" ht="76.5">
      <c r="A879" s="319" t="s">
        <v>1315</v>
      </c>
      <c r="B879" s="320" t="s">
        <v>207</v>
      </c>
      <c r="C879" s="320" t="s">
        <v>395</v>
      </c>
      <c r="D879" s="320" t="s">
        <v>747</v>
      </c>
      <c r="E879" s="320" t="s">
        <v>273</v>
      </c>
      <c r="F879" s="315">
        <v>401387000</v>
      </c>
      <c r="G879" s="315">
        <v>401387000</v>
      </c>
      <c r="H879" s="123" t="str">
        <f t="shared" si="14"/>
        <v>07020110075640100</v>
      </c>
    </row>
    <row r="880" spans="1:8" ht="25.5">
      <c r="A880" s="319" t="s">
        <v>1191</v>
      </c>
      <c r="B880" s="320" t="s">
        <v>207</v>
      </c>
      <c r="C880" s="320" t="s">
        <v>395</v>
      </c>
      <c r="D880" s="320" t="s">
        <v>747</v>
      </c>
      <c r="E880" s="320" t="s">
        <v>133</v>
      </c>
      <c r="F880" s="315">
        <v>401387000</v>
      </c>
      <c r="G880" s="315">
        <v>401387000</v>
      </c>
      <c r="H880" s="123" t="str">
        <f t="shared" si="14"/>
        <v>07020110075640110</v>
      </c>
    </row>
    <row r="881" spans="1:8">
      <c r="A881" s="319" t="s">
        <v>1138</v>
      </c>
      <c r="B881" s="320" t="s">
        <v>207</v>
      </c>
      <c r="C881" s="320" t="s">
        <v>395</v>
      </c>
      <c r="D881" s="320" t="s">
        <v>747</v>
      </c>
      <c r="E881" s="320" t="s">
        <v>342</v>
      </c>
      <c r="F881" s="315">
        <v>306019000</v>
      </c>
      <c r="G881" s="315">
        <v>306019000</v>
      </c>
      <c r="H881" s="123" t="str">
        <f t="shared" si="14"/>
        <v>07020110075640111</v>
      </c>
    </row>
    <row r="882" spans="1:8" ht="25.5">
      <c r="A882" s="319" t="s">
        <v>1147</v>
      </c>
      <c r="B882" s="320" t="s">
        <v>207</v>
      </c>
      <c r="C882" s="320" t="s">
        <v>395</v>
      </c>
      <c r="D882" s="320" t="s">
        <v>747</v>
      </c>
      <c r="E882" s="320" t="s">
        <v>391</v>
      </c>
      <c r="F882" s="315">
        <v>4035000</v>
      </c>
      <c r="G882" s="315">
        <v>4035000</v>
      </c>
      <c r="H882" s="123" t="str">
        <f t="shared" si="14"/>
        <v>07020110075640112</v>
      </c>
    </row>
    <row r="883" spans="1:8" ht="51">
      <c r="A883" s="319" t="s">
        <v>1139</v>
      </c>
      <c r="B883" s="320" t="s">
        <v>207</v>
      </c>
      <c r="C883" s="320" t="s">
        <v>395</v>
      </c>
      <c r="D883" s="320" t="s">
        <v>747</v>
      </c>
      <c r="E883" s="320" t="s">
        <v>1056</v>
      </c>
      <c r="F883" s="315">
        <v>91333000</v>
      </c>
      <c r="G883" s="315">
        <v>91333000</v>
      </c>
      <c r="H883" s="123" t="str">
        <f t="shared" si="14"/>
        <v>07020110075640119</v>
      </c>
    </row>
    <row r="884" spans="1:8" ht="38.25">
      <c r="A884" s="319" t="s">
        <v>1316</v>
      </c>
      <c r="B884" s="320" t="s">
        <v>207</v>
      </c>
      <c r="C884" s="320" t="s">
        <v>395</v>
      </c>
      <c r="D884" s="320" t="s">
        <v>747</v>
      </c>
      <c r="E884" s="320" t="s">
        <v>1317</v>
      </c>
      <c r="F884" s="315">
        <v>25790600</v>
      </c>
      <c r="G884" s="315">
        <v>25790600</v>
      </c>
      <c r="H884" s="123" t="str">
        <f t="shared" si="14"/>
        <v>07020110075640200</v>
      </c>
    </row>
    <row r="885" spans="1:8" ht="38.25">
      <c r="A885" s="319" t="s">
        <v>1197</v>
      </c>
      <c r="B885" s="320" t="s">
        <v>207</v>
      </c>
      <c r="C885" s="320" t="s">
        <v>395</v>
      </c>
      <c r="D885" s="320" t="s">
        <v>747</v>
      </c>
      <c r="E885" s="320" t="s">
        <v>1198</v>
      </c>
      <c r="F885" s="315">
        <v>25790600</v>
      </c>
      <c r="G885" s="315">
        <v>25790600</v>
      </c>
      <c r="H885" s="123" t="str">
        <f t="shared" si="14"/>
        <v>07020110075640240</v>
      </c>
    </row>
    <row r="886" spans="1:8">
      <c r="A886" s="319" t="s">
        <v>1224</v>
      </c>
      <c r="B886" s="320" t="s">
        <v>207</v>
      </c>
      <c r="C886" s="320" t="s">
        <v>395</v>
      </c>
      <c r="D886" s="320" t="s">
        <v>747</v>
      </c>
      <c r="E886" s="320" t="s">
        <v>329</v>
      </c>
      <c r="F886" s="315">
        <v>25790600</v>
      </c>
      <c r="G886" s="315">
        <v>25790600</v>
      </c>
      <c r="H886" s="123" t="str">
        <f t="shared" si="14"/>
        <v>07020110075640244</v>
      </c>
    </row>
    <row r="887" spans="1:8" ht="89.25">
      <c r="A887" s="319" t="s">
        <v>411</v>
      </c>
      <c r="B887" s="320" t="s">
        <v>207</v>
      </c>
      <c r="C887" s="320" t="s">
        <v>395</v>
      </c>
      <c r="D887" s="320" t="s">
        <v>761</v>
      </c>
      <c r="E887" s="320" t="s">
        <v>1174</v>
      </c>
      <c r="F887" s="315">
        <v>905000</v>
      </c>
      <c r="G887" s="315">
        <v>905000</v>
      </c>
      <c r="H887" s="123" t="str">
        <f t="shared" si="14"/>
        <v>07020110080020</v>
      </c>
    </row>
    <row r="888" spans="1:8" ht="38.25">
      <c r="A888" s="319" t="s">
        <v>1316</v>
      </c>
      <c r="B888" s="320" t="s">
        <v>207</v>
      </c>
      <c r="C888" s="320" t="s">
        <v>395</v>
      </c>
      <c r="D888" s="320" t="s">
        <v>761</v>
      </c>
      <c r="E888" s="320" t="s">
        <v>1317</v>
      </c>
      <c r="F888" s="315">
        <v>800000</v>
      </c>
      <c r="G888" s="315">
        <v>800000</v>
      </c>
      <c r="H888" s="123" t="str">
        <f t="shared" si="14"/>
        <v>07020110080020200</v>
      </c>
    </row>
    <row r="889" spans="1:8" ht="38.25">
      <c r="A889" s="319" t="s">
        <v>1197</v>
      </c>
      <c r="B889" s="320" t="s">
        <v>207</v>
      </c>
      <c r="C889" s="320" t="s">
        <v>395</v>
      </c>
      <c r="D889" s="320" t="s">
        <v>761</v>
      </c>
      <c r="E889" s="320" t="s">
        <v>1198</v>
      </c>
      <c r="F889" s="315">
        <v>800000</v>
      </c>
      <c r="G889" s="315">
        <v>800000</v>
      </c>
      <c r="H889" s="123" t="str">
        <f t="shared" si="14"/>
        <v>07020110080020240</v>
      </c>
    </row>
    <row r="890" spans="1:8">
      <c r="A890" s="319" t="s">
        <v>1224</v>
      </c>
      <c r="B890" s="320" t="s">
        <v>207</v>
      </c>
      <c r="C890" s="320" t="s">
        <v>395</v>
      </c>
      <c r="D890" s="320" t="s">
        <v>761</v>
      </c>
      <c r="E890" s="320" t="s">
        <v>329</v>
      </c>
      <c r="F890" s="315">
        <v>800000</v>
      </c>
      <c r="G890" s="315">
        <v>800000</v>
      </c>
      <c r="H890" s="123" t="str">
        <f t="shared" si="14"/>
        <v>07020110080020244</v>
      </c>
    </row>
    <row r="891" spans="1:8" ht="25.5">
      <c r="A891" s="319" t="s">
        <v>1320</v>
      </c>
      <c r="B891" s="320" t="s">
        <v>207</v>
      </c>
      <c r="C891" s="320" t="s">
        <v>395</v>
      </c>
      <c r="D891" s="320" t="s">
        <v>761</v>
      </c>
      <c r="E891" s="320" t="s">
        <v>1321</v>
      </c>
      <c r="F891" s="315">
        <v>105000</v>
      </c>
      <c r="G891" s="315">
        <v>105000</v>
      </c>
      <c r="H891" s="123" t="str">
        <f t="shared" si="14"/>
        <v>07020110080020300</v>
      </c>
    </row>
    <row r="892" spans="1:8">
      <c r="A892" s="319" t="s">
        <v>2108</v>
      </c>
      <c r="B892" s="320" t="s">
        <v>207</v>
      </c>
      <c r="C892" s="320" t="s">
        <v>395</v>
      </c>
      <c r="D892" s="320" t="s">
        <v>761</v>
      </c>
      <c r="E892" s="320" t="s">
        <v>2109</v>
      </c>
      <c r="F892" s="315">
        <v>105000</v>
      </c>
      <c r="G892" s="315">
        <v>105000</v>
      </c>
      <c r="H892" s="123" t="str">
        <f t="shared" si="14"/>
        <v>07020110080020350</v>
      </c>
    </row>
    <row r="893" spans="1:8" ht="89.25">
      <c r="A893" s="319" t="s">
        <v>533</v>
      </c>
      <c r="B893" s="320" t="s">
        <v>207</v>
      </c>
      <c r="C893" s="320" t="s">
        <v>395</v>
      </c>
      <c r="D893" s="320" t="s">
        <v>764</v>
      </c>
      <c r="E893" s="320" t="s">
        <v>1174</v>
      </c>
      <c r="F893" s="315">
        <v>187200</v>
      </c>
      <c r="G893" s="315">
        <v>187200</v>
      </c>
      <c r="H893" s="123" t="str">
        <f t="shared" si="14"/>
        <v>07020110080040</v>
      </c>
    </row>
    <row r="894" spans="1:8" ht="25.5">
      <c r="A894" s="319" t="s">
        <v>1320</v>
      </c>
      <c r="B894" s="320" t="s">
        <v>207</v>
      </c>
      <c r="C894" s="320" t="s">
        <v>395</v>
      </c>
      <c r="D894" s="320" t="s">
        <v>764</v>
      </c>
      <c r="E894" s="320" t="s">
        <v>1321</v>
      </c>
      <c r="F894" s="315">
        <v>187200</v>
      </c>
      <c r="G894" s="315">
        <v>187200</v>
      </c>
      <c r="H894" s="123" t="str">
        <f t="shared" si="14"/>
        <v>07020110080040300</v>
      </c>
    </row>
    <row r="895" spans="1:8">
      <c r="A895" s="319" t="s">
        <v>1801</v>
      </c>
      <c r="B895" s="320" t="s">
        <v>207</v>
      </c>
      <c r="C895" s="320" t="s">
        <v>395</v>
      </c>
      <c r="D895" s="320" t="s">
        <v>764</v>
      </c>
      <c r="E895" s="320" t="s">
        <v>1802</v>
      </c>
      <c r="F895" s="315">
        <v>187200</v>
      </c>
      <c r="G895" s="315">
        <v>187200</v>
      </c>
      <c r="H895" s="123" t="str">
        <f t="shared" si="14"/>
        <v>07020110080040340</v>
      </c>
    </row>
    <row r="896" spans="1:8" ht="76.5">
      <c r="A896" s="319" t="s">
        <v>584</v>
      </c>
      <c r="B896" s="320" t="s">
        <v>207</v>
      </c>
      <c r="C896" s="320" t="s">
        <v>395</v>
      </c>
      <c r="D896" s="320" t="s">
        <v>763</v>
      </c>
      <c r="E896" s="320" t="s">
        <v>1174</v>
      </c>
      <c r="F896" s="315">
        <v>40000</v>
      </c>
      <c r="G896" s="315">
        <v>40000</v>
      </c>
      <c r="H896" s="123" t="str">
        <f t="shared" si="14"/>
        <v>0702011008П020</v>
      </c>
    </row>
    <row r="897" spans="1:8" ht="38.25">
      <c r="A897" s="319" t="s">
        <v>1316</v>
      </c>
      <c r="B897" s="320" t="s">
        <v>207</v>
      </c>
      <c r="C897" s="320" t="s">
        <v>395</v>
      </c>
      <c r="D897" s="320" t="s">
        <v>763</v>
      </c>
      <c r="E897" s="320" t="s">
        <v>1317</v>
      </c>
      <c r="F897" s="315">
        <v>40000</v>
      </c>
      <c r="G897" s="315">
        <v>40000</v>
      </c>
      <c r="H897" s="123" t="str">
        <f t="shared" si="14"/>
        <v>0702011008П020200</v>
      </c>
    </row>
    <row r="898" spans="1:8" ht="38.25">
      <c r="A898" s="319" t="s">
        <v>1197</v>
      </c>
      <c r="B898" s="320" t="s">
        <v>207</v>
      </c>
      <c r="C898" s="320" t="s">
        <v>395</v>
      </c>
      <c r="D898" s="320" t="s">
        <v>763</v>
      </c>
      <c r="E898" s="320" t="s">
        <v>1198</v>
      </c>
      <c r="F898" s="315">
        <v>40000</v>
      </c>
      <c r="G898" s="315">
        <v>40000</v>
      </c>
      <c r="H898" s="123" t="str">
        <f t="shared" si="14"/>
        <v>0702011008П020240</v>
      </c>
    </row>
    <row r="899" spans="1:8">
      <c r="A899" s="319" t="s">
        <v>1224</v>
      </c>
      <c r="B899" s="320" t="s">
        <v>207</v>
      </c>
      <c r="C899" s="320" t="s">
        <v>395</v>
      </c>
      <c r="D899" s="320" t="s">
        <v>763</v>
      </c>
      <c r="E899" s="320" t="s">
        <v>329</v>
      </c>
      <c r="F899" s="315">
        <v>40000</v>
      </c>
      <c r="G899" s="315">
        <v>40000</v>
      </c>
      <c r="H899" s="123" t="str">
        <f t="shared" si="14"/>
        <v>0702011008П020244</v>
      </c>
    </row>
    <row r="900" spans="1:8" ht="102">
      <c r="A900" s="319" t="s">
        <v>1803</v>
      </c>
      <c r="B900" s="320" t="s">
        <v>207</v>
      </c>
      <c r="C900" s="320" t="s">
        <v>395</v>
      </c>
      <c r="D900" s="320" t="s">
        <v>1351</v>
      </c>
      <c r="E900" s="320" t="s">
        <v>1174</v>
      </c>
      <c r="F900" s="315">
        <v>7906000</v>
      </c>
      <c r="G900" s="315">
        <v>7906000</v>
      </c>
      <c r="H900" s="123" t="str">
        <f t="shared" si="14"/>
        <v>070201100S5630</v>
      </c>
    </row>
    <row r="901" spans="1:8" ht="38.25">
      <c r="A901" s="319" t="s">
        <v>1316</v>
      </c>
      <c r="B901" s="320" t="s">
        <v>207</v>
      </c>
      <c r="C901" s="320" t="s">
        <v>395</v>
      </c>
      <c r="D901" s="320" t="s">
        <v>1351</v>
      </c>
      <c r="E901" s="320" t="s">
        <v>1317</v>
      </c>
      <c r="F901" s="315">
        <v>7906000</v>
      </c>
      <c r="G901" s="315">
        <v>7906000</v>
      </c>
      <c r="H901" s="123" t="str">
        <f t="shared" si="14"/>
        <v>070201100S5630200</v>
      </c>
    </row>
    <row r="902" spans="1:8" ht="38.25">
      <c r="A902" s="319" t="s">
        <v>1197</v>
      </c>
      <c r="B902" s="320" t="s">
        <v>207</v>
      </c>
      <c r="C902" s="320" t="s">
        <v>395</v>
      </c>
      <c r="D902" s="320" t="s">
        <v>1351</v>
      </c>
      <c r="E902" s="320" t="s">
        <v>1198</v>
      </c>
      <c r="F902" s="315">
        <v>7906000</v>
      </c>
      <c r="G902" s="315">
        <v>7906000</v>
      </c>
      <c r="H902" s="123" t="str">
        <f t="shared" si="14"/>
        <v>070201100S5630240</v>
      </c>
    </row>
    <row r="903" spans="1:8">
      <c r="A903" s="319" t="s">
        <v>1224</v>
      </c>
      <c r="B903" s="320" t="s">
        <v>207</v>
      </c>
      <c r="C903" s="320" t="s">
        <v>395</v>
      </c>
      <c r="D903" s="320" t="s">
        <v>1351</v>
      </c>
      <c r="E903" s="320" t="s">
        <v>329</v>
      </c>
      <c r="F903" s="315">
        <v>7906000</v>
      </c>
      <c r="G903" s="315">
        <v>7906000</v>
      </c>
      <c r="H903" s="123" t="str">
        <f t="shared" si="14"/>
        <v>070201100S5630244</v>
      </c>
    </row>
    <row r="904" spans="1:8" ht="140.25">
      <c r="A904" s="319" t="s">
        <v>1762</v>
      </c>
      <c r="B904" s="320" t="s">
        <v>207</v>
      </c>
      <c r="C904" s="320" t="s">
        <v>395</v>
      </c>
      <c r="D904" s="320" t="s">
        <v>1628</v>
      </c>
      <c r="E904" s="320" t="s">
        <v>1174</v>
      </c>
      <c r="F904" s="315">
        <v>6490800</v>
      </c>
      <c r="G904" s="315">
        <v>0</v>
      </c>
      <c r="H904" s="123" t="str">
        <f t="shared" si="14"/>
        <v>0702011E151690</v>
      </c>
    </row>
    <row r="905" spans="1:8" ht="38.25">
      <c r="A905" s="319" t="s">
        <v>1316</v>
      </c>
      <c r="B905" s="320" t="s">
        <v>207</v>
      </c>
      <c r="C905" s="320" t="s">
        <v>395</v>
      </c>
      <c r="D905" s="320" t="s">
        <v>1628</v>
      </c>
      <c r="E905" s="320" t="s">
        <v>1317</v>
      </c>
      <c r="F905" s="315">
        <v>6490800</v>
      </c>
      <c r="G905" s="315">
        <v>0</v>
      </c>
      <c r="H905" s="123" t="str">
        <f t="shared" si="14"/>
        <v>0702011E151690200</v>
      </c>
    </row>
    <row r="906" spans="1:8" ht="38.25">
      <c r="A906" s="319" t="s">
        <v>1197</v>
      </c>
      <c r="B906" s="320" t="s">
        <v>207</v>
      </c>
      <c r="C906" s="320" t="s">
        <v>395</v>
      </c>
      <c r="D906" s="320" t="s">
        <v>1628</v>
      </c>
      <c r="E906" s="320" t="s">
        <v>1198</v>
      </c>
      <c r="F906" s="315">
        <v>6490800</v>
      </c>
      <c r="G906" s="315">
        <v>0</v>
      </c>
      <c r="H906" s="123" t="str">
        <f t="shared" si="14"/>
        <v>0702011E151690240</v>
      </c>
    </row>
    <row r="907" spans="1:8">
      <c r="A907" s="319" t="s">
        <v>1224</v>
      </c>
      <c r="B907" s="320" t="s">
        <v>207</v>
      </c>
      <c r="C907" s="320" t="s">
        <v>395</v>
      </c>
      <c r="D907" s="320" t="s">
        <v>1628</v>
      </c>
      <c r="E907" s="320" t="s">
        <v>329</v>
      </c>
      <c r="F907" s="315">
        <v>6490800</v>
      </c>
      <c r="G907" s="315">
        <v>0</v>
      </c>
      <c r="H907" s="123" t="str">
        <f t="shared" si="14"/>
        <v>0702011E151690244</v>
      </c>
    </row>
    <row r="908" spans="1:8" ht="63.75">
      <c r="A908" s="319" t="s">
        <v>452</v>
      </c>
      <c r="B908" s="320" t="s">
        <v>207</v>
      </c>
      <c r="C908" s="320" t="s">
        <v>395</v>
      </c>
      <c r="D908" s="320" t="s">
        <v>974</v>
      </c>
      <c r="E908" s="320" t="s">
        <v>1174</v>
      </c>
      <c r="F908" s="315">
        <v>600000</v>
      </c>
      <c r="G908" s="315">
        <v>600000</v>
      </c>
      <c r="H908" s="123" t="str">
        <f t="shared" si="14"/>
        <v>07020300000000</v>
      </c>
    </row>
    <row r="909" spans="1:8" ht="51">
      <c r="A909" s="319" t="s">
        <v>454</v>
      </c>
      <c r="B909" s="320" t="s">
        <v>207</v>
      </c>
      <c r="C909" s="320" t="s">
        <v>395</v>
      </c>
      <c r="D909" s="320" t="s">
        <v>1314</v>
      </c>
      <c r="E909" s="320" t="s">
        <v>1174</v>
      </c>
      <c r="F909" s="315">
        <v>600000</v>
      </c>
      <c r="G909" s="315">
        <v>600000</v>
      </c>
      <c r="H909" s="123" t="str">
        <f t="shared" si="14"/>
        <v>07020340000000</v>
      </c>
    </row>
    <row r="910" spans="1:8" ht="114.75">
      <c r="A910" s="319" t="s">
        <v>396</v>
      </c>
      <c r="B910" s="320" t="s">
        <v>207</v>
      </c>
      <c r="C910" s="320" t="s">
        <v>395</v>
      </c>
      <c r="D910" s="320" t="s">
        <v>765</v>
      </c>
      <c r="E910" s="320" t="s">
        <v>1174</v>
      </c>
      <c r="F910" s="315">
        <v>600000</v>
      </c>
      <c r="G910" s="315">
        <v>600000</v>
      </c>
      <c r="H910" s="123" t="str">
        <f t="shared" si="14"/>
        <v>07020340080000</v>
      </c>
    </row>
    <row r="911" spans="1:8" ht="38.25">
      <c r="A911" s="319" t="s">
        <v>1316</v>
      </c>
      <c r="B911" s="320" t="s">
        <v>207</v>
      </c>
      <c r="C911" s="320" t="s">
        <v>395</v>
      </c>
      <c r="D911" s="320" t="s">
        <v>765</v>
      </c>
      <c r="E911" s="320" t="s">
        <v>1317</v>
      </c>
      <c r="F911" s="315">
        <v>600000</v>
      </c>
      <c r="G911" s="315">
        <v>600000</v>
      </c>
      <c r="H911" s="123" t="str">
        <f t="shared" si="14"/>
        <v>07020340080000200</v>
      </c>
    </row>
    <row r="912" spans="1:8" ht="38.25">
      <c r="A912" s="319" t="s">
        <v>1197</v>
      </c>
      <c r="B912" s="320" t="s">
        <v>207</v>
      </c>
      <c r="C912" s="320" t="s">
        <v>395</v>
      </c>
      <c r="D912" s="320" t="s">
        <v>765</v>
      </c>
      <c r="E912" s="320" t="s">
        <v>1198</v>
      </c>
      <c r="F912" s="315">
        <v>600000</v>
      </c>
      <c r="G912" s="315">
        <v>600000</v>
      </c>
      <c r="H912" s="123" t="str">
        <f t="shared" si="14"/>
        <v>07020340080000240</v>
      </c>
    </row>
    <row r="913" spans="1:8">
      <c r="A913" s="319" t="s">
        <v>1224</v>
      </c>
      <c r="B913" s="320" t="s">
        <v>207</v>
      </c>
      <c r="C913" s="320" t="s">
        <v>395</v>
      </c>
      <c r="D913" s="320" t="s">
        <v>765</v>
      </c>
      <c r="E913" s="320" t="s">
        <v>329</v>
      </c>
      <c r="F913" s="315">
        <v>600000</v>
      </c>
      <c r="G913" s="315">
        <v>600000</v>
      </c>
      <c r="H913" s="123" t="str">
        <f t="shared" si="14"/>
        <v>07020340080000244</v>
      </c>
    </row>
    <row r="914" spans="1:8" ht="38.25">
      <c r="A914" s="319" t="s">
        <v>483</v>
      </c>
      <c r="B914" s="320" t="s">
        <v>207</v>
      </c>
      <c r="C914" s="320" t="s">
        <v>395</v>
      </c>
      <c r="D914" s="320" t="s">
        <v>993</v>
      </c>
      <c r="E914" s="320" t="s">
        <v>1174</v>
      </c>
      <c r="F914" s="315">
        <v>1334</v>
      </c>
      <c r="G914" s="315">
        <v>1334</v>
      </c>
      <c r="H914" s="123" t="str">
        <f t="shared" si="14"/>
        <v>07020900000000</v>
      </c>
    </row>
    <row r="915" spans="1:8" ht="25.5">
      <c r="A915" s="319" t="s">
        <v>488</v>
      </c>
      <c r="B915" s="320" t="s">
        <v>207</v>
      </c>
      <c r="C915" s="320" t="s">
        <v>395</v>
      </c>
      <c r="D915" s="320" t="s">
        <v>996</v>
      </c>
      <c r="E915" s="320" t="s">
        <v>1174</v>
      </c>
      <c r="F915" s="315">
        <v>1334</v>
      </c>
      <c r="G915" s="315">
        <v>1334</v>
      </c>
      <c r="H915" s="123" t="str">
        <f t="shared" si="14"/>
        <v>07020930000000</v>
      </c>
    </row>
    <row r="916" spans="1:8" ht="114.75">
      <c r="A916" s="319" t="s">
        <v>1796</v>
      </c>
      <c r="B916" s="320" t="s">
        <v>207</v>
      </c>
      <c r="C916" s="320" t="s">
        <v>395</v>
      </c>
      <c r="D916" s="320" t="s">
        <v>1795</v>
      </c>
      <c r="E916" s="320" t="s">
        <v>1174</v>
      </c>
      <c r="F916" s="315">
        <v>1334</v>
      </c>
      <c r="G916" s="315">
        <v>1334</v>
      </c>
      <c r="H916" s="123" t="str">
        <f t="shared" si="14"/>
        <v>0702093R373980</v>
      </c>
    </row>
    <row r="917" spans="1:8" ht="38.25">
      <c r="A917" s="319" t="s">
        <v>1316</v>
      </c>
      <c r="B917" s="320" t="s">
        <v>207</v>
      </c>
      <c r="C917" s="320" t="s">
        <v>395</v>
      </c>
      <c r="D917" s="320" t="s">
        <v>1795</v>
      </c>
      <c r="E917" s="320" t="s">
        <v>1317</v>
      </c>
      <c r="F917" s="315">
        <v>1334</v>
      </c>
      <c r="G917" s="315">
        <v>1334</v>
      </c>
      <c r="H917" s="123" t="str">
        <f t="shared" si="14"/>
        <v>0702093R373980200</v>
      </c>
    </row>
    <row r="918" spans="1:8" ht="38.25">
      <c r="A918" s="319" t="s">
        <v>1197</v>
      </c>
      <c r="B918" s="320" t="s">
        <v>207</v>
      </c>
      <c r="C918" s="320" t="s">
        <v>395</v>
      </c>
      <c r="D918" s="320" t="s">
        <v>1795</v>
      </c>
      <c r="E918" s="320" t="s">
        <v>1198</v>
      </c>
      <c r="F918" s="315">
        <v>1334</v>
      </c>
      <c r="G918" s="315">
        <v>1334</v>
      </c>
      <c r="H918" s="123" t="str">
        <f t="shared" si="14"/>
        <v>0702093R373980240</v>
      </c>
    </row>
    <row r="919" spans="1:8">
      <c r="A919" s="319" t="s">
        <v>1224</v>
      </c>
      <c r="B919" s="320" t="s">
        <v>207</v>
      </c>
      <c r="C919" s="320" t="s">
        <v>395</v>
      </c>
      <c r="D919" s="320" t="s">
        <v>1795</v>
      </c>
      <c r="E919" s="320" t="s">
        <v>329</v>
      </c>
      <c r="F919" s="315">
        <v>1334</v>
      </c>
      <c r="G919" s="315">
        <v>1334</v>
      </c>
      <c r="H919" s="123" t="str">
        <f t="shared" si="14"/>
        <v>0702093R373980244</v>
      </c>
    </row>
    <row r="920" spans="1:8">
      <c r="A920" s="319" t="s">
        <v>1077</v>
      </c>
      <c r="B920" s="320" t="s">
        <v>207</v>
      </c>
      <c r="C920" s="320" t="s">
        <v>1078</v>
      </c>
      <c r="D920" s="320" t="s">
        <v>1174</v>
      </c>
      <c r="E920" s="320" t="s">
        <v>1174</v>
      </c>
      <c r="F920" s="315">
        <v>69973245</v>
      </c>
      <c r="G920" s="315">
        <v>69973245</v>
      </c>
      <c r="H920" s="123" t="str">
        <f t="shared" si="14"/>
        <v>0703</v>
      </c>
    </row>
    <row r="921" spans="1:8" ht="25.5">
      <c r="A921" s="319" t="s">
        <v>442</v>
      </c>
      <c r="B921" s="320" t="s">
        <v>207</v>
      </c>
      <c r="C921" s="320" t="s">
        <v>1078</v>
      </c>
      <c r="D921" s="320" t="s">
        <v>971</v>
      </c>
      <c r="E921" s="320" t="s">
        <v>1174</v>
      </c>
      <c r="F921" s="315">
        <v>69893245</v>
      </c>
      <c r="G921" s="315">
        <v>69893245</v>
      </c>
      <c r="H921" s="123" t="str">
        <f t="shared" si="14"/>
        <v>07030100000000</v>
      </c>
    </row>
    <row r="922" spans="1:8" ht="38.25">
      <c r="A922" s="319" t="s">
        <v>443</v>
      </c>
      <c r="B922" s="320" t="s">
        <v>207</v>
      </c>
      <c r="C922" s="320" t="s">
        <v>1078</v>
      </c>
      <c r="D922" s="320" t="s">
        <v>972</v>
      </c>
      <c r="E922" s="320" t="s">
        <v>1174</v>
      </c>
      <c r="F922" s="315">
        <v>69893245</v>
      </c>
      <c r="G922" s="315">
        <v>69893245</v>
      </c>
      <c r="H922" s="123" t="str">
        <f t="shared" si="14"/>
        <v>07030110000000</v>
      </c>
    </row>
    <row r="923" spans="1:8" ht="140.25">
      <c r="A923" s="319" t="s">
        <v>414</v>
      </c>
      <c r="B923" s="320" t="s">
        <v>207</v>
      </c>
      <c r="C923" s="320" t="s">
        <v>1078</v>
      </c>
      <c r="D923" s="320" t="s">
        <v>754</v>
      </c>
      <c r="E923" s="320" t="s">
        <v>1174</v>
      </c>
      <c r="F923" s="315">
        <v>8052431</v>
      </c>
      <c r="G923" s="315">
        <v>8052431</v>
      </c>
      <c r="H923" s="123" t="str">
        <f t="shared" si="14"/>
        <v>07030110040030</v>
      </c>
    </row>
    <row r="924" spans="1:8" ht="38.25">
      <c r="A924" s="319" t="s">
        <v>1324</v>
      </c>
      <c r="B924" s="320" t="s">
        <v>207</v>
      </c>
      <c r="C924" s="320" t="s">
        <v>1078</v>
      </c>
      <c r="D924" s="320" t="s">
        <v>754</v>
      </c>
      <c r="E924" s="320" t="s">
        <v>1325</v>
      </c>
      <c r="F924" s="315">
        <v>8052431</v>
      </c>
      <c r="G924" s="315">
        <v>8052431</v>
      </c>
      <c r="H924" s="123" t="str">
        <f t="shared" si="14"/>
        <v>07030110040030600</v>
      </c>
    </row>
    <row r="925" spans="1:8">
      <c r="A925" s="319" t="s">
        <v>1199</v>
      </c>
      <c r="B925" s="320" t="s">
        <v>207</v>
      </c>
      <c r="C925" s="320" t="s">
        <v>1078</v>
      </c>
      <c r="D925" s="320" t="s">
        <v>754</v>
      </c>
      <c r="E925" s="320" t="s">
        <v>1200</v>
      </c>
      <c r="F925" s="315">
        <v>8052431</v>
      </c>
      <c r="G925" s="315">
        <v>8052431</v>
      </c>
      <c r="H925" s="123" t="str">
        <f t="shared" si="14"/>
        <v>07030110040030610</v>
      </c>
    </row>
    <row r="926" spans="1:8" ht="76.5">
      <c r="A926" s="319" t="s">
        <v>347</v>
      </c>
      <c r="B926" s="320" t="s">
        <v>207</v>
      </c>
      <c r="C926" s="320" t="s">
        <v>1078</v>
      </c>
      <c r="D926" s="320" t="s">
        <v>754</v>
      </c>
      <c r="E926" s="320" t="s">
        <v>348</v>
      </c>
      <c r="F926" s="315">
        <v>8052431</v>
      </c>
      <c r="G926" s="315">
        <v>8052431</v>
      </c>
      <c r="H926" s="123" t="str">
        <f t="shared" si="14"/>
        <v>07030110040030611</v>
      </c>
    </row>
    <row r="927" spans="1:8" ht="140.25">
      <c r="A927" s="319" t="s">
        <v>1773</v>
      </c>
      <c r="B927" s="320" t="s">
        <v>207</v>
      </c>
      <c r="C927" s="320" t="s">
        <v>1078</v>
      </c>
      <c r="D927" s="320" t="s">
        <v>1774</v>
      </c>
      <c r="E927" s="320" t="s">
        <v>1174</v>
      </c>
      <c r="F927" s="315">
        <v>14042845</v>
      </c>
      <c r="G927" s="315">
        <v>14042845</v>
      </c>
      <c r="H927" s="123" t="str">
        <f t="shared" si="14"/>
        <v>07030110040031</v>
      </c>
    </row>
    <row r="928" spans="1:8" ht="38.25">
      <c r="A928" s="319" t="s">
        <v>1324</v>
      </c>
      <c r="B928" s="320" t="s">
        <v>207</v>
      </c>
      <c r="C928" s="320" t="s">
        <v>1078</v>
      </c>
      <c r="D928" s="320" t="s">
        <v>1774</v>
      </c>
      <c r="E928" s="320" t="s">
        <v>1325</v>
      </c>
      <c r="F928" s="315">
        <v>14042845</v>
      </c>
      <c r="G928" s="315">
        <v>14042845</v>
      </c>
      <c r="H928" s="123" t="str">
        <f t="shared" si="14"/>
        <v>07030110040031600</v>
      </c>
    </row>
    <row r="929" spans="1:8">
      <c r="A929" s="319" t="s">
        <v>1199</v>
      </c>
      <c r="B929" s="320" t="s">
        <v>207</v>
      </c>
      <c r="C929" s="320" t="s">
        <v>1078</v>
      </c>
      <c r="D929" s="320" t="s">
        <v>1774</v>
      </c>
      <c r="E929" s="320" t="s">
        <v>1200</v>
      </c>
      <c r="F929" s="315">
        <v>14042845</v>
      </c>
      <c r="G929" s="315">
        <v>14042845</v>
      </c>
      <c r="H929" s="123" t="str">
        <f t="shared" si="14"/>
        <v>07030110040031610</v>
      </c>
    </row>
    <row r="930" spans="1:8" ht="76.5">
      <c r="A930" s="319" t="s">
        <v>347</v>
      </c>
      <c r="B930" s="320" t="s">
        <v>207</v>
      </c>
      <c r="C930" s="320" t="s">
        <v>1078</v>
      </c>
      <c r="D930" s="320" t="s">
        <v>1774</v>
      </c>
      <c r="E930" s="320" t="s">
        <v>348</v>
      </c>
      <c r="F930" s="315">
        <v>14042845</v>
      </c>
      <c r="G930" s="315">
        <v>14042845</v>
      </c>
      <c r="H930" s="123" t="str">
        <f t="shared" si="14"/>
        <v>07030110040031611</v>
      </c>
    </row>
    <row r="931" spans="1:8" ht="229.5">
      <c r="A931" s="319" t="s">
        <v>1463</v>
      </c>
      <c r="B931" s="320" t="s">
        <v>207</v>
      </c>
      <c r="C931" s="320" t="s">
        <v>1078</v>
      </c>
      <c r="D931" s="320" t="s">
        <v>1464</v>
      </c>
      <c r="E931" s="320" t="s">
        <v>1174</v>
      </c>
      <c r="F931" s="315">
        <v>500000</v>
      </c>
      <c r="G931" s="315">
        <v>500000</v>
      </c>
      <c r="H931" s="123" t="str">
        <f t="shared" si="14"/>
        <v>07030110040033</v>
      </c>
    </row>
    <row r="932" spans="1:8" ht="38.25">
      <c r="A932" s="319" t="s">
        <v>1324</v>
      </c>
      <c r="B932" s="320" t="s">
        <v>207</v>
      </c>
      <c r="C932" s="320" t="s">
        <v>1078</v>
      </c>
      <c r="D932" s="320" t="s">
        <v>1464</v>
      </c>
      <c r="E932" s="320" t="s">
        <v>1325</v>
      </c>
      <c r="F932" s="315">
        <v>500000</v>
      </c>
      <c r="G932" s="315">
        <v>500000</v>
      </c>
      <c r="H932" s="123" t="str">
        <f t="shared" si="14"/>
        <v>07030110040033600</v>
      </c>
    </row>
    <row r="933" spans="1:8">
      <c r="A933" s="319" t="s">
        <v>1199</v>
      </c>
      <c r="B933" s="320" t="s">
        <v>207</v>
      </c>
      <c r="C933" s="320" t="s">
        <v>1078</v>
      </c>
      <c r="D933" s="320" t="s">
        <v>1464</v>
      </c>
      <c r="E933" s="320" t="s">
        <v>1200</v>
      </c>
      <c r="F933" s="315">
        <v>500000</v>
      </c>
      <c r="G933" s="315">
        <v>500000</v>
      </c>
      <c r="H933" s="123" t="str">
        <f t="shared" si="14"/>
        <v>07030110040033610</v>
      </c>
    </row>
    <row r="934" spans="1:8" ht="76.5">
      <c r="A934" s="319" t="s">
        <v>347</v>
      </c>
      <c r="B934" s="320" t="s">
        <v>207</v>
      </c>
      <c r="C934" s="320" t="s">
        <v>1078</v>
      </c>
      <c r="D934" s="320" t="s">
        <v>1464</v>
      </c>
      <c r="E934" s="320" t="s">
        <v>348</v>
      </c>
      <c r="F934" s="315">
        <v>500000</v>
      </c>
      <c r="G934" s="315">
        <v>500000</v>
      </c>
      <c r="H934" s="123" t="str">
        <f t="shared" ref="H934:H997" si="15">CONCATENATE(C934,,D934,E934)</f>
        <v>07030110040033611</v>
      </c>
    </row>
    <row r="935" spans="1:8" ht="191.25">
      <c r="A935" s="319" t="s">
        <v>576</v>
      </c>
      <c r="B935" s="320" t="s">
        <v>207</v>
      </c>
      <c r="C935" s="320" t="s">
        <v>1078</v>
      </c>
      <c r="D935" s="320" t="s">
        <v>755</v>
      </c>
      <c r="E935" s="320" t="s">
        <v>1174</v>
      </c>
      <c r="F935" s="315">
        <v>5500000</v>
      </c>
      <c r="G935" s="315">
        <v>5500000</v>
      </c>
      <c r="H935" s="123" t="str">
        <f t="shared" si="15"/>
        <v>07030110041030</v>
      </c>
    </row>
    <row r="936" spans="1:8" ht="38.25">
      <c r="A936" s="319" t="s">
        <v>1324</v>
      </c>
      <c r="B936" s="320" t="s">
        <v>207</v>
      </c>
      <c r="C936" s="320" t="s">
        <v>1078</v>
      </c>
      <c r="D936" s="320" t="s">
        <v>755</v>
      </c>
      <c r="E936" s="320" t="s">
        <v>1325</v>
      </c>
      <c r="F936" s="315">
        <v>5500000</v>
      </c>
      <c r="G936" s="315">
        <v>5500000</v>
      </c>
      <c r="H936" s="123" t="str">
        <f t="shared" si="15"/>
        <v>07030110041030600</v>
      </c>
    </row>
    <row r="937" spans="1:8">
      <c r="A937" s="319" t="s">
        <v>1199</v>
      </c>
      <c r="B937" s="320" t="s">
        <v>207</v>
      </c>
      <c r="C937" s="320" t="s">
        <v>1078</v>
      </c>
      <c r="D937" s="320" t="s">
        <v>755</v>
      </c>
      <c r="E937" s="320" t="s">
        <v>1200</v>
      </c>
      <c r="F937" s="315">
        <v>5500000</v>
      </c>
      <c r="G937" s="315">
        <v>5500000</v>
      </c>
      <c r="H937" s="123" t="str">
        <f t="shared" si="15"/>
        <v>07030110041030610</v>
      </c>
    </row>
    <row r="938" spans="1:8" ht="76.5">
      <c r="A938" s="319" t="s">
        <v>347</v>
      </c>
      <c r="B938" s="320" t="s">
        <v>207</v>
      </c>
      <c r="C938" s="320" t="s">
        <v>1078</v>
      </c>
      <c r="D938" s="320" t="s">
        <v>755</v>
      </c>
      <c r="E938" s="320" t="s">
        <v>348</v>
      </c>
      <c r="F938" s="315">
        <v>5500000</v>
      </c>
      <c r="G938" s="315">
        <v>5500000</v>
      </c>
      <c r="H938" s="123" t="str">
        <f t="shared" si="15"/>
        <v>07030110041030611</v>
      </c>
    </row>
    <row r="939" spans="1:8" ht="102">
      <c r="A939" s="319" t="s">
        <v>1775</v>
      </c>
      <c r="B939" s="320" t="s">
        <v>207</v>
      </c>
      <c r="C939" s="320" t="s">
        <v>1078</v>
      </c>
      <c r="D939" s="320" t="s">
        <v>1776</v>
      </c>
      <c r="E939" s="320" t="s">
        <v>1174</v>
      </c>
      <c r="F939" s="315">
        <v>17497350</v>
      </c>
      <c r="G939" s="315">
        <v>17497350</v>
      </c>
      <c r="H939" s="123" t="str">
        <f t="shared" si="15"/>
        <v>07030110042030</v>
      </c>
    </row>
    <row r="940" spans="1:8" ht="38.25">
      <c r="A940" s="319" t="s">
        <v>1324</v>
      </c>
      <c r="B940" s="320" t="s">
        <v>207</v>
      </c>
      <c r="C940" s="320" t="s">
        <v>1078</v>
      </c>
      <c r="D940" s="320" t="s">
        <v>1776</v>
      </c>
      <c r="E940" s="320" t="s">
        <v>1325</v>
      </c>
      <c r="F940" s="315">
        <v>17497350</v>
      </c>
      <c r="G940" s="315">
        <v>17497350</v>
      </c>
      <c r="H940" s="123" t="str">
        <f t="shared" si="15"/>
        <v>07030110042030600</v>
      </c>
    </row>
    <row r="941" spans="1:8">
      <c r="A941" s="319" t="s">
        <v>1199</v>
      </c>
      <c r="B941" s="320" t="s">
        <v>207</v>
      </c>
      <c r="C941" s="320" t="s">
        <v>1078</v>
      </c>
      <c r="D941" s="320" t="s">
        <v>1776</v>
      </c>
      <c r="E941" s="320" t="s">
        <v>1200</v>
      </c>
      <c r="F941" s="315">
        <v>17497350</v>
      </c>
      <c r="G941" s="315">
        <v>17497350</v>
      </c>
      <c r="H941" s="123" t="str">
        <f t="shared" si="15"/>
        <v>07030110042030610</v>
      </c>
    </row>
    <row r="942" spans="1:8" ht="76.5">
      <c r="A942" s="319" t="s">
        <v>347</v>
      </c>
      <c r="B942" s="320" t="s">
        <v>207</v>
      </c>
      <c r="C942" s="320" t="s">
        <v>1078</v>
      </c>
      <c r="D942" s="320" t="s">
        <v>1776</v>
      </c>
      <c r="E942" s="320" t="s">
        <v>348</v>
      </c>
      <c r="F942" s="315">
        <v>16259069</v>
      </c>
      <c r="G942" s="315">
        <v>16259069</v>
      </c>
      <c r="H942" s="123" t="str">
        <f t="shared" si="15"/>
        <v>07030110042030611</v>
      </c>
    </row>
    <row r="943" spans="1:8" ht="25.5">
      <c r="A943" s="319" t="s">
        <v>1777</v>
      </c>
      <c r="B943" s="320" t="s">
        <v>207</v>
      </c>
      <c r="C943" s="320" t="s">
        <v>1078</v>
      </c>
      <c r="D943" s="320" t="s">
        <v>1776</v>
      </c>
      <c r="E943" s="320" t="s">
        <v>1778</v>
      </c>
      <c r="F943" s="315">
        <v>1238281</v>
      </c>
      <c r="G943" s="315">
        <v>1238281</v>
      </c>
      <c r="H943" s="123" t="str">
        <f t="shared" si="15"/>
        <v>07030110042030613</v>
      </c>
    </row>
    <row r="944" spans="1:8" ht="153">
      <c r="A944" s="319" t="s">
        <v>577</v>
      </c>
      <c r="B944" s="320" t="s">
        <v>207</v>
      </c>
      <c r="C944" s="320" t="s">
        <v>1078</v>
      </c>
      <c r="D944" s="320" t="s">
        <v>756</v>
      </c>
      <c r="E944" s="320" t="s">
        <v>1174</v>
      </c>
      <c r="F944" s="315">
        <v>65000</v>
      </c>
      <c r="G944" s="315">
        <v>65000</v>
      </c>
      <c r="H944" s="123" t="str">
        <f t="shared" si="15"/>
        <v>07030110045030</v>
      </c>
    </row>
    <row r="945" spans="1:8" ht="38.25">
      <c r="A945" s="319" t="s">
        <v>1324</v>
      </c>
      <c r="B945" s="320" t="s">
        <v>207</v>
      </c>
      <c r="C945" s="320" t="s">
        <v>1078</v>
      </c>
      <c r="D945" s="320" t="s">
        <v>756</v>
      </c>
      <c r="E945" s="320" t="s">
        <v>1325</v>
      </c>
      <c r="F945" s="315">
        <v>65000</v>
      </c>
      <c r="G945" s="315">
        <v>65000</v>
      </c>
      <c r="H945" s="123" t="str">
        <f t="shared" si="15"/>
        <v>07030110045030600</v>
      </c>
    </row>
    <row r="946" spans="1:8">
      <c r="A946" s="319" t="s">
        <v>1199</v>
      </c>
      <c r="B946" s="320" t="s">
        <v>207</v>
      </c>
      <c r="C946" s="320" t="s">
        <v>1078</v>
      </c>
      <c r="D946" s="320" t="s">
        <v>756</v>
      </c>
      <c r="E946" s="320" t="s">
        <v>1200</v>
      </c>
      <c r="F946" s="315">
        <v>65000</v>
      </c>
      <c r="G946" s="315">
        <v>65000</v>
      </c>
      <c r="H946" s="123" t="str">
        <f t="shared" si="15"/>
        <v>07030110045030610</v>
      </c>
    </row>
    <row r="947" spans="1:8" ht="76.5">
      <c r="A947" s="319" t="s">
        <v>347</v>
      </c>
      <c r="B947" s="320" t="s">
        <v>207</v>
      </c>
      <c r="C947" s="320" t="s">
        <v>1078</v>
      </c>
      <c r="D947" s="320" t="s">
        <v>756</v>
      </c>
      <c r="E947" s="320" t="s">
        <v>348</v>
      </c>
      <c r="F947" s="315">
        <v>65000</v>
      </c>
      <c r="G947" s="315">
        <v>65000</v>
      </c>
      <c r="H947" s="123" t="str">
        <f t="shared" si="15"/>
        <v>07030110045030611</v>
      </c>
    </row>
    <row r="948" spans="1:8" ht="140.25">
      <c r="A948" s="319" t="s">
        <v>579</v>
      </c>
      <c r="B948" s="320" t="s">
        <v>207</v>
      </c>
      <c r="C948" s="320" t="s">
        <v>1078</v>
      </c>
      <c r="D948" s="320" t="s">
        <v>759</v>
      </c>
      <c r="E948" s="320" t="s">
        <v>1174</v>
      </c>
      <c r="F948" s="315">
        <v>480000</v>
      </c>
      <c r="G948" s="315">
        <v>480000</v>
      </c>
      <c r="H948" s="123" t="str">
        <f t="shared" si="15"/>
        <v>07030110047030</v>
      </c>
    </row>
    <row r="949" spans="1:8" ht="38.25">
      <c r="A949" s="319" t="s">
        <v>1324</v>
      </c>
      <c r="B949" s="320" t="s">
        <v>207</v>
      </c>
      <c r="C949" s="320" t="s">
        <v>1078</v>
      </c>
      <c r="D949" s="320" t="s">
        <v>759</v>
      </c>
      <c r="E949" s="320" t="s">
        <v>1325</v>
      </c>
      <c r="F949" s="315">
        <v>480000</v>
      </c>
      <c r="G949" s="315">
        <v>480000</v>
      </c>
      <c r="H949" s="123" t="str">
        <f t="shared" si="15"/>
        <v>07030110047030600</v>
      </c>
    </row>
    <row r="950" spans="1:8">
      <c r="A950" s="319" t="s">
        <v>1199</v>
      </c>
      <c r="B950" s="320" t="s">
        <v>207</v>
      </c>
      <c r="C950" s="320" t="s">
        <v>1078</v>
      </c>
      <c r="D950" s="320" t="s">
        <v>759</v>
      </c>
      <c r="E950" s="320" t="s">
        <v>1200</v>
      </c>
      <c r="F950" s="315">
        <v>480000</v>
      </c>
      <c r="G950" s="315">
        <v>480000</v>
      </c>
      <c r="H950" s="123" t="str">
        <f t="shared" si="15"/>
        <v>07030110047030610</v>
      </c>
    </row>
    <row r="951" spans="1:8" ht="25.5">
      <c r="A951" s="319" t="s">
        <v>366</v>
      </c>
      <c r="B951" s="320" t="s">
        <v>207</v>
      </c>
      <c r="C951" s="320" t="s">
        <v>1078</v>
      </c>
      <c r="D951" s="320" t="s">
        <v>759</v>
      </c>
      <c r="E951" s="320" t="s">
        <v>367</v>
      </c>
      <c r="F951" s="315">
        <v>480000</v>
      </c>
      <c r="G951" s="315">
        <v>480000</v>
      </c>
      <c r="H951" s="123" t="str">
        <f t="shared" si="15"/>
        <v>07030110047030612</v>
      </c>
    </row>
    <row r="952" spans="1:8" ht="153">
      <c r="A952" s="319" t="s">
        <v>581</v>
      </c>
      <c r="B952" s="320" t="s">
        <v>207</v>
      </c>
      <c r="C952" s="320" t="s">
        <v>1078</v>
      </c>
      <c r="D952" s="320" t="s">
        <v>760</v>
      </c>
      <c r="E952" s="320" t="s">
        <v>1174</v>
      </c>
      <c r="F952" s="315">
        <v>3525789</v>
      </c>
      <c r="G952" s="315">
        <v>3525789</v>
      </c>
      <c r="H952" s="123" t="str">
        <f t="shared" si="15"/>
        <v>0703011004Г030</v>
      </c>
    </row>
    <row r="953" spans="1:8" ht="38.25">
      <c r="A953" s="319" t="s">
        <v>1324</v>
      </c>
      <c r="B953" s="320" t="s">
        <v>207</v>
      </c>
      <c r="C953" s="320" t="s">
        <v>1078</v>
      </c>
      <c r="D953" s="320" t="s">
        <v>760</v>
      </c>
      <c r="E953" s="320" t="s">
        <v>1325</v>
      </c>
      <c r="F953" s="315">
        <v>3525789</v>
      </c>
      <c r="G953" s="315">
        <v>3525789</v>
      </c>
      <c r="H953" s="123" t="str">
        <f t="shared" si="15"/>
        <v>0703011004Г030600</v>
      </c>
    </row>
    <row r="954" spans="1:8">
      <c r="A954" s="319" t="s">
        <v>1199</v>
      </c>
      <c r="B954" s="320" t="s">
        <v>207</v>
      </c>
      <c r="C954" s="320" t="s">
        <v>1078</v>
      </c>
      <c r="D954" s="320" t="s">
        <v>760</v>
      </c>
      <c r="E954" s="320" t="s">
        <v>1200</v>
      </c>
      <c r="F954" s="315">
        <v>3525789</v>
      </c>
      <c r="G954" s="315">
        <v>3525789</v>
      </c>
      <c r="H954" s="123" t="str">
        <f t="shared" si="15"/>
        <v>0703011004Г030610</v>
      </c>
    </row>
    <row r="955" spans="1:8" ht="76.5">
      <c r="A955" s="319" t="s">
        <v>347</v>
      </c>
      <c r="B955" s="320" t="s">
        <v>207</v>
      </c>
      <c r="C955" s="320" t="s">
        <v>1078</v>
      </c>
      <c r="D955" s="320" t="s">
        <v>760</v>
      </c>
      <c r="E955" s="320" t="s">
        <v>348</v>
      </c>
      <c r="F955" s="315">
        <v>3525789</v>
      </c>
      <c r="G955" s="315">
        <v>3525789</v>
      </c>
      <c r="H955" s="123" t="str">
        <f t="shared" si="15"/>
        <v>0703011004Г030611</v>
      </c>
    </row>
    <row r="956" spans="1:8" ht="153">
      <c r="A956" s="319" t="s">
        <v>1837</v>
      </c>
      <c r="B956" s="320" t="s">
        <v>207</v>
      </c>
      <c r="C956" s="320" t="s">
        <v>1078</v>
      </c>
      <c r="D956" s="320" t="s">
        <v>1838</v>
      </c>
      <c r="E956" s="320" t="s">
        <v>1174</v>
      </c>
      <c r="F956" s="315">
        <v>28873</v>
      </c>
      <c r="G956" s="315">
        <v>28873</v>
      </c>
      <c r="H956" s="123" t="str">
        <f t="shared" si="15"/>
        <v>0703011004М030</v>
      </c>
    </row>
    <row r="957" spans="1:8" ht="38.25">
      <c r="A957" s="319" t="s">
        <v>1324</v>
      </c>
      <c r="B957" s="320" t="s">
        <v>207</v>
      </c>
      <c r="C957" s="320" t="s">
        <v>1078</v>
      </c>
      <c r="D957" s="320" t="s">
        <v>1838</v>
      </c>
      <c r="E957" s="320" t="s">
        <v>1325</v>
      </c>
      <c r="F957" s="315">
        <v>28873</v>
      </c>
      <c r="G957" s="315">
        <v>28873</v>
      </c>
      <c r="H957" s="123" t="str">
        <f t="shared" si="15"/>
        <v>0703011004М030600</v>
      </c>
    </row>
    <row r="958" spans="1:8">
      <c r="A958" s="319" t="s">
        <v>1199</v>
      </c>
      <c r="B958" s="320" t="s">
        <v>207</v>
      </c>
      <c r="C958" s="320" t="s">
        <v>1078</v>
      </c>
      <c r="D958" s="320" t="s">
        <v>1838</v>
      </c>
      <c r="E958" s="320" t="s">
        <v>1200</v>
      </c>
      <c r="F958" s="315">
        <v>28873</v>
      </c>
      <c r="G958" s="315">
        <v>28873</v>
      </c>
      <c r="H958" s="123" t="str">
        <f t="shared" si="15"/>
        <v>0703011004М030610</v>
      </c>
    </row>
    <row r="959" spans="1:8" ht="76.5">
      <c r="A959" s="319" t="s">
        <v>347</v>
      </c>
      <c r="B959" s="320" t="s">
        <v>207</v>
      </c>
      <c r="C959" s="320" t="s">
        <v>1078</v>
      </c>
      <c r="D959" s="320" t="s">
        <v>1838</v>
      </c>
      <c r="E959" s="320" t="s">
        <v>348</v>
      </c>
      <c r="F959" s="315">
        <v>28873</v>
      </c>
      <c r="G959" s="315">
        <v>28873</v>
      </c>
      <c r="H959" s="123" t="str">
        <f t="shared" si="15"/>
        <v>0703011004М030611</v>
      </c>
    </row>
    <row r="960" spans="1:8" ht="127.5">
      <c r="A960" s="319" t="s">
        <v>966</v>
      </c>
      <c r="B960" s="320" t="s">
        <v>207</v>
      </c>
      <c r="C960" s="320" t="s">
        <v>1078</v>
      </c>
      <c r="D960" s="320" t="s">
        <v>967</v>
      </c>
      <c r="E960" s="320" t="s">
        <v>1174</v>
      </c>
      <c r="F960" s="315">
        <v>271157</v>
      </c>
      <c r="G960" s="315">
        <v>271157</v>
      </c>
      <c r="H960" s="123" t="str">
        <f t="shared" si="15"/>
        <v>0703011004Э030</v>
      </c>
    </row>
    <row r="961" spans="1:8" ht="38.25">
      <c r="A961" s="319" t="s">
        <v>1324</v>
      </c>
      <c r="B961" s="320" t="s">
        <v>207</v>
      </c>
      <c r="C961" s="320" t="s">
        <v>1078</v>
      </c>
      <c r="D961" s="320" t="s">
        <v>967</v>
      </c>
      <c r="E961" s="320" t="s">
        <v>1325</v>
      </c>
      <c r="F961" s="315">
        <v>271157</v>
      </c>
      <c r="G961" s="315">
        <v>271157</v>
      </c>
      <c r="H961" s="123" t="str">
        <f t="shared" si="15"/>
        <v>0703011004Э030600</v>
      </c>
    </row>
    <row r="962" spans="1:8">
      <c r="A962" s="319" t="s">
        <v>1199</v>
      </c>
      <c r="B962" s="320" t="s">
        <v>207</v>
      </c>
      <c r="C962" s="320" t="s">
        <v>1078</v>
      </c>
      <c r="D962" s="320" t="s">
        <v>967</v>
      </c>
      <c r="E962" s="320" t="s">
        <v>1200</v>
      </c>
      <c r="F962" s="315">
        <v>271157</v>
      </c>
      <c r="G962" s="315">
        <v>271157</v>
      </c>
      <c r="H962" s="123" t="str">
        <f t="shared" si="15"/>
        <v>0703011004Э030610</v>
      </c>
    </row>
    <row r="963" spans="1:8" ht="76.5">
      <c r="A963" s="319" t="s">
        <v>347</v>
      </c>
      <c r="B963" s="320" t="s">
        <v>207</v>
      </c>
      <c r="C963" s="320" t="s">
        <v>1078</v>
      </c>
      <c r="D963" s="320" t="s">
        <v>967</v>
      </c>
      <c r="E963" s="320" t="s">
        <v>348</v>
      </c>
      <c r="F963" s="315">
        <v>271157</v>
      </c>
      <c r="G963" s="315">
        <v>271157</v>
      </c>
      <c r="H963" s="123" t="str">
        <f t="shared" si="15"/>
        <v>0703011004Э030611</v>
      </c>
    </row>
    <row r="964" spans="1:8" ht="331.5">
      <c r="A964" s="319" t="s">
        <v>1350</v>
      </c>
      <c r="B964" s="320" t="s">
        <v>207</v>
      </c>
      <c r="C964" s="320" t="s">
        <v>1078</v>
      </c>
      <c r="D964" s="320" t="s">
        <v>747</v>
      </c>
      <c r="E964" s="320" t="s">
        <v>1174</v>
      </c>
      <c r="F964" s="315">
        <v>19929800</v>
      </c>
      <c r="G964" s="315">
        <v>19929800</v>
      </c>
      <c r="H964" s="123" t="str">
        <f t="shared" si="15"/>
        <v>07030110075640</v>
      </c>
    </row>
    <row r="965" spans="1:8" ht="76.5">
      <c r="A965" s="319" t="s">
        <v>1315</v>
      </c>
      <c r="B965" s="320" t="s">
        <v>207</v>
      </c>
      <c r="C965" s="320" t="s">
        <v>1078</v>
      </c>
      <c r="D965" s="320" t="s">
        <v>747</v>
      </c>
      <c r="E965" s="320" t="s">
        <v>273</v>
      </c>
      <c r="F965" s="315">
        <v>19929800</v>
      </c>
      <c r="G965" s="315">
        <v>19929800</v>
      </c>
      <c r="H965" s="123" t="str">
        <f t="shared" si="15"/>
        <v>07030110075640100</v>
      </c>
    </row>
    <row r="966" spans="1:8" ht="25.5">
      <c r="A966" s="319" t="s">
        <v>1191</v>
      </c>
      <c r="B966" s="320" t="s">
        <v>207</v>
      </c>
      <c r="C966" s="320" t="s">
        <v>1078</v>
      </c>
      <c r="D966" s="320" t="s">
        <v>747</v>
      </c>
      <c r="E966" s="320" t="s">
        <v>133</v>
      </c>
      <c r="F966" s="315">
        <v>19929800</v>
      </c>
      <c r="G966" s="315">
        <v>19929800</v>
      </c>
      <c r="H966" s="123" t="str">
        <f t="shared" si="15"/>
        <v>07030110075640110</v>
      </c>
    </row>
    <row r="967" spans="1:8">
      <c r="A967" s="319" t="s">
        <v>1138</v>
      </c>
      <c r="B967" s="320" t="s">
        <v>207</v>
      </c>
      <c r="C967" s="320" t="s">
        <v>1078</v>
      </c>
      <c r="D967" s="320" t="s">
        <v>747</v>
      </c>
      <c r="E967" s="320" t="s">
        <v>342</v>
      </c>
      <c r="F967" s="315">
        <v>15307000</v>
      </c>
      <c r="G967" s="315">
        <v>15307000</v>
      </c>
      <c r="H967" s="123" t="str">
        <f t="shared" si="15"/>
        <v>07030110075640111</v>
      </c>
    </row>
    <row r="968" spans="1:8" ht="51">
      <c r="A968" s="319" t="s">
        <v>1139</v>
      </c>
      <c r="B968" s="320" t="s">
        <v>207</v>
      </c>
      <c r="C968" s="320" t="s">
        <v>1078</v>
      </c>
      <c r="D968" s="320" t="s">
        <v>747</v>
      </c>
      <c r="E968" s="320" t="s">
        <v>1056</v>
      </c>
      <c r="F968" s="315">
        <v>4622800</v>
      </c>
      <c r="G968" s="315">
        <v>4622800</v>
      </c>
      <c r="H968" s="123" t="str">
        <f t="shared" si="15"/>
        <v>07030110075640119</v>
      </c>
    </row>
    <row r="969" spans="1:8" ht="38.25">
      <c r="A969" s="319" t="s">
        <v>483</v>
      </c>
      <c r="B969" s="320" t="s">
        <v>207</v>
      </c>
      <c r="C969" s="320" t="s">
        <v>1078</v>
      </c>
      <c r="D969" s="320" t="s">
        <v>993</v>
      </c>
      <c r="E969" s="320" t="s">
        <v>1174</v>
      </c>
      <c r="F969" s="315">
        <v>80000</v>
      </c>
      <c r="G969" s="315">
        <v>80000</v>
      </c>
      <c r="H969" s="123" t="str">
        <f t="shared" si="15"/>
        <v>07030900000000</v>
      </c>
    </row>
    <row r="970" spans="1:8" ht="25.5">
      <c r="A970" s="319" t="s">
        <v>488</v>
      </c>
      <c r="B970" s="320" t="s">
        <v>207</v>
      </c>
      <c r="C970" s="320" t="s">
        <v>1078</v>
      </c>
      <c r="D970" s="320" t="s">
        <v>996</v>
      </c>
      <c r="E970" s="320" t="s">
        <v>1174</v>
      </c>
      <c r="F970" s="315">
        <v>80000</v>
      </c>
      <c r="G970" s="315">
        <v>80000</v>
      </c>
      <c r="H970" s="123" t="str">
        <f t="shared" si="15"/>
        <v>07030930000000</v>
      </c>
    </row>
    <row r="971" spans="1:8" ht="76.5">
      <c r="A971" s="319" t="s">
        <v>407</v>
      </c>
      <c r="B971" s="320" t="s">
        <v>207</v>
      </c>
      <c r="C971" s="320" t="s">
        <v>1078</v>
      </c>
      <c r="D971" s="320" t="s">
        <v>1721</v>
      </c>
      <c r="E971" s="320" t="s">
        <v>1174</v>
      </c>
      <c r="F971" s="315">
        <v>80000</v>
      </c>
      <c r="G971" s="315">
        <v>80000</v>
      </c>
      <c r="H971" s="123" t="str">
        <f t="shared" si="15"/>
        <v>07030930080000</v>
      </c>
    </row>
    <row r="972" spans="1:8" ht="38.25">
      <c r="A972" s="319" t="s">
        <v>1324</v>
      </c>
      <c r="B972" s="320" t="s">
        <v>207</v>
      </c>
      <c r="C972" s="320" t="s">
        <v>1078</v>
      </c>
      <c r="D972" s="320" t="s">
        <v>1721</v>
      </c>
      <c r="E972" s="320" t="s">
        <v>1325</v>
      </c>
      <c r="F972" s="315">
        <v>80000</v>
      </c>
      <c r="G972" s="315">
        <v>80000</v>
      </c>
      <c r="H972" s="123" t="str">
        <f t="shared" si="15"/>
        <v>07030930080000600</v>
      </c>
    </row>
    <row r="973" spans="1:8">
      <c r="A973" s="319" t="s">
        <v>1199</v>
      </c>
      <c r="B973" s="320" t="s">
        <v>207</v>
      </c>
      <c r="C973" s="320" t="s">
        <v>1078</v>
      </c>
      <c r="D973" s="320" t="s">
        <v>1721</v>
      </c>
      <c r="E973" s="320" t="s">
        <v>1200</v>
      </c>
      <c r="F973" s="315">
        <v>80000</v>
      </c>
      <c r="G973" s="315">
        <v>80000</v>
      </c>
      <c r="H973" s="123" t="str">
        <f t="shared" si="15"/>
        <v>07030930080000610</v>
      </c>
    </row>
    <row r="974" spans="1:8" ht="25.5">
      <c r="A974" s="319" t="s">
        <v>366</v>
      </c>
      <c r="B974" s="320" t="s">
        <v>207</v>
      </c>
      <c r="C974" s="320" t="s">
        <v>1078</v>
      </c>
      <c r="D974" s="320" t="s">
        <v>1721</v>
      </c>
      <c r="E974" s="320" t="s">
        <v>367</v>
      </c>
      <c r="F974" s="315">
        <v>80000</v>
      </c>
      <c r="G974" s="315">
        <v>80000</v>
      </c>
      <c r="H974" s="123" t="str">
        <f t="shared" si="15"/>
        <v>07030930080000612</v>
      </c>
    </row>
    <row r="975" spans="1:8">
      <c r="A975" s="319" t="s">
        <v>1075</v>
      </c>
      <c r="B975" s="320" t="s">
        <v>207</v>
      </c>
      <c r="C975" s="320" t="s">
        <v>365</v>
      </c>
      <c r="D975" s="320" t="s">
        <v>1174</v>
      </c>
      <c r="E975" s="320" t="s">
        <v>1174</v>
      </c>
      <c r="F975" s="315">
        <v>21677704</v>
      </c>
      <c r="G975" s="315">
        <v>21677704</v>
      </c>
      <c r="H975" s="123" t="str">
        <f t="shared" si="15"/>
        <v>0707</v>
      </c>
    </row>
    <row r="976" spans="1:8" ht="25.5">
      <c r="A976" s="319" t="s">
        <v>442</v>
      </c>
      <c r="B976" s="320" t="s">
        <v>207</v>
      </c>
      <c r="C976" s="320" t="s">
        <v>365</v>
      </c>
      <c r="D976" s="320" t="s">
        <v>971</v>
      </c>
      <c r="E976" s="320" t="s">
        <v>1174</v>
      </c>
      <c r="F976" s="315">
        <v>21677704</v>
      </c>
      <c r="G976" s="315">
        <v>21677704</v>
      </c>
      <c r="H976" s="123" t="str">
        <f t="shared" si="15"/>
        <v>07070100000000</v>
      </c>
    </row>
    <row r="977" spans="1:8" ht="38.25">
      <c r="A977" s="319" t="s">
        <v>443</v>
      </c>
      <c r="B977" s="320" t="s">
        <v>207</v>
      </c>
      <c r="C977" s="320" t="s">
        <v>365</v>
      </c>
      <c r="D977" s="320" t="s">
        <v>972</v>
      </c>
      <c r="E977" s="320" t="s">
        <v>1174</v>
      </c>
      <c r="F977" s="315">
        <v>21404614</v>
      </c>
      <c r="G977" s="315">
        <v>21404614</v>
      </c>
      <c r="H977" s="123" t="str">
        <f t="shared" si="15"/>
        <v>07070110000000</v>
      </c>
    </row>
    <row r="978" spans="1:8" ht="140.25">
      <c r="A978" s="319" t="s">
        <v>417</v>
      </c>
      <c r="B978" s="320" t="s">
        <v>207</v>
      </c>
      <c r="C978" s="320" t="s">
        <v>365</v>
      </c>
      <c r="D978" s="320" t="s">
        <v>767</v>
      </c>
      <c r="E978" s="320" t="s">
        <v>1174</v>
      </c>
      <c r="F978" s="315">
        <v>1600000</v>
      </c>
      <c r="G978" s="315">
        <v>1600000</v>
      </c>
      <c r="H978" s="123" t="str">
        <f t="shared" si="15"/>
        <v>07070110040040</v>
      </c>
    </row>
    <row r="979" spans="1:8" ht="38.25">
      <c r="A979" s="319" t="s">
        <v>1324</v>
      </c>
      <c r="B979" s="320" t="s">
        <v>207</v>
      </c>
      <c r="C979" s="320" t="s">
        <v>365</v>
      </c>
      <c r="D979" s="320" t="s">
        <v>767</v>
      </c>
      <c r="E979" s="320" t="s">
        <v>1325</v>
      </c>
      <c r="F979" s="315">
        <v>1600000</v>
      </c>
      <c r="G979" s="315">
        <v>1600000</v>
      </c>
      <c r="H979" s="123" t="str">
        <f t="shared" si="15"/>
        <v>07070110040040600</v>
      </c>
    </row>
    <row r="980" spans="1:8">
      <c r="A980" s="319" t="s">
        <v>1199</v>
      </c>
      <c r="B980" s="320" t="s">
        <v>207</v>
      </c>
      <c r="C980" s="320" t="s">
        <v>365</v>
      </c>
      <c r="D980" s="320" t="s">
        <v>767</v>
      </c>
      <c r="E980" s="320" t="s">
        <v>1200</v>
      </c>
      <c r="F980" s="315">
        <v>1600000</v>
      </c>
      <c r="G980" s="315">
        <v>1600000</v>
      </c>
      <c r="H980" s="123" t="str">
        <f t="shared" si="15"/>
        <v>07070110040040610</v>
      </c>
    </row>
    <row r="981" spans="1:8" ht="76.5">
      <c r="A981" s="319" t="s">
        <v>347</v>
      </c>
      <c r="B981" s="320" t="s">
        <v>207</v>
      </c>
      <c r="C981" s="320" t="s">
        <v>365</v>
      </c>
      <c r="D981" s="320" t="s">
        <v>767</v>
      </c>
      <c r="E981" s="320" t="s">
        <v>348</v>
      </c>
      <c r="F981" s="315">
        <v>1600000</v>
      </c>
      <c r="G981" s="315">
        <v>1600000</v>
      </c>
      <c r="H981" s="123" t="str">
        <f t="shared" si="15"/>
        <v>07070110040040611</v>
      </c>
    </row>
    <row r="982" spans="1:8" ht="191.25">
      <c r="A982" s="319" t="s">
        <v>418</v>
      </c>
      <c r="B982" s="320" t="s">
        <v>207</v>
      </c>
      <c r="C982" s="320" t="s">
        <v>365</v>
      </c>
      <c r="D982" s="320" t="s">
        <v>768</v>
      </c>
      <c r="E982" s="320" t="s">
        <v>1174</v>
      </c>
      <c r="F982" s="315">
        <v>1100000</v>
      </c>
      <c r="G982" s="315">
        <v>1100000</v>
      </c>
      <c r="H982" s="123" t="str">
        <f t="shared" si="15"/>
        <v>07070110041040</v>
      </c>
    </row>
    <row r="983" spans="1:8" ht="38.25">
      <c r="A983" s="319" t="s">
        <v>1324</v>
      </c>
      <c r="B983" s="320" t="s">
        <v>207</v>
      </c>
      <c r="C983" s="320" t="s">
        <v>365</v>
      </c>
      <c r="D983" s="320" t="s">
        <v>768</v>
      </c>
      <c r="E983" s="320" t="s">
        <v>1325</v>
      </c>
      <c r="F983" s="315">
        <v>1100000</v>
      </c>
      <c r="G983" s="315">
        <v>1100000</v>
      </c>
      <c r="H983" s="123" t="str">
        <f t="shared" si="15"/>
        <v>07070110041040600</v>
      </c>
    </row>
    <row r="984" spans="1:8">
      <c r="A984" s="319" t="s">
        <v>1199</v>
      </c>
      <c r="B984" s="320" t="s">
        <v>207</v>
      </c>
      <c r="C984" s="320" t="s">
        <v>365</v>
      </c>
      <c r="D984" s="320" t="s">
        <v>768</v>
      </c>
      <c r="E984" s="320" t="s">
        <v>1200</v>
      </c>
      <c r="F984" s="315">
        <v>1100000</v>
      </c>
      <c r="G984" s="315">
        <v>1100000</v>
      </c>
      <c r="H984" s="123" t="str">
        <f t="shared" si="15"/>
        <v>07070110041040610</v>
      </c>
    </row>
    <row r="985" spans="1:8" ht="76.5">
      <c r="A985" s="319" t="s">
        <v>347</v>
      </c>
      <c r="B985" s="320" t="s">
        <v>207</v>
      </c>
      <c r="C985" s="320" t="s">
        <v>365</v>
      </c>
      <c r="D985" s="320" t="s">
        <v>768</v>
      </c>
      <c r="E985" s="320" t="s">
        <v>348</v>
      </c>
      <c r="F985" s="315">
        <v>1100000</v>
      </c>
      <c r="G985" s="315">
        <v>1100000</v>
      </c>
      <c r="H985" s="123" t="str">
        <f t="shared" si="15"/>
        <v>07070110041040611</v>
      </c>
    </row>
    <row r="986" spans="1:8" ht="153">
      <c r="A986" s="319" t="s">
        <v>769</v>
      </c>
      <c r="B986" s="320" t="s">
        <v>207</v>
      </c>
      <c r="C986" s="320" t="s">
        <v>365</v>
      </c>
      <c r="D986" s="320" t="s">
        <v>770</v>
      </c>
      <c r="E986" s="320" t="s">
        <v>1174</v>
      </c>
      <c r="F986" s="315">
        <v>93000</v>
      </c>
      <c r="G986" s="315">
        <v>93000</v>
      </c>
      <c r="H986" s="123" t="str">
        <f t="shared" si="15"/>
        <v>07070110047040</v>
      </c>
    </row>
    <row r="987" spans="1:8" ht="38.25">
      <c r="A987" s="319" t="s">
        <v>1324</v>
      </c>
      <c r="B987" s="320" t="s">
        <v>207</v>
      </c>
      <c r="C987" s="320" t="s">
        <v>365</v>
      </c>
      <c r="D987" s="320" t="s">
        <v>770</v>
      </c>
      <c r="E987" s="320" t="s">
        <v>1325</v>
      </c>
      <c r="F987" s="315">
        <v>93000</v>
      </c>
      <c r="G987" s="315">
        <v>93000</v>
      </c>
      <c r="H987" s="123" t="str">
        <f t="shared" si="15"/>
        <v>07070110047040600</v>
      </c>
    </row>
    <row r="988" spans="1:8">
      <c r="A988" s="319" t="s">
        <v>1199</v>
      </c>
      <c r="B988" s="320" t="s">
        <v>207</v>
      </c>
      <c r="C988" s="320" t="s">
        <v>365</v>
      </c>
      <c r="D988" s="320" t="s">
        <v>770</v>
      </c>
      <c r="E988" s="320" t="s">
        <v>1200</v>
      </c>
      <c r="F988" s="315">
        <v>93000</v>
      </c>
      <c r="G988" s="315">
        <v>93000</v>
      </c>
      <c r="H988" s="123" t="str">
        <f t="shared" si="15"/>
        <v>07070110047040610</v>
      </c>
    </row>
    <row r="989" spans="1:8" ht="25.5">
      <c r="A989" s="319" t="s">
        <v>366</v>
      </c>
      <c r="B989" s="320" t="s">
        <v>207</v>
      </c>
      <c r="C989" s="320" t="s">
        <v>365</v>
      </c>
      <c r="D989" s="320" t="s">
        <v>770</v>
      </c>
      <c r="E989" s="320" t="s">
        <v>367</v>
      </c>
      <c r="F989" s="315">
        <v>93000</v>
      </c>
      <c r="G989" s="315">
        <v>93000</v>
      </c>
      <c r="H989" s="123" t="str">
        <f t="shared" si="15"/>
        <v>07070110047040612</v>
      </c>
    </row>
    <row r="990" spans="1:8" ht="153">
      <c r="A990" s="319" t="s">
        <v>1149</v>
      </c>
      <c r="B990" s="320" t="s">
        <v>207</v>
      </c>
      <c r="C990" s="320" t="s">
        <v>365</v>
      </c>
      <c r="D990" s="320" t="s">
        <v>1150</v>
      </c>
      <c r="E990" s="320" t="s">
        <v>1174</v>
      </c>
      <c r="F990" s="315">
        <v>26542</v>
      </c>
      <c r="G990" s="315">
        <v>26542</v>
      </c>
      <c r="H990" s="123" t="str">
        <f t="shared" si="15"/>
        <v>0707011004Г040</v>
      </c>
    </row>
    <row r="991" spans="1:8" ht="38.25">
      <c r="A991" s="319" t="s">
        <v>1324</v>
      </c>
      <c r="B991" s="320" t="s">
        <v>207</v>
      </c>
      <c r="C991" s="320" t="s">
        <v>365</v>
      </c>
      <c r="D991" s="320" t="s">
        <v>1150</v>
      </c>
      <c r="E991" s="320" t="s">
        <v>1325</v>
      </c>
      <c r="F991" s="315">
        <v>26542</v>
      </c>
      <c r="G991" s="315">
        <v>26542</v>
      </c>
      <c r="H991" s="123" t="str">
        <f t="shared" si="15"/>
        <v>0707011004Г040600</v>
      </c>
    </row>
    <row r="992" spans="1:8">
      <c r="A992" s="319" t="s">
        <v>1199</v>
      </c>
      <c r="B992" s="320" t="s">
        <v>207</v>
      </c>
      <c r="C992" s="320" t="s">
        <v>365</v>
      </c>
      <c r="D992" s="320" t="s">
        <v>1150</v>
      </c>
      <c r="E992" s="320" t="s">
        <v>1200</v>
      </c>
      <c r="F992" s="315">
        <v>26542</v>
      </c>
      <c r="G992" s="315">
        <v>26542</v>
      </c>
      <c r="H992" s="123" t="str">
        <f t="shared" si="15"/>
        <v>0707011004Г040610</v>
      </c>
    </row>
    <row r="993" spans="1:8" ht="76.5">
      <c r="A993" s="319" t="s">
        <v>347</v>
      </c>
      <c r="B993" s="320" t="s">
        <v>207</v>
      </c>
      <c r="C993" s="320" t="s">
        <v>365</v>
      </c>
      <c r="D993" s="320" t="s">
        <v>1150</v>
      </c>
      <c r="E993" s="320" t="s">
        <v>348</v>
      </c>
      <c r="F993" s="315">
        <v>26542</v>
      </c>
      <c r="G993" s="315">
        <v>26542</v>
      </c>
      <c r="H993" s="123" t="str">
        <f t="shared" si="15"/>
        <v>0707011004Г040611</v>
      </c>
    </row>
    <row r="994" spans="1:8" ht="165.75">
      <c r="A994" s="319" t="s">
        <v>1839</v>
      </c>
      <c r="B994" s="320" t="s">
        <v>207</v>
      </c>
      <c r="C994" s="320" t="s">
        <v>365</v>
      </c>
      <c r="D994" s="320" t="s">
        <v>1840</v>
      </c>
      <c r="E994" s="320" t="s">
        <v>1174</v>
      </c>
      <c r="F994" s="315">
        <v>47750</v>
      </c>
      <c r="G994" s="315">
        <v>47750</v>
      </c>
      <c r="H994" s="123" t="str">
        <f t="shared" si="15"/>
        <v>0707011004М040</v>
      </c>
    </row>
    <row r="995" spans="1:8" ht="38.25">
      <c r="A995" s="319" t="s">
        <v>1324</v>
      </c>
      <c r="B995" s="320" t="s">
        <v>207</v>
      </c>
      <c r="C995" s="320" t="s">
        <v>365</v>
      </c>
      <c r="D995" s="320" t="s">
        <v>1840</v>
      </c>
      <c r="E995" s="320" t="s">
        <v>1325</v>
      </c>
      <c r="F995" s="315">
        <v>47750</v>
      </c>
      <c r="G995" s="315">
        <v>47750</v>
      </c>
      <c r="H995" s="123" t="str">
        <f t="shared" si="15"/>
        <v>0707011004М040600</v>
      </c>
    </row>
    <row r="996" spans="1:8">
      <c r="A996" s="319" t="s">
        <v>1199</v>
      </c>
      <c r="B996" s="320" t="s">
        <v>207</v>
      </c>
      <c r="C996" s="320" t="s">
        <v>365</v>
      </c>
      <c r="D996" s="320" t="s">
        <v>1840</v>
      </c>
      <c r="E996" s="320" t="s">
        <v>1200</v>
      </c>
      <c r="F996" s="315">
        <v>47750</v>
      </c>
      <c r="G996" s="315">
        <v>47750</v>
      </c>
      <c r="H996" s="123" t="str">
        <f t="shared" si="15"/>
        <v>0707011004М040610</v>
      </c>
    </row>
    <row r="997" spans="1:8" ht="76.5">
      <c r="A997" s="319" t="s">
        <v>347</v>
      </c>
      <c r="B997" s="320" t="s">
        <v>207</v>
      </c>
      <c r="C997" s="320" t="s">
        <v>365</v>
      </c>
      <c r="D997" s="320" t="s">
        <v>1840</v>
      </c>
      <c r="E997" s="320" t="s">
        <v>348</v>
      </c>
      <c r="F997" s="315">
        <v>47750</v>
      </c>
      <c r="G997" s="315">
        <v>47750</v>
      </c>
      <c r="H997" s="123" t="str">
        <f t="shared" si="15"/>
        <v>0707011004М040611</v>
      </c>
    </row>
    <row r="998" spans="1:8" ht="140.25">
      <c r="A998" s="319" t="s">
        <v>1151</v>
      </c>
      <c r="B998" s="320" t="s">
        <v>207</v>
      </c>
      <c r="C998" s="320" t="s">
        <v>365</v>
      </c>
      <c r="D998" s="320" t="s">
        <v>1152</v>
      </c>
      <c r="E998" s="320" t="s">
        <v>1174</v>
      </c>
      <c r="F998" s="315">
        <v>175822</v>
      </c>
      <c r="G998" s="315">
        <v>175822</v>
      </c>
      <c r="H998" s="123" t="str">
        <f t="shared" ref="H998:H1061" si="16">CONCATENATE(C998,,D998,E998)</f>
        <v>0707011004Э040</v>
      </c>
    </row>
    <row r="999" spans="1:8" ht="38.25">
      <c r="A999" s="319" t="s">
        <v>1324</v>
      </c>
      <c r="B999" s="320" t="s">
        <v>207</v>
      </c>
      <c r="C999" s="320" t="s">
        <v>365</v>
      </c>
      <c r="D999" s="320" t="s">
        <v>1152</v>
      </c>
      <c r="E999" s="320" t="s">
        <v>1325</v>
      </c>
      <c r="F999" s="315">
        <v>175822</v>
      </c>
      <c r="G999" s="315">
        <v>175822</v>
      </c>
      <c r="H999" s="123" t="str">
        <f t="shared" si="16"/>
        <v>0707011004Э040600</v>
      </c>
    </row>
    <row r="1000" spans="1:8">
      <c r="A1000" s="319" t="s">
        <v>1199</v>
      </c>
      <c r="B1000" s="320" t="s">
        <v>207</v>
      </c>
      <c r="C1000" s="320" t="s">
        <v>365</v>
      </c>
      <c r="D1000" s="320" t="s">
        <v>1152</v>
      </c>
      <c r="E1000" s="320" t="s">
        <v>1200</v>
      </c>
      <c r="F1000" s="315">
        <v>175822</v>
      </c>
      <c r="G1000" s="315">
        <v>175822</v>
      </c>
      <c r="H1000" s="123" t="str">
        <f t="shared" si="16"/>
        <v>0707011004Э040610</v>
      </c>
    </row>
    <row r="1001" spans="1:8" ht="76.5">
      <c r="A1001" s="319" t="s">
        <v>347</v>
      </c>
      <c r="B1001" s="320" t="s">
        <v>207</v>
      </c>
      <c r="C1001" s="320" t="s">
        <v>365</v>
      </c>
      <c r="D1001" s="320" t="s">
        <v>1152</v>
      </c>
      <c r="E1001" s="320" t="s">
        <v>348</v>
      </c>
      <c r="F1001" s="315">
        <v>175822</v>
      </c>
      <c r="G1001" s="315">
        <v>175822</v>
      </c>
      <c r="H1001" s="123" t="str">
        <f t="shared" si="16"/>
        <v>0707011004Э040611</v>
      </c>
    </row>
    <row r="1002" spans="1:8" ht="89.25">
      <c r="A1002" s="319" t="s">
        <v>1189</v>
      </c>
      <c r="B1002" s="320" t="s">
        <v>207</v>
      </c>
      <c r="C1002" s="320" t="s">
        <v>365</v>
      </c>
      <c r="D1002" s="320" t="s">
        <v>1190</v>
      </c>
      <c r="E1002" s="320" t="s">
        <v>1174</v>
      </c>
      <c r="F1002" s="315">
        <v>16813400</v>
      </c>
      <c r="G1002" s="315">
        <v>16813400</v>
      </c>
      <c r="H1002" s="123" t="str">
        <f t="shared" si="16"/>
        <v>07070110076490</v>
      </c>
    </row>
    <row r="1003" spans="1:8" ht="38.25">
      <c r="A1003" s="319" t="s">
        <v>1316</v>
      </c>
      <c r="B1003" s="320" t="s">
        <v>207</v>
      </c>
      <c r="C1003" s="320" t="s">
        <v>365</v>
      </c>
      <c r="D1003" s="320" t="s">
        <v>1190</v>
      </c>
      <c r="E1003" s="320" t="s">
        <v>1317</v>
      </c>
      <c r="F1003" s="315">
        <v>11858300</v>
      </c>
      <c r="G1003" s="315">
        <v>11858300</v>
      </c>
      <c r="H1003" s="123" t="str">
        <f t="shared" si="16"/>
        <v>07070110076490200</v>
      </c>
    </row>
    <row r="1004" spans="1:8" ht="38.25">
      <c r="A1004" s="319" t="s">
        <v>1197</v>
      </c>
      <c r="B1004" s="320" t="s">
        <v>207</v>
      </c>
      <c r="C1004" s="320" t="s">
        <v>365</v>
      </c>
      <c r="D1004" s="320" t="s">
        <v>1190</v>
      </c>
      <c r="E1004" s="320" t="s">
        <v>1198</v>
      </c>
      <c r="F1004" s="315">
        <v>11858300</v>
      </c>
      <c r="G1004" s="315">
        <v>11858300</v>
      </c>
      <c r="H1004" s="123" t="str">
        <f t="shared" si="16"/>
        <v>07070110076490240</v>
      </c>
    </row>
    <row r="1005" spans="1:8">
      <c r="A1005" s="319" t="s">
        <v>1224</v>
      </c>
      <c r="B1005" s="320" t="s">
        <v>207</v>
      </c>
      <c r="C1005" s="320" t="s">
        <v>365</v>
      </c>
      <c r="D1005" s="320" t="s">
        <v>1190</v>
      </c>
      <c r="E1005" s="320" t="s">
        <v>329</v>
      </c>
      <c r="F1005" s="315">
        <v>11858300</v>
      </c>
      <c r="G1005" s="315">
        <v>11858300</v>
      </c>
      <c r="H1005" s="123" t="str">
        <f t="shared" si="16"/>
        <v>07070110076490244</v>
      </c>
    </row>
    <row r="1006" spans="1:8" ht="38.25">
      <c r="A1006" s="319" t="s">
        <v>1324</v>
      </c>
      <c r="B1006" s="320" t="s">
        <v>207</v>
      </c>
      <c r="C1006" s="320" t="s">
        <v>365</v>
      </c>
      <c r="D1006" s="320" t="s">
        <v>1190</v>
      </c>
      <c r="E1006" s="320" t="s">
        <v>1325</v>
      </c>
      <c r="F1006" s="315">
        <v>4955100</v>
      </c>
      <c r="G1006" s="315">
        <v>4955100</v>
      </c>
      <c r="H1006" s="123" t="str">
        <f t="shared" si="16"/>
        <v>07070110076490600</v>
      </c>
    </row>
    <row r="1007" spans="1:8">
      <c r="A1007" s="319" t="s">
        <v>1199</v>
      </c>
      <c r="B1007" s="320" t="s">
        <v>207</v>
      </c>
      <c r="C1007" s="320" t="s">
        <v>365</v>
      </c>
      <c r="D1007" s="320" t="s">
        <v>1190</v>
      </c>
      <c r="E1007" s="320" t="s">
        <v>1200</v>
      </c>
      <c r="F1007" s="315">
        <v>4955100</v>
      </c>
      <c r="G1007" s="315">
        <v>4955100</v>
      </c>
      <c r="H1007" s="123" t="str">
        <f t="shared" si="16"/>
        <v>07070110076490610</v>
      </c>
    </row>
    <row r="1008" spans="1:8" ht="76.5">
      <c r="A1008" s="319" t="s">
        <v>347</v>
      </c>
      <c r="B1008" s="320" t="s">
        <v>207</v>
      </c>
      <c r="C1008" s="320" t="s">
        <v>365</v>
      </c>
      <c r="D1008" s="320" t="s">
        <v>1190</v>
      </c>
      <c r="E1008" s="320" t="s">
        <v>348</v>
      </c>
      <c r="F1008" s="315">
        <v>4955100</v>
      </c>
      <c r="G1008" s="315">
        <v>4955100</v>
      </c>
      <c r="H1008" s="123" t="str">
        <f t="shared" si="16"/>
        <v>07070110076490611</v>
      </c>
    </row>
    <row r="1009" spans="1:8" ht="89.25">
      <c r="A1009" s="319" t="s">
        <v>393</v>
      </c>
      <c r="B1009" s="320" t="s">
        <v>207</v>
      </c>
      <c r="C1009" s="320" t="s">
        <v>365</v>
      </c>
      <c r="D1009" s="320" t="s">
        <v>776</v>
      </c>
      <c r="E1009" s="320" t="s">
        <v>1174</v>
      </c>
      <c r="F1009" s="315">
        <v>1265000</v>
      </c>
      <c r="G1009" s="315">
        <v>1265000</v>
      </c>
      <c r="H1009" s="123" t="str">
        <f t="shared" si="16"/>
        <v>07070110080030</v>
      </c>
    </row>
    <row r="1010" spans="1:8" ht="38.25">
      <c r="A1010" s="319" t="s">
        <v>1324</v>
      </c>
      <c r="B1010" s="320" t="s">
        <v>207</v>
      </c>
      <c r="C1010" s="320" t="s">
        <v>365</v>
      </c>
      <c r="D1010" s="320" t="s">
        <v>776</v>
      </c>
      <c r="E1010" s="320" t="s">
        <v>1325</v>
      </c>
      <c r="F1010" s="315">
        <v>1265000</v>
      </c>
      <c r="G1010" s="315">
        <v>1265000</v>
      </c>
      <c r="H1010" s="123" t="str">
        <f t="shared" si="16"/>
        <v>07070110080030600</v>
      </c>
    </row>
    <row r="1011" spans="1:8">
      <c r="A1011" s="319" t="s">
        <v>1199</v>
      </c>
      <c r="B1011" s="320" t="s">
        <v>207</v>
      </c>
      <c r="C1011" s="320" t="s">
        <v>365</v>
      </c>
      <c r="D1011" s="320" t="s">
        <v>776</v>
      </c>
      <c r="E1011" s="320" t="s">
        <v>1200</v>
      </c>
      <c r="F1011" s="315">
        <v>1265000</v>
      </c>
      <c r="G1011" s="315">
        <v>1265000</v>
      </c>
      <c r="H1011" s="123" t="str">
        <f t="shared" si="16"/>
        <v>07070110080030610</v>
      </c>
    </row>
    <row r="1012" spans="1:8" ht="76.5">
      <c r="A1012" s="319" t="s">
        <v>347</v>
      </c>
      <c r="B1012" s="320" t="s">
        <v>207</v>
      </c>
      <c r="C1012" s="320" t="s">
        <v>365</v>
      </c>
      <c r="D1012" s="320" t="s">
        <v>776</v>
      </c>
      <c r="E1012" s="320" t="s">
        <v>348</v>
      </c>
      <c r="F1012" s="315">
        <v>1265000</v>
      </c>
      <c r="G1012" s="315">
        <v>1265000</v>
      </c>
      <c r="H1012" s="123" t="str">
        <f t="shared" si="16"/>
        <v>07070110080030611</v>
      </c>
    </row>
    <row r="1013" spans="1:8" ht="229.5">
      <c r="A1013" s="319" t="s">
        <v>1465</v>
      </c>
      <c r="B1013" s="320" t="s">
        <v>207</v>
      </c>
      <c r="C1013" s="320" t="s">
        <v>365</v>
      </c>
      <c r="D1013" s="320" t="s">
        <v>774</v>
      </c>
      <c r="E1013" s="320" t="s">
        <v>1174</v>
      </c>
      <c r="F1013" s="315">
        <v>283100</v>
      </c>
      <c r="G1013" s="315">
        <v>283100</v>
      </c>
      <c r="H1013" s="123" t="str">
        <f t="shared" si="16"/>
        <v>070701100S3970</v>
      </c>
    </row>
    <row r="1014" spans="1:8" ht="38.25">
      <c r="A1014" s="319" t="s">
        <v>1324</v>
      </c>
      <c r="B1014" s="320" t="s">
        <v>207</v>
      </c>
      <c r="C1014" s="320" t="s">
        <v>365</v>
      </c>
      <c r="D1014" s="320" t="s">
        <v>774</v>
      </c>
      <c r="E1014" s="320" t="s">
        <v>1325</v>
      </c>
      <c r="F1014" s="315">
        <v>283100</v>
      </c>
      <c r="G1014" s="315">
        <v>283100</v>
      </c>
      <c r="H1014" s="123" t="str">
        <f t="shared" si="16"/>
        <v>070701100S3970600</v>
      </c>
    </row>
    <row r="1015" spans="1:8">
      <c r="A1015" s="319" t="s">
        <v>1199</v>
      </c>
      <c r="B1015" s="320" t="s">
        <v>207</v>
      </c>
      <c r="C1015" s="320" t="s">
        <v>365</v>
      </c>
      <c r="D1015" s="320" t="s">
        <v>774</v>
      </c>
      <c r="E1015" s="320" t="s">
        <v>1200</v>
      </c>
      <c r="F1015" s="315">
        <v>283100</v>
      </c>
      <c r="G1015" s="315">
        <v>283100</v>
      </c>
      <c r="H1015" s="123" t="str">
        <f t="shared" si="16"/>
        <v>070701100S3970610</v>
      </c>
    </row>
    <row r="1016" spans="1:8" ht="76.5">
      <c r="A1016" s="319" t="s">
        <v>347</v>
      </c>
      <c r="B1016" s="320" t="s">
        <v>207</v>
      </c>
      <c r="C1016" s="320" t="s">
        <v>365</v>
      </c>
      <c r="D1016" s="320" t="s">
        <v>774</v>
      </c>
      <c r="E1016" s="320" t="s">
        <v>348</v>
      </c>
      <c r="F1016" s="315">
        <v>283100</v>
      </c>
      <c r="G1016" s="315">
        <v>283100</v>
      </c>
      <c r="H1016" s="123" t="str">
        <f t="shared" si="16"/>
        <v>070701100S3970611</v>
      </c>
    </row>
    <row r="1017" spans="1:8" ht="38.25">
      <c r="A1017" s="319" t="s">
        <v>615</v>
      </c>
      <c r="B1017" s="320" t="s">
        <v>207</v>
      </c>
      <c r="C1017" s="320" t="s">
        <v>365</v>
      </c>
      <c r="D1017" s="320" t="s">
        <v>973</v>
      </c>
      <c r="E1017" s="320" t="s">
        <v>1174</v>
      </c>
      <c r="F1017" s="315">
        <v>273090</v>
      </c>
      <c r="G1017" s="315">
        <v>273090</v>
      </c>
      <c r="H1017" s="123" t="str">
        <f t="shared" si="16"/>
        <v>07070130000000</v>
      </c>
    </row>
    <row r="1018" spans="1:8" ht="89.25">
      <c r="A1018" s="319" t="s">
        <v>607</v>
      </c>
      <c r="B1018" s="320" t="s">
        <v>207</v>
      </c>
      <c r="C1018" s="320" t="s">
        <v>365</v>
      </c>
      <c r="D1018" s="320" t="s">
        <v>1722</v>
      </c>
      <c r="E1018" s="320" t="s">
        <v>1174</v>
      </c>
      <c r="F1018" s="315">
        <v>73090</v>
      </c>
      <c r="G1018" s="315">
        <v>73090</v>
      </c>
      <c r="H1018" s="123" t="str">
        <f t="shared" si="16"/>
        <v>07070130080030</v>
      </c>
    </row>
    <row r="1019" spans="1:8" ht="76.5">
      <c r="A1019" s="319" t="s">
        <v>1315</v>
      </c>
      <c r="B1019" s="320" t="s">
        <v>207</v>
      </c>
      <c r="C1019" s="320" t="s">
        <v>365</v>
      </c>
      <c r="D1019" s="320" t="s">
        <v>1722</v>
      </c>
      <c r="E1019" s="320" t="s">
        <v>273</v>
      </c>
      <c r="F1019" s="315">
        <v>69590</v>
      </c>
      <c r="G1019" s="315">
        <v>69590</v>
      </c>
      <c r="H1019" s="123" t="str">
        <f t="shared" si="16"/>
        <v>07070130080030100</v>
      </c>
    </row>
    <row r="1020" spans="1:8" ht="25.5">
      <c r="A1020" s="319" t="s">
        <v>1191</v>
      </c>
      <c r="B1020" s="320" t="s">
        <v>207</v>
      </c>
      <c r="C1020" s="320" t="s">
        <v>365</v>
      </c>
      <c r="D1020" s="320" t="s">
        <v>1722</v>
      </c>
      <c r="E1020" s="320" t="s">
        <v>133</v>
      </c>
      <c r="F1020" s="315">
        <v>69590</v>
      </c>
      <c r="G1020" s="315">
        <v>69590</v>
      </c>
      <c r="H1020" s="123" t="str">
        <f t="shared" si="16"/>
        <v>07070130080030110</v>
      </c>
    </row>
    <row r="1021" spans="1:8">
      <c r="A1021" s="319" t="s">
        <v>1138</v>
      </c>
      <c r="B1021" s="320" t="s">
        <v>207</v>
      </c>
      <c r="C1021" s="320" t="s">
        <v>365</v>
      </c>
      <c r="D1021" s="320" t="s">
        <v>1722</v>
      </c>
      <c r="E1021" s="320" t="s">
        <v>342</v>
      </c>
      <c r="F1021" s="315">
        <v>53449</v>
      </c>
      <c r="G1021" s="315">
        <v>53449</v>
      </c>
      <c r="H1021" s="123" t="str">
        <f t="shared" si="16"/>
        <v>07070130080030111</v>
      </c>
    </row>
    <row r="1022" spans="1:8" ht="51">
      <c r="A1022" s="319" t="s">
        <v>1139</v>
      </c>
      <c r="B1022" s="320" t="s">
        <v>207</v>
      </c>
      <c r="C1022" s="320" t="s">
        <v>365</v>
      </c>
      <c r="D1022" s="320" t="s">
        <v>1722</v>
      </c>
      <c r="E1022" s="320" t="s">
        <v>1056</v>
      </c>
      <c r="F1022" s="315">
        <v>16141</v>
      </c>
      <c r="G1022" s="315">
        <v>16141</v>
      </c>
      <c r="H1022" s="123" t="str">
        <f t="shared" si="16"/>
        <v>07070130080030119</v>
      </c>
    </row>
    <row r="1023" spans="1:8" ht="38.25">
      <c r="A1023" s="319" t="s">
        <v>1316</v>
      </c>
      <c r="B1023" s="320" t="s">
        <v>207</v>
      </c>
      <c r="C1023" s="320" t="s">
        <v>365</v>
      </c>
      <c r="D1023" s="320" t="s">
        <v>1722</v>
      </c>
      <c r="E1023" s="320" t="s">
        <v>1317</v>
      </c>
      <c r="F1023" s="315">
        <v>3500</v>
      </c>
      <c r="G1023" s="315">
        <v>3500</v>
      </c>
      <c r="H1023" s="123" t="str">
        <f t="shared" si="16"/>
        <v>07070130080030200</v>
      </c>
    </row>
    <row r="1024" spans="1:8" ht="38.25">
      <c r="A1024" s="319" t="s">
        <v>1197</v>
      </c>
      <c r="B1024" s="320" t="s">
        <v>207</v>
      </c>
      <c r="C1024" s="320" t="s">
        <v>365</v>
      </c>
      <c r="D1024" s="320" t="s">
        <v>1722</v>
      </c>
      <c r="E1024" s="320" t="s">
        <v>1198</v>
      </c>
      <c r="F1024" s="315">
        <v>3500</v>
      </c>
      <c r="G1024" s="315">
        <v>3500</v>
      </c>
      <c r="H1024" s="123" t="str">
        <f t="shared" si="16"/>
        <v>07070130080030240</v>
      </c>
    </row>
    <row r="1025" spans="1:8">
      <c r="A1025" s="319" t="s">
        <v>1224</v>
      </c>
      <c r="B1025" s="320" t="s">
        <v>207</v>
      </c>
      <c r="C1025" s="320" t="s">
        <v>365</v>
      </c>
      <c r="D1025" s="320" t="s">
        <v>1722</v>
      </c>
      <c r="E1025" s="320" t="s">
        <v>329</v>
      </c>
      <c r="F1025" s="315">
        <v>3500</v>
      </c>
      <c r="G1025" s="315">
        <v>3500</v>
      </c>
      <c r="H1025" s="123" t="str">
        <f t="shared" si="16"/>
        <v>07070130080030244</v>
      </c>
    </row>
    <row r="1026" spans="1:8" ht="114.75">
      <c r="A1026" s="319" t="s">
        <v>608</v>
      </c>
      <c r="B1026" s="320" t="s">
        <v>207</v>
      </c>
      <c r="C1026" s="320" t="s">
        <v>365</v>
      </c>
      <c r="D1026" s="320" t="s">
        <v>1723</v>
      </c>
      <c r="E1026" s="320" t="s">
        <v>1174</v>
      </c>
      <c r="F1026" s="315">
        <v>200000</v>
      </c>
      <c r="G1026" s="315">
        <v>200000</v>
      </c>
      <c r="H1026" s="123" t="str">
        <f t="shared" si="16"/>
        <v>0707013008П030</v>
      </c>
    </row>
    <row r="1027" spans="1:8" ht="38.25">
      <c r="A1027" s="319" t="s">
        <v>1316</v>
      </c>
      <c r="B1027" s="320" t="s">
        <v>207</v>
      </c>
      <c r="C1027" s="320" t="s">
        <v>365</v>
      </c>
      <c r="D1027" s="320" t="s">
        <v>1723</v>
      </c>
      <c r="E1027" s="320" t="s">
        <v>1317</v>
      </c>
      <c r="F1027" s="315">
        <v>200000</v>
      </c>
      <c r="G1027" s="315">
        <v>200000</v>
      </c>
      <c r="H1027" s="123" t="str">
        <f t="shared" si="16"/>
        <v>0707013008П030200</v>
      </c>
    </row>
    <row r="1028" spans="1:8" ht="38.25">
      <c r="A1028" s="319" t="s">
        <v>1197</v>
      </c>
      <c r="B1028" s="320" t="s">
        <v>207</v>
      </c>
      <c r="C1028" s="320" t="s">
        <v>365</v>
      </c>
      <c r="D1028" s="320" t="s">
        <v>1723</v>
      </c>
      <c r="E1028" s="320" t="s">
        <v>1198</v>
      </c>
      <c r="F1028" s="315">
        <v>200000</v>
      </c>
      <c r="G1028" s="315">
        <v>200000</v>
      </c>
      <c r="H1028" s="123" t="str">
        <f t="shared" si="16"/>
        <v>0707013008П030240</v>
      </c>
    </row>
    <row r="1029" spans="1:8">
      <c r="A1029" s="319" t="s">
        <v>1224</v>
      </c>
      <c r="B1029" s="320" t="s">
        <v>207</v>
      </c>
      <c r="C1029" s="320" t="s">
        <v>365</v>
      </c>
      <c r="D1029" s="320" t="s">
        <v>1723</v>
      </c>
      <c r="E1029" s="320" t="s">
        <v>329</v>
      </c>
      <c r="F1029" s="315">
        <v>200000</v>
      </c>
      <c r="G1029" s="315">
        <v>200000</v>
      </c>
      <c r="H1029" s="123" t="str">
        <f t="shared" si="16"/>
        <v>0707013008П030244</v>
      </c>
    </row>
    <row r="1030" spans="1:8">
      <c r="A1030" s="319" t="s">
        <v>4</v>
      </c>
      <c r="B1030" s="320" t="s">
        <v>207</v>
      </c>
      <c r="C1030" s="320" t="s">
        <v>420</v>
      </c>
      <c r="D1030" s="320" t="s">
        <v>1174</v>
      </c>
      <c r="E1030" s="320" t="s">
        <v>1174</v>
      </c>
      <c r="F1030" s="315">
        <v>96273930</v>
      </c>
      <c r="G1030" s="315">
        <v>96273930</v>
      </c>
      <c r="H1030" s="123" t="str">
        <f t="shared" si="16"/>
        <v>0709</v>
      </c>
    </row>
    <row r="1031" spans="1:8" ht="25.5">
      <c r="A1031" s="319" t="s">
        <v>442</v>
      </c>
      <c r="B1031" s="320" t="s">
        <v>207</v>
      </c>
      <c r="C1031" s="320" t="s">
        <v>420</v>
      </c>
      <c r="D1031" s="320" t="s">
        <v>971</v>
      </c>
      <c r="E1031" s="320" t="s">
        <v>1174</v>
      </c>
      <c r="F1031" s="315">
        <v>96273930</v>
      </c>
      <c r="G1031" s="315">
        <v>96273930</v>
      </c>
      <c r="H1031" s="123" t="str">
        <f t="shared" si="16"/>
        <v>07090100000000</v>
      </c>
    </row>
    <row r="1032" spans="1:8" ht="38.25">
      <c r="A1032" s="319" t="s">
        <v>443</v>
      </c>
      <c r="B1032" s="320" t="s">
        <v>207</v>
      </c>
      <c r="C1032" s="320" t="s">
        <v>420</v>
      </c>
      <c r="D1032" s="320" t="s">
        <v>972</v>
      </c>
      <c r="E1032" s="320" t="s">
        <v>1174</v>
      </c>
      <c r="F1032" s="315">
        <v>220000</v>
      </c>
      <c r="G1032" s="315">
        <v>220000</v>
      </c>
      <c r="H1032" s="123" t="str">
        <f t="shared" si="16"/>
        <v>07090110000000</v>
      </c>
    </row>
    <row r="1033" spans="1:8" ht="89.25">
      <c r="A1033" s="319" t="s">
        <v>411</v>
      </c>
      <c r="B1033" s="320" t="s">
        <v>207</v>
      </c>
      <c r="C1033" s="320" t="s">
        <v>420</v>
      </c>
      <c r="D1033" s="320" t="s">
        <v>761</v>
      </c>
      <c r="E1033" s="320" t="s">
        <v>1174</v>
      </c>
      <c r="F1033" s="315">
        <v>220000</v>
      </c>
      <c r="G1033" s="315">
        <v>220000</v>
      </c>
      <c r="H1033" s="123" t="str">
        <f t="shared" si="16"/>
        <v>07090110080020</v>
      </c>
    </row>
    <row r="1034" spans="1:8" ht="38.25">
      <c r="A1034" s="319" t="s">
        <v>1316</v>
      </c>
      <c r="B1034" s="320" t="s">
        <v>207</v>
      </c>
      <c r="C1034" s="320" t="s">
        <v>420</v>
      </c>
      <c r="D1034" s="320" t="s">
        <v>761</v>
      </c>
      <c r="E1034" s="320" t="s">
        <v>1317</v>
      </c>
      <c r="F1034" s="315">
        <v>220000</v>
      </c>
      <c r="G1034" s="315">
        <v>220000</v>
      </c>
      <c r="H1034" s="123" t="str">
        <f t="shared" si="16"/>
        <v>07090110080020200</v>
      </c>
    </row>
    <row r="1035" spans="1:8" ht="38.25">
      <c r="A1035" s="319" t="s">
        <v>1197</v>
      </c>
      <c r="B1035" s="320" t="s">
        <v>207</v>
      </c>
      <c r="C1035" s="320" t="s">
        <v>420</v>
      </c>
      <c r="D1035" s="320" t="s">
        <v>761</v>
      </c>
      <c r="E1035" s="320" t="s">
        <v>1198</v>
      </c>
      <c r="F1035" s="315">
        <v>220000</v>
      </c>
      <c r="G1035" s="315">
        <v>220000</v>
      </c>
      <c r="H1035" s="123" t="str">
        <f t="shared" si="16"/>
        <v>07090110080020240</v>
      </c>
    </row>
    <row r="1036" spans="1:8">
      <c r="A1036" s="319" t="s">
        <v>1224</v>
      </c>
      <c r="B1036" s="320" t="s">
        <v>207</v>
      </c>
      <c r="C1036" s="320" t="s">
        <v>420</v>
      </c>
      <c r="D1036" s="320" t="s">
        <v>761</v>
      </c>
      <c r="E1036" s="320" t="s">
        <v>329</v>
      </c>
      <c r="F1036" s="315">
        <v>220000</v>
      </c>
      <c r="G1036" s="315">
        <v>220000</v>
      </c>
      <c r="H1036" s="123" t="str">
        <f t="shared" si="16"/>
        <v>07090110080020244</v>
      </c>
    </row>
    <row r="1037" spans="1:8" ht="51">
      <c r="A1037" s="319" t="s">
        <v>445</v>
      </c>
      <c r="B1037" s="320" t="s">
        <v>207</v>
      </c>
      <c r="C1037" s="320" t="s">
        <v>420</v>
      </c>
      <c r="D1037" s="320" t="s">
        <v>1134</v>
      </c>
      <c r="E1037" s="320" t="s">
        <v>1174</v>
      </c>
      <c r="F1037" s="315">
        <v>7084500</v>
      </c>
      <c r="G1037" s="315">
        <v>7084500</v>
      </c>
      <c r="H1037" s="123" t="str">
        <f t="shared" si="16"/>
        <v>07090120000000</v>
      </c>
    </row>
    <row r="1038" spans="1:8" ht="127.5">
      <c r="A1038" s="319" t="s">
        <v>421</v>
      </c>
      <c r="B1038" s="320" t="s">
        <v>207</v>
      </c>
      <c r="C1038" s="320" t="s">
        <v>420</v>
      </c>
      <c r="D1038" s="320" t="s">
        <v>1126</v>
      </c>
      <c r="E1038" s="320" t="s">
        <v>1174</v>
      </c>
      <c r="F1038" s="315">
        <v>7084500</v>
      </c>
      <c r="G1038" s="315">
        <v>7084500</v>
      </c>
      <c r="H1038" s="123" t="str">
        <f t="shared" si="16"/>
        <v>07090120075520</v>
      </c>
    </row>
    <row r="1039" spans="1:8" ht="76.5">
      <c r="A1039" s="319" t="s">
        <v>1315</v>
      </c>
      <c r="B1039" s="320" t="s">
        <v>207</v>
      </c>
      <c r="C1039" s="320" t="s">
        <v>420</v>
      </c>
      <c r="D1039" s="320" t="s">
        <v>1126</v>
      </c>
      <c r="E1039" s="320" t="s">
        <v>273</v>
      </c>
      <c r="F1039" s="315">
        <v>5924440</v>
      </c>
      <c r="G1039" s="315">
        <v>5924440</v>
      </c>
      <c r="H1039" s="123" t="str">
        <f t="shared" si="16"/>
        <v>07090120075520100</v>
      </c>
    </row>
    <row r="1040" spans="1:8" ht="38.25">
      <c r="A1040" s="319" t="s">
        <v>1204</v>
      </c>
      <c r="B1040" s="320" t="s">
        <v>207</v>
      </c>
      <c r="C1040" s="320" t="s">
        <v>420</v>
      </c>
      <c r="D1040" s="320" t="s">
        <v>1126</v>
      </c>
      <c r="E1040" s="320" t="s">
        <v>28</v>
      </c>
      <c r="F1040" s="315">
        <v>5924440</v>
      </c>
      <c r="G1040" s="315">
        <v>5924440</v>
      </c>
      <c r="H1040" s="123" t="str">
        <f t="shared" si="16"/>
        <v>07090120075520120</v>
      </c>
    </row>
    <row r="1041" spans="1:8" ht="25.5">
      <c r="A1041" s="319" t="s">
        <v>953</v>
      </c>
      <c r="B1041" s="320" t="s">
        <v>207</v>
      </c>
      <c r="C1041" s="320" t="s">
        <v>420</v>
      </c>
      <c r="D1041" s="320" t="s">
        <v>1126</v>
      </c>
      <c r="E1041" s="320" t="s">
        <v>324</v>
      </c>
      <c r="F1041" s="315">
        <v>4265000</v>
      </c>
      <c r="G1041" s="315">
        <v>4265000</v>
      </c>
      <c r="H1041" s="123" t="str">
        <f t="shared" si="16"/>
        <v>07090120075520121</v>
      </c>
    </row>
    <row r="1042" spans="1:8" ht="51">
      <c r="A1042" s="319" t="s">
        <v>325</v>
      </c>
      <c r="B1042" s="320" t="s">
        <v>207</v>
      </c>
      <c r="C1042" s="320" t="s">
        <v>420</v>
      </c>
      <c r="D1042" s="320" t="s">
        <v>1126</v>
      </c>
      <c r="E1042" s="320" t="s">
        <v>326</v>
      </c>
      <c r="F1042" s="315">
        <v>385000</v>
      </c>
      <c r="G1042" s="315">
        <v>385000</v>
      </c>
      <c r="H1042" s="123" t="str">
        <f t="shared" si="16"/>
        <v>07090120075520122</v>
      </c>
    </row>
    <row r="1043" spans="1:8" ht="63.75">
      <c r="A1043" s="319" t="s">
        <v>1054</v>
      </c>
      <c r="B1043" s="320" t="s">
        <v>207</v>
      </c>
      <c r="C1043" s="320" t="s">
        <v>420</v>
      </c>
      <c r="D1043" s="320" t="s">
        <v>1126</v>
      </c>
      <c r="E1043" s="320" t="s">
        <v>1055</v>
      </c>
      <c r="F1043" s="315">
        <v>1274440</v>
      </c>
      <c r="G1043" s="315">
        <v>1274440</v>
      </c>
      <c r="H1043" s="123" t="str">
        <f t="shared" si="16"/>
        <v>07090120075520129</v>
      </c>
    </row>
    <row r="1044" spans="1:8" ht="38.25">
      <c r="A1044" s="319" t="s">
        <v>1316</v>
      </c>
      <c r="B1044" s="320" t="s">
        <v>207</v>
      </c>
      <c r="C1044" s="320" t="s">
        <v>420</v>
      </c>
      <c r="D1044" s="320" t="s">
        <v>1126</v>
      </c>
      <c r="E1044" s="320" t="s">
        <v>1317</v>
      </c>
      <c r="F1044" s="315">
        <v>1160060</v>
      </c>
      <c r="G1044" s="315">
        <v>1160060</v>
      </c>
      <c r="H1044" s="123" t="str">
        <f t="shared" si="16"/>
        <v>07090120075520200</v>
      </c>
    </row>
    <row r="1045" spans="1:8" ht="38.25">
      <c r="A1045" s="319" t="s">
        <v>1197</v>
      </c>
      <c r="B1045" s="320" t="s">
        <v>207</v>
      </c>
      <c r="C1045" s="320" t="s">
        <v>420</v>
      </c>
      <c r="D1045" s="320" t="s">
        <v>1126</v>
      </c>
      <c r="E1045" s="320" t="s">
        <v>1198</v>
      </c>
      <c r="F1045" s="315">
        <v>1160060</v>
      </c>
      <c r="G1045" s="315">
        <v>1160060</v>
      </c>
      <c r="H1045" s="123" t="str">
        <f t="shared" si="16"/>
        <v>07090120075520240</v>
      </c>
    </row>
    <row r="1046" spans="1:8">
      <c r="A1046" s="319" t="s">
        <v>1224</v>
      </c>
      <c r="B1046" s="320" t="s">
        <v>207</v>
      </c>
      <c r="C1046" s="320" t="s">
        <v>420</v>
      </c>
      <c r="D1046" s="320" t="s">
        <v>1126</v>
      </c>
      <c r="E1046" s="320" t="s">
        <v>329</v>
      </c>
      <c r="F1046" s="315">
        <v>1160060</v>
      </c>
      <c r="G1046" s="315">
        <v>1160060</v>
      </c>
      <c r="H1046" s="123" t="str">
        <f t="shared" si="16"/>
        <v>07090120075520244</v>
      </c>
    </row>
    <row r="1047" spans="1:8" ht="38.25">
      <c r="A1047" s="319" t="s">
        <v>615</v>
      </c>
      <c r="B1047" s="320" t="s">
        <v>207</v>
      </c>
      <c r="C1047" s="320" t="s">
        <v>420</v>
      </c>
      <c r="D1047" s="320" t="s">
        <v>973</v>
      </c>
      <c r="E1047" s="320" t="s">
        <v>1174</v>
      </c>
      <c r="F1047" s="315">
        <v>88969430</v>
      </c>
      <c r="G1047" s="315">
        <v>88969430</v>
      </c>
      <c r="H1047" s="123" t="str">
        <f t="shared" si="16"/>
        <v>07090130000000</v>
      </c>
    </row>
    <row r="1048" spans="1:8" ht="102">
      <c r="A1048" s="319" t="s">
        <v>609</v>
      </c>
      <c r="B1048" s="320" t="s">
        <v>207</v>
      </c>
      <c r="C1048" s="320" t="s">
        <v>420</v>
      </c>
      <c r="D1048" s="320" t="s">
        <v>1127</v>
      </c>
      <c r="E1048" s="320" t="s">
        <v>1174</v>
      </c>
      <c r="F1048" s="315">
        <v>54794000</v>
      </c>
      <c r="G1048" s="315">
        <v>54794000</v>
      </c>
      <c r="H1048" s="123" t="str">
        <f t="shared" si="16"/>
        <v>07090130040000</v>
      </c>
    </row>
    <row r="1049" spans="1:8" ht="76.5">
      <c r="A1049" s="319" t="s">
        <v>1315</v>
      </c>
      <c r="B1049" s="320" t="s">
        <v>207</v>
      </c>
      <c r="C1049" s="320" t="s">
        <v>420</v>
      </c>
      <c r="D1049" s="320" t="s">
        <v>1127</v>
      </c>
      <c r="E1049" s="320" t="s">
        <v>273</v>
      </c>
      <c r="F1049" s="315">
        <v>51942000</v>
      </c>
      <c r="G1049" s="315">
        <v>51942000</v>
      </c>
      <c r="H1049" s="123" t="str">
        <f t="shared" si="16"/>
        <v>07090130040000100</v>
      </c>
    </row>
    <row r="1050" spans="1:8" ht="25.5">
      <c r="A1050" s="319" t="s">
        <v>1191</v>
      </c>
      <c r="B1050" s="320" t="s">
        <v>207</v>
      </c>
      <c r="C1050" s="320" t="s">
        <v>420</v>
      </c>
      <c r="D1050" s="320" t="s">
        <v>1127</v>
      </c>
      <c r="E1050" s="320" t="s">
        <v>133</v>
      </c>
      <c r="F1050" s="315">
        <v>51942000</v>
      </c>
      <c r="G1050" s="315">
        <v>51942000</v>
      </c>
      <c r="H1050" s="123" t="str">
        <f t="shared" si="16"/>
        <v>07090130040000110</v>
      </c>
    </row>
    <row r="1051" spans="1:8">
      <c r="A1051" s="319" t="s">
        <v>1138</v>
      </c>
      <c r="B1051" s="320" t="s">
        <v>207</v>
      </c>
      <c r="C1051" s="320" t="s">
        <v>420</v>
      </c>
      <c r="D1051" s="320" t="s">
        <v>1127</v>
      </c>
      <c r="E1051" s="320" t="s">
        <v>342</v>
      </c>
      <c r="F1051" s="315">
        <v>39810000</v>
      </c>
      <c r="G1051" s="315">
        <v>39810000</v>
      </c>
      <c r="H1051" s="123" t="str">
        <f t="shared" si="16"/>
        <v>07090130040000111</v>
      </c>
    </row>
    <row r="1052" spans="1:8" ht="25.5">
      <c r="A1052" s="319" t="s">
        <v>1147</v>
      </c>
      <c r="B1052" s="320" t="s">
        <v>207</v>
      </c>
      <c r="C1052" s="320" t="s">
        <v>420</v>
      </c>
      <c r="D1052" s="320" t="s">
        <v>1127</v>
      </c>
      <c r="E1052" s="320" t="s">
        <v>391</v>
      </c>
      <c r="F1052" s="315">
        <v>205000</v>
      </c>
      <c r="G1052" s="315">
        <v>205000</v>
      </c>
      <c r="H1052" s="123" t="str">
        <f t="shared" si="16"/>
        <v>07090130040000112</v>
      </c>
    </row>
    <row r="1053" spans="1:8" ht="51">
      <c r="A1053" s="319" t="s">
        <v>1139</v>
      </c>
      <c r="B1053" s="320" t="s">
        <v>207</v>
      </c>
      <c r="C1053" s="320" t="s">
        <v>420</v>
      </c>
      <c r="D1053" s="320" t="s">
        <v>1127</v>
      </c>
      <c r="E1053" s="320" t="s">
        <v>1056</v>
      </c>
      <c r="F1053" s="315">
        <v>11927000</v>
      </c>
      <c r="G1053" s="315">
        <v>11927000</v>
      </c>
      <c r="H1053" s="123" t="str">
        <f t="shared" si="16"/>
        <v>07090130040000119</v>
      </c>
    </row>
    <row r="1054" spans="1:8" ht="38.25">
      <c r="A1054" s="319" t="s">
        <v>1316</v>
      </c>
      <c r="B1054" s="320" t="s">
        <v>207</v>
      </c>
      <c r="C1054" s="320" t="s">
        <v>420</v>
      </c>
      <c r="D1054" s="320" t="s">
        <v>1127</v>
      </c>
      <c r="E1054" s="320" t="s">
        <v>1317</v>
      </c>
      <c r="F1054" s="315">
        <v>2852000</v>
      </c>
      <c r="G1054" s="315">
        <v>2852000</v>
      </c>
      <c r="H1054" s="123" t="str">
        <f t="shared" si="16"/>
        <v>07090130040000200</v>
      </c>
    </row>
    <row r="1055" spans="1:8" ht="38.25">
      <c r="A1055" s="319" t="s">
        <v>1197</v>
      </c>
      <c r="B1055" s="320" t="s">
        <v>207</v>
      </c>
      <c r="C1055" s="320" t="s">
        <v>420</v>
      </c>
      <c r="D1055" s="320" t="s">
        <v>1127</v>
      </c>
      <c r="E1055" s="320" t="s">
        <v>1198</v>
      </c>
      <c r="F1055" s="315">
        <v>2852000</v>
      </c>
      <c r="G1055" s="315">
        <v>2852000</v>
      </c>
      <c r="H1055" s="123" t="str">
        <f t="shared" si="16"/>
        <v>07090130040000240</v>
      </c>
    </row>
    <row r="1056" spans="1:8">
      <c r="A1056" s="319" t="s">
        <v>1224</v>
      </c>
      <c r="B1056" s="320" t="s">
        <v>207</v>
      </c>
      <c r="C1056" s="320" t="s">
        <v>420</v>
      </c>
      <c r="D1056" s="320" t="s">
        <v>1127</v>
      </c>
      <c r="E1056" s="320" t="s">
        <v>329</v>
      </c>
      <c r="F1056" s="315">
        <v>2852000</v>
      </c>
      <c r="G1056" s="315">
        <v>2852000</v>
      </c>
      <c r="H1056" s="123" t="str">
        <f t="shared" si="16"/>
        <v>07090130040000244</v>
      </c>
    </row>
    <row r="1057" spans="1:8" ht="102">
      <c r="A1057" s="319" t="s">
        <v>610</v>
      </c>
      <c r="B1057" s="320" t="s">
        <v>207</v>
      </c>
      <c r="C1057" s="320" t="s">
        <v>420</v>
      </c>
      <c r="D1057" s="320" t="s">
        <v>1133</v>
      </c>
      <c r="E1057" s="320" t="s">
        <v>1174</v>
      </c>
      <c r="F1057" s="315">
        <v>1263000</v>
      </c>
      <c r="G1057" s="315">
        <v>1263000</v>
      </c>
      <c r="H1057" s="123" t="str">
        <f t="shared" si="16"/>
        <v>07090130040050</v>
      </c>
    </row>
    <row r="1058" spans="1:8" ht="76.5">
      <c r="A1058" s="319" t="s">
        <v>1315</v>
      </c>
      <c r="B1058" s="320" t="s">
        <v>207</v>
      </c>
      <c r="C1058" s="320" t="s">
        <v>420</v>
      </c>
      <c r="D1058" s="320" t="s">
        <v>1133</v>
      </c>
      <c r="E1058" s="320" t="s">
        <v>273</v>
      </c>
      <c r="F1058" s="315">
        <v>1263000</v>
      </c>
      <c r="G1058" s="315">
        <v>1263000</v>
      </c>
      <c r="H1058" s="123" t="str">
        <f t="shared" si="16"/>
        <v>07090130040050100</v>
      </c>
    </row>
    <row r="1059" spans="1:8" ht="25.5">
      <c r="A1059" s="319" t="s">
        <v>1191</v>
      </c>
      <c r="B1059" s="320" t="s">
        <v>207</v>
      </c>
      <c r="C1059" s="320" t="s">
        <v>420</v>
      </c>
      <c r="D1059" s="320" t="s">
        <v>1133</v>
      </c>
      <c r="E1059" s="320" t="s">
        <v>133</v>
      </c>
      <c r="F1059" s="315">
        <v>1263000</v>
      </c>
      <c r="G1059" s="315">
        <v>1263000</v>
      </c>
      <c r="H1059" s="123" t="str">
        <f t="shared" si="16"/>
        <v>07090130040050110</v>
      </c>
    </row>
    <row r="1060" spans="1:8">
      <c r="A1060" s="319" t="s">
        <v>1138</v>
      </c>
      <c r="B1060" s="320" t="s">
        <v>207</v>
      </c>
      <c r="C1060" s="320" t="s">
        <v>420</v>
      </c>
      <c r="D1060" s="320" t="s">
        <v>1133</v>
      </c>
      <c r="E1060" s="320" t="s">
        <v>342</v>
      </c>
      <c r="F1060" s="315">
        <v>970000</v>
      </c>
      <c r="G1060" s="315">
        <v>970000</v>
      </c>
      <c r="H1060" s="123" t="str">
        <f t="shared" si="16"/>
        <v>07090130040050111</v>
      </c>
    </row>
    <row r="1061" spans="1:8" ht="51">
      <c r="A1061" s="319" t="s">
        <v>1139</v>
      </c>
      <c r="B1061" s="320" t="s">
        <v>207</v>
      </c>
      <c r="C1061" s="320" t="s">
        <v>420</v>
      </c>
      <c r="D1061" s="320" t="s">
        <v>1133</v>
      </c>
      <c r="E1061" s="320" t="s">
        <v>1056</v>
      </c>
      <c r="F1061" s="315">
        <v>293000</v>
      </c>
      <c r="G1061" s="315">
        <v>293000</v>
      </c>
      <c r="H1061" s="123" t="str">
        <f t="shared" si="16"/>
        <v>07090130040050119</v>
      </c>
    </row>
    <row r="1062" spans="1:8" ht="140.25">
      <c r="A1062" s="319" t="s">
        <v>622</v>
      </c>
      <c r="B1062" s="320" t="s">
        <v>207</v>
      </c>
      <c r="C1062" s="320" t="s">
        <v>420</v>
      </c>
      <c r="D1062" s="320" t="s">
        <v>1128</v>
      </c>
      <c r="E1062" s="320" t="s">
        <v>1174</v>
      </c>
      <c r="F1062" s="315">
        <v>20832000</v>
      </c>
      <c r="G1062" s="315">
        <v>20832000</v>
      </c>
      <c r="H1062" s="123" t="str">
        <f t="shared" ref="H1062:H1125" si="17">CONCATENATE(C1062,,D1062,E1062)</f>
        <v>07090130041000</v>
      </c>
    </row>
    <row r="1063" spans="1:8" ht="76.5">
      <c r="A1063" s="319" t="s">
        <v>1315</v>
      </c>
      <c r="B1063" s="320" t="s">
        <v>207</v>
      </c>
      <c r="C1063" s="320" t="s">
        <v>420</v>
      </c>
      <c r="D1063" s="320" t="s">
        <v>1128</v>
      </c>
      <c r="E1063" s="320" t="s">
        <v>273</v>
      </c>
      <c r="F1063" s="315">
        <v>20832000</v>
      </c>
      <c r="G1063" s="315">
        <v>20832000</v>
      </c>
      <c r="H1063" s="123" t="str">
        <f t="shared" si="17"/>
        <v>07090130041000100</v>
      </c>
    </row>
    <row r="1064" spans="1:8" ht="25.5">
      <c r="A1064" s="319" t="s">
        <v>1191</v>
      </c>
      <c r="B1064" s="320" t="s">
        <v>207</v>
      </c>
      <c r="C1064" s="320" t="s">
        <v>420</v>
      </c>
      <c r="D1064" s="320" t="s">
        <v>1128</v>
      </c>
      <c r="E1064" s="320" t="s">
        <v>133</v>
      </c>
      <c r="F1064" s="315">
        <v>20832000</v>
      </c>
      <c r="G1064" s="315">
        <v>20832000</v>
      </c>
      <c r="H1064" s="123" t="str">
        <f t="shared" si="17"/>
        <v>07090130041000110</v>
      </c>
    </row>
    <row r="1065" spans="1:8">
      <c r="A1065" s="319" t="s">
        <v>1138</v>
      </c>
      <c r="B1065" s="320" t="s">
        <v>207</v>
      </c>
      <c r="C1065" s="320" t="s">
        <v>420</v>
      </c>
      <c r="D1065" s="320" t="s">
        <v>1128</v>
      </c>
      <c r="E1065" s="320" t="s">
        <v>342</v>
      </c>
      <c r="F1065" s="315">
        <v>16000000</v>
      </c>
      <c r="G1065" s="315">
        <v>16000000</v>
      </c>
      <c r="H1065" s="123" t="str">
        <f t="shared" si="17"/>
        <v>07090130041000111</v>
      </c>
    </row>
    <row r="1066" spans="1:8" ht="51">
      <c r="A1066" s="319" t="s">
        <v>1139</v>
      </c>
      <c r="B1066" s="320" t="s">
        <v>207</v>
      </c>
      <c r="C1066" s="320" t="s">
        <v>420</v>
      </c>
      <c r="D1066" s="320" t="s">
        <v>1128</v>
      </c>
      <c r="E1066" s="320" t="s">
        <v>1056</v>
      </c>
      <c r="F1066" s="315">
        <v>4832000</v>
      </c>
      <c r="G1066" s="315">
        <v>4832000</v>
      </c>
      <c r="H1066" s="123" t="str">
        <f t="shared" si="17"/>
        <v>07090130041000119</v>
      </c>
    </row>
    <row r="1067" spans="1:8" ht="114.75">
      <c r="A1067" s="319" t="s">
        <v>611</v>
      </c>
      <c r="B1067" s="320" t="s">
        <v>207</v>
      </c>
      <c r="C1067" s="320" t="s">
        <v>420</v>
      </c>
      <c r="D1067" s="320" t="s">
        <v>1129</v>
      </c>
      <c r="E1067" s="320" t="s">
        <v>1174</v>
      </c>
      <c r="F1067" s="315">
        <v>450000</v>
      </c>
      <c r="G1067" s="315">
        <v>450000</v>
      </c>
      <c r="H1067" s="123" t="str">
        <f t="shared" si="17"/>
        <v>07090130047000</v>
      </c>
    </row>
    <row r="1068" spans="1:8" ht="76.5">
      <c r="A1068" s="319" t="s">
        <v>1315</v>
      </c>
      <c r="B1068" s="320" t="s">
        <v>207</v>
      </c>
      <c r="C1068" s="320" t="s">
        <v>420</v>
      </c>
      <c r="D1068" s="320" t="s">
        <v>1129</v>
      </c>
      <c r="E1068" s="320" t="s">
        <v>273</v>
      </c>
      <c r="F1068" s="315">
        <v>450000</v>
      </c>
      <c r="G1068" s="315">
        <v>450000</v>
      </c>
      <c r="H1068" s="123" t="str">
        <f t="shared" si="17"/>
        <v>07090130047000100</v>
      </c>
    </row>
    <row r="1069" spans="1:8" ht="25.5">
      <c r="A1069" s="319" t="s">
        <v>1191</v>
      </c>
      <c r="B1069" s="320" t="s">
        <v>207</v>
      </c>
      <c r="C1069" s="320" t="s">
        <v>420</v>
      </c>
      <c r="D1069" s="320" t="s">
        <v>1129</v>
      </c>
      <c r="E1069" s="320" t="s">
        <v>133</v>
      </c>
      <c r="F1069" s="315">
        <v>450000</v>
      </c>
      <c r="G1069" s="315">
        <v>450000</v>
      </c>
      <c r="H1069" s="123" t="str">
        <f t="shared" si="17"/>
        <v>07090130047000110</v>
      </c>
    </row>
    <row r="1070" spans="1:8" ht="25.5">
      <c r="A1070" s="319" t="s">
        <v>1147</v>
      </c>
      <c r="B1070" s="320" t="s">
        <v>207</v>
      </c>
      <c r="C1070" s="320" t="s">
        <v>420</v>
      </c>
      <c r="D1070" s="320" t="s">
        <v>1129</v>
      </c>
      <c r="E1070" s="320" t="s">
        <v>391</v>
      </c>
      <c r="F1070" s="315">
        <v>450000</v>
      </c>
      <c r="G1070" s="315">
        <v>450000</v>
      </c>
      <c r="H1070" s="123" t="str">
        <f t="shared" si="17"/>
        <v>07090130047000112</v>
      </c>
    </row>
    <row r="1071" spans="1:8" ht="89.25">
      <c r="A1071" s="319" t="s">
        <v>612</v>
      </c>
      <c r="B1071" s="320" t="s">
        <v>207</v>
      </c>
      <c r="C1071" s="320" t="s">
        <v>420</v>
      </c>
      <c r="D1071" s="320" t="s">
        <v>1130</v>
      </c>
      <c r="E1071" s="320" t="s">
        <v>1174</v>
      </c>
      <c r="F1071" s="315">
        <v>78353</v>
      </c>
      <c r="G1071" s="315">
        <v>78353</v>
      </c>
      <c r="H1071" s="123" t="str">
        <f t="shared" si="17"/>
        <v>0709013004Г000</v>
      </c>
    </row>
    <row r="1072" spans="1:8" ht="38.25">
      <c r="A1072" s="319" t="s">
        <v>1316</v>
      </c>
      <c r="B1072" s="320" t="s">
        <v>207</v>
      </c>
      <c r="C1072" s="320" t="s">
        <v>420</v>
      </c>
      <c r="D1072" s="320" t="s">
        <v>1130</v>
      </c>
      <c r="E1072" s="320" t="s">
        <v>1317</v>
      </c>
      <c r="F1072" s="315">
        <v>78353</v>
      </c>
      <c r="G1072" s="315">
        <v>78353</v>
      </c>
      <c r="H1072" s="123" t="str">
        <f t="shared" si="17"/>
        <v>0709013004Г000200</v>
      </c>
    </row>
    <row r="1073" spans="1:8" ht="38.25">
      <c r="A1073" s="319" t="s">
        <v>1197</v>
      </c>
      <c r="B1073" s="320" t="s">
        <v>207</v>
      </c>
      <c r="C1073" s="320" t="s">
        <v>420</v>
      </c>
      <c r="D1073" s="320" t="s">
        <v>1130</v>
      </c>
      <c r="E1073" s="320" t="s">
        <v>1198</v>
      </c>
      <c r="F1073" s="315">
        <v>78353</v>
      </c>
      <c r="G1073" s="315">
        <v>78353</v>
      </c>
      <c r="H1073" s="123" t="str">
        <f t="shared" si="17"/>
        <v>0709013004Г000240</v>
      </c>
    </row>
    <row r="1074" spans="1:8">
      <c r="A1074" s="319" t="s">
        <v>1224</v>
      </c>
      <c r="B1074" s="320" t="s">
        <v>207</v>
      </c>
      <c r="C1074" s="320" t="s">
        <v>420</v>
      </c>
      <c r="D1074" s="320" t="s">
        <v>1130</v>
      </c>
      <c r="E1074" s="320" t="s">
        <v>329</v>
      </c>
      <c r="F1074" s="315">
        <v>25128</v>
      </c>
      <c r="G1074" s="315">
        <v>25128</v>
      </c>
      <c r="H1074" s="123" t="str">
        <f t="shared" si="17"/>
        <v>0709013004Г000244</v>
      </c>
    </row>
    <row r="1075" spans="1:8">
      <c r="A1075" s="319" t="s">
        <v>1688</v>
      </c>
      <c r="B1075" s="320" t="s">
        <v>207</v>
      </c>
      <c r="C1075" s="320" t="s">
        <v>420</v>
      </c>
      <c r="D1075" s="320" t="s">
        <v>1130</v>
      </c>
      <c r="E1075" s="320" t="s">
        <v>1689</v>
      </c>
      <c r="F1075" s="315">
        <v>53225</v>
      </c>
      <c r="G1075" s="315">
        <v>53225</v>
      </c>
      <c r="H1075" s="123" t="str">
        <f t="shared" si="17"/>
        <v>0709013004Г000247</v>
      </c>
    </row>
    <row r="1076" spans="1:8" ht="76.5">
      <c r="A1076" s="319" t="s">
        <v>968</v>
      </c>
      <c r="B1076" s="320" t="s">
        <v>207</v>
      </c>
      <c r="C1076" s="320" t="s">
        <v>420</v>
      </c>
      <c r="D1076" s="320" t="s">
        <v>1153</v>
      </c>
      <c r="E1076" s="320" t="s">
        <v>1174</v>
      </c>
      <c r="F1076" s="315">
        <v>2968177</v>
      </c>
      <c r="G1076" s="315">
        <v>2968177</v>
      </c>
      <c r="H1076" s="123" t="str">
        <f t="shared" si="17"/>
        <v>0709013004Э000</v>
      </c>
    </row>
    <row r="1077" spans="1:8" ht="38.25">
      <c r="A1077" s="319" t="s">
        <v>1316</v>
      </c>
      <c r="B1077" s="320" t="s">
        <v>207</v>
      </c>
      <c r="C1077" s="320" t="s">
        <v>420</v>
      </c>
      <c r="D1077" s="320" t="s">
        <v>1153</v>
      </c>
      <c r="E1077" s="320" t="s">
        <v>1317</v>
      </c>
      <c r="F1077" s="315">
        <v>2968177</v>
      </c>
      <c r="G1077" s="315">
        <v>2968177</v>
      </c>
      <c r="H1077" s="123" t="str">
        <f t="shared" si="17"/>
        <v>0709013004Э000200</v>
      </c>
    </row>
    <row r="1078" spans="1:8" ht="38.25">
      <c r="A1078" s="319" t="s">
        <v>1197</v>
      </c>
      <c r="B1078" s="320" t="s">
        <v>207</v>
      </c>
      <c r="C1078" s="320" t="s">
        <v>420</v>
      </c>
      <c r="D1078" s="320" t="s">
        <v>1153</v>
      </c>
      <c r="E1078" s="320" t="s">
        <v>1198</v>
      </c>
      <c r="F1078" s="315">
        <v>2968177</v>
      </c>
      <c r="G1078" s="315">
        <v>2968177</v>
      </c>
      <c r="H1078" s="123" t="str">
        <f t="shared" si="17"/>
        <v>0709013004Э000240</v>
      </c>
    </row>
    <row r="1079" spans="1:8">
      <c r="A1079" s="319" t="s">
        <v>1688</v>
      </c>
      <c r="B1079" s="320" t="s">
        <v>207</v>
      </c>
      <c r="C1079" s="320" t="s">
        <v>420</v>
      </c>
      <c r="D1079" s="320" t="s">
        <v>1153</v>
      </c>
      <c r="E1079" s="320" t="s">
        <v>1689</v>
      </c>
      <c r="F1079" s="315">
        <v>2968177</v>
      </c>
      <c r="G1079" s="315">
        <v>2968177</v>
      </c>
      <c r="H1079" s="123" t="str">
        <f t="shared" si="17"/>
        <v>0709013004Э000247</v>
      </c>
    </row>
    <row r="1080" spans="1:8" ht="102">
      <c r="A1080" s="319" t="s">
        <v>613</v>
      </c>
      <c r="B1080" s="320" t="s">
        <v>207</v>
      </c>
      <c r="C1080" s="320" t="s">
        <v>420</v>
      </c>
      <c r="D1080" s="320" t="s">
        <v>1131</v>
      </c>
      <c r="E1080" s="320" t="s">
        <v>1174</v>
      </c>
      <c r="F1080" s="315">
        <v>8333900</v>
      </c>
      <c r="G1080" s="315">
        <v>8333900</v>
      </c>
      <c r="H1080" s="123" t="str">
        <f t="shared" si="17"/>
        <v>07090130060000</v>
      </c>
    </row>
    <row r="1081" spans="1:8" ht="76.5">
      <c r="A1081" s="319" t="s">
        <v>1315</v>
      </c>
      <c r="B1081" s="320" t="s">
        <v>207</v>
      </c>
      <c r="C1081" s="320" t="s">
        <v>420</v>
      </c>
      <c r="D1081" s="320" t="s">
        <v>1131</v>
      </c>
      <c r="E1081" s="320" t="s">
        <v>273</v>
      </c>
      <c r="F1081" s="315">
        <v>8153900</v>
      </c>
      <c r="G1081" s="315">
        <v>8153900</v>
      </c>
      <c r="H1081" s="123" t="str">
        <f t="shared" si="17"/>
        <v>07090130060000100</v>
      </c>
    </row>
    <row r="1082" spans="1:8" ht="38.25">
      <c r="A1082" s="319" t="s">
        <v>1204</v>
      </c>
      <c r="B1082" s="320" t="s">
        <v>207</v>
      </c>
      <c r="C1082" s="320" t="s">
        <v>420</v>
      </c>
      <c r="D1082" s="320" t="s">
        <v>1131</v>
      </c>
      <c r="E1082" s="320" t="s">
        <v>28</v>
      </c>
      <c r="F1082" s="315">
        <v>8153900</v>
      </c>
      <c r="G1082" s="315">
        <v>8153900</v>
      </c>
      <c r="H1082" s="123" t="str">
        <f t="shared" si="17"/>
        <v>07090130060000120</v>
      </c>
    </row>
    <row r="1083" spans="1:8" ht="25.5">
      <c r="A1083" s="319" t="s">
        <v>953</v>
      </c>
      <c r="B1083" s="320" t="s">
        <v>207</v>
      </c>
      <c r="C1083" s="320" t="s">
        <v>420</v>
      </c>
      <c r="D1083" s="320" t="s">
        <v>1131</v>
      </c>
      <c r="E1083" s="320" t="s">
        <v>324</v>
      </c>
      <c r="F1083" s="315">
        <v>6217400</v>
      </c>
      <c r="G1083" s="315">
        <v>6217400</v>
      </c>
      <c r="H1083" s="123" t="str">
        <f t="shared" si="17"/>
        <v>07090130060000121</v>
      </c>
    </row>
    <row r="1084" spans="1:8" ht="51">
      <c r="A1084" s="319" t="s">
        <v>325</v>
      </c>
      <c r="B1084" s="320" t="s">
        <v>207</v>
      </c>
      <c r="C1084" s="320" t="s">
        <v>420</v>
      </c>
      <c r="D1084" s="320" t="s">
        <v>1131</v>
      </c>
      <c r="E1084" s="320" t="s">
        <v>326</v>
      </c>
      <c r="F1084" s="315">
        <v>80000</v>
      </c>
      <c r="G1084" s="315">
        <v>80000</v>
      </c>
      <c r="H1084" s="123" t="str">
        <f t="shared" si="17"/>
        <v>07090130060000122</v>
      </c>
    </row>
    <row r="1085" spans="1:8" ht="63.75">
      <c r="A1085" s="319" t="s">
        <v>1054</v>
      </c>
      <c r="B1085" s="320" t="s">
        <v>207</v>
      </c>
      <c r="C1085" s="320" t="s">
        <v>420</v>
      </c>
      <c r="D1085" s="320" t="s">
        <v>1131</v>
      </c>
      <c r="E1085" s="320" t="s">
        <v>1055</v>
      </c>
      <c r="F1085" s="315">
        <v>1856500</v>
      </c>
      <c r="G1085" s="315">
        <v>1856500</v>
      </c>
      <c r="H1085" s="123" t="str">
        <f t="shared" si="17"/>
        <v>07090130060000129</v>
      </c>
    </row>
    <row r="1086" spans="1:8" ht="38.25">
      <c r="A1086" s="319" t="s">
        <v>1316</v>
      </c>
      <c r="B1086" s="320" t="s">
        <v>207</v>
      </c>
      <c r="C1086" s="320" t="s">
        <v>420</v>
      </c>
      <c r="D1086" s="320" t="s">
        <v>1131</v>
      </c>
      <c r="E1086" s="320" t="s">
        <v>1317</v>
      </c>
      <c r="F1086" s="315">
        <v>180000</v>
      </c>
      <c r="G1086" s="315">
        <v>180000</v>
      </c>
      <c r="H1086" s="123" t="str">
        <f t="shared" si="17"/>
        <v>07090130060000200</v>
      </c>
    </row>
    <row r="1087" spans="1:8" ht="38.25">
      <c r="A1087" s="319" t="s">
        <v>1197</v>
      </c>
      <c r="B1087" s="320" t="s">
        <v>207</v>
      </c>
      <c r="C1087" s="320" t="s">
        <v>420</v>
      </c>
      <c r="D1087" s="320" t="s">
        <v>1131</v>
      </c>
      <c r="E1087" s="320" t="s">
        <v>1198</v>
      </c>
      <c r="F1087" s="315">
        <v>180000</v>
      </c>
      <c r="G1087" s="315">
        <v>180000</v>
      </c>
      <c r="H1087" s="123" t="str">
        <f t="shared" si="17"/>
        <v>07090130060000240</v>
      </c>
    </row>
    <row r="1088" spans="1:8">
      <c r="A1088" s="319" t="s">
        <v>1224</v>
      </c>
      <c r="B1088" s="320" t="s">
        <v>207</v>
      </c>
      <c r="C1088" s="320" t="s">
        <v>420</v>
      </c>
      <c r="D1088" s="320" t="s">
        <v>1131</v>
      </c>
      <c r="E1088" s="320" t="s">
        <v>329</v>
      </c>
      <c r="F1088" s="315">
        <v>180000</v>
      </c>
      <c r="G1088" s="315">
        <v>180000</v>
      </c>
      <c r="H1088" s="123" t="str">
        <f t="shared" si="17"/>
        <v>07090130060000244</v>
      </c>
    </row>
    <row r="1089" spans="1:8" ht="127.5">
      <c r="A1089" s="319" t="s">
        <v>614</v>
      </c>
      <c r="B1089" s="320" t="s">
        <v>207</v>
      </c>
      <c r="C1089" s="320" t="s">
        <v>420</v>
      </c>
      <c r="D1089" s="320" t="s">
        <v>1132</v>
      </c>
      <c r="E1089" s="320" t="s">
        <v>1174</v>
      </c>
      <c r="F1089" s="315">
        <v>250000</v>
      </c>
      <c r="G1089" s="315">
        <v>250000</v>
      </c>
      <c r="H1089" s="123" t="str">
        <f t="shared" si="17"/>
        <v>07090130067000</v>
      </c>
    </row>
    <row r="1090" spans="1:8" ht="76.5">
      <c r="A1090" s="319" t="s">
        <v>1315</v>
      </c>
      <c r="B1090" s="320" t="s">
        <v>207</v>
      </c>
      <c r="C1090" s="320" t="s">
        <v>420</v>
      </c>
      <c r="D1090" s="320" t="s">
        <v>1132</v>
      </c>
      <c r="E1090" s="320" t="s">
        <v>273</v>
      </c>
      <c r="F1090" s="315">
        <v>250000</v>
      </c>
      <c r="G1090" s="315">
        <v>250000</v>
      </c>
      <c r="H1090" s="123" t="str">
        <f t="shared" si="17"/>
        <v>07090130067000100</v>
      </c>
    </row>
    <row r="1091" spans="1:8" ht="38.25">
      <c r="A1091" s="319" t="s">
        <v>1204</v>
      </c>
      <c r="B1091" s="320" t="s">
        <v>207</v>
      </c>
      <c r="C1091" s="320" t="s">
        <v>420</v>
      </c>
      <c r="D1091" s="320" t="s">
        <v>1132</v>
      </c>
      <c r="E1091" s="320" t="s">
        <v>28</v>
      </c>
      <c r="F1091" s="315">
        <v>250000</v>
      </c>
      <c r="G1091" s="315">
        <v>250000</v>
      </c>
      <c r="H1091" s="123" t="str">
        <f t="shared" si="17"/>
        <v>07090130067000120</v>
      </c>
    </row>
    <row r="1092" spans="1:8" ht="51">
      <c r="A1092" s="319" t="s">
        <v>325</v>
      </c>
      <c r="B1092" s="320" t="s">
        <v>207</v>
      </c>
      <c r="C1092" s="320" t="s">
        <v>420</v>
      </c>
      <c r="D1092" s="320" t="s">
        <v>1132</v>
      </c>
      <c r="E1092" s="320" t="s">
        <v>326</v>
      </c>
      <c r="F1092" s="315">
        <v>250000</v>
      </c>
      <c r="G1092" s="315">
        <v>250000</v>
      </c>
      <c r="H1092" s="123" t="str">
        <f t="shared" si="17"/>
        <v>07090130067000122</v>
      </c>
    </row>
    <row r="1093" spans="1:8">
      <c r="A1093" s="319" t="s">
        <v>141</v>
      </c>
      <c r="B1093" s="320" t="s">
        <v>207</v>
      </c>
      <c r="C1093" s="320" t="s">
        <v>1143</v>
      </c>
      <c r="D1093" s="320" t="s">
        <v>1174</v>
      </c>
      <c r="E1093" s="320" t="s">
        <v>1174</v>
      </c>
      <c r="F1093" s="315">
        <v>64045600</v>
      </c>
      <c r="G1093" s="315">
        <v>42239600</v>
      </c>
      <c r="H1093" s="123" t="str">
        <f t="shared" si="17"/>
        <v>1000</v>
      </c>
    </row>
    <row r="1094" spans="1:8">
      <c r="A1094" s="319" t="s">
        <v>98</v>
      </c>
      <c r="B1094" s="320" t="s">
        <v>207</v>
      </c>
      <c r="C1094" s="320" t="s">
        <v>378</v>
      </c>
      <c r="D1094" s="320" t="s">
        <v>1174</v>
      </c>
      <c r="E1094" s="320" t="s">
        <v>1174</v>
      </c>
      <c r="F1094" s="315">
        <v>59672000</v>
      </c>
      <c r="G1094" s="315">
        <v>37866000</v>
      </c>
      <c r="H1094" s="123" t="str">
        <f t="shared" si="17"/>
        <v>1003</v>
      </c>
    </row>
    <row r="1095" spans="1:8" ht="25.5">
      <c r="A1095" s="319" t="s">
        <v>442</v>
      </c>
      <c r="B1095" s="320" t="s">
        <v>207</v>
      </c>
      <c r="C1095" s="320" t="s">
        <v>378</v>
      </c>
      <c r="D1095" s="320" t="s">
        <v>971</v>
      </c>
      <c r="E1095" s="320" t="s">
        <v>1174</v>
      </c>
      <c r="F1095" s="315">
        <v>59672000</v>
      </c>
      <c r="G1095" s="315">
        <v>37866000</v>
      </c>
      <c r="H1095" s="123" t="str">
        <f t="shared" si="17"/>
        <v>10030100000000</v>
      </c>
    </row>
    <row r="1096" spans="1:8" ht="38.25">
      <c r="A1096" s="319" t="s">
        <v>443</v>
      </c>
      <c r="B1096" s="320" t="s">
        <v>207</v>
      </c>
      <c r="C1096" s="320" t="s">
        <v>378</v>
      </c>
      <c r="D1096" s="320" t="s">
        <v>972</v>
      </c>
      <c r="E1096" s="320" t="s">
        <v>1174</v>
      </c>
      <c r="F1096" s="315">
        <v>59672000</v>
      </c>
      <c r="G1096" s="315">
        <v>37866000</v>
      </c>
      <c r="H1096" s="123" t="str">
        <f t="shared" si="17"/>
        <v>10030110000000</v>
      </c>
    </row>
    <row r="1097" spans="1:8" ht="204">
      <c r="A1097" s="319" t="s">
        <v>1353</v>
      </c>
      <c r="B1097" s="320" t="s">
        <v>207</v>
      </c>
      <c r="C1097" s="320" t="s">
        <v>378</v>
      </c>
      <c r="D1097" s="320" t="s">
        <v>785</v>
      </c>
      <c r="E1097" s="320" t="s">
        <v>1174</v>
      </c>
      <c r="F1097" s="315">
        <v>888000</v>
      </c>
      <c r="G1097" s="315">
        <v>888000</v>
      </c>
      <c r="H1097" s="123" t="str">
        <f t="shared" si="17"/>
        <v>10030110075540</v>
      </c>
    </row>
    <row r="1098" spans="1:8" ht="38.25">
      <c r="A1098" s="319" t="s">
        <v>1316</v>
      </c>
      <c r="B1098" s="320" t="s">
        <v>207</v>
      </c>
      <c r="C1098" s="320" t="s">
        <v>378</v>
      </c>
      <c r="D1098" s="320" t="s">
        <v>785</v>
      </c>
      <c r="E1098" s="320" t="s">
        <v>1317</v>
      </c>
      <c r="F1098" s="315">
        <v>888000</v>
      </c>
      <c r="G1098" s="315">
        <v>888000</v>
      </c>
      <c r="H1098" s="123" t="str">
        <f t="shared" si="17"/>
        <v>10030110075540200</v>
      </c>
    </row>
    <row r="1099" spans="1:8" ht="38.25">
      <c r="A1099" s="319" t="s">
        <v>1197</v>
      </c>
      <c r="B1099" s="320" t="s">
        <v>207</v>
      </c>
      <c r="C1099" s="320" t="s">
        <v>378</v>
      </c>
      <c r="D1099" s="320" t="s">
        <v>785</v>
      </c>
      <c r="E1099" s="320" t="s">
        <v>1198</v>
      </c>
      <c r="F1099" s="315">
        <v>888000</v>
      </c>
      <c r="G1099" s="315">
        <v>888000</v>
      </c>
      <c r="H1099" s="123" t="str">
        <f t="shared" si="17"/>
        <v>10030110075540240</v>
      </c>
    </row>
    <row r="1100" spans="1:8">
      <c r="A1100" s="319" t="s">
        <v>1224</v>
      </c>
      <c r="B1100" s="320" t="s">
        <v>207</v>
      </c>
      <c r="C1100" s="320" t="s">
        <v>378</v>
      </c>
      <c r="D1100" s="320" t="s">
        <v>785</v>
      </c>
      <c r="E1100" s="320" t="s">
        <v>329</v>
      </c>
      <c r="F1100" s="315">
        <v>888000</v>
      </c>
      <c r="G1100" s="315">
        <v>888000</v>
      </c>
      <c r="H1100" s="123" t="str">
        <f t="shared" si="17"/>
        <v>10030110075540244</v>
      </c>
    </row>
    <row r="1101" spans="1:8" ht="153">
      <c r="A1101" s="319" t="s">
        <v>1354</v>
      </c>
      <c r="B1101" s="320" t="s">
        <v>207</v>
      </c>
      <c r="C1101" s="320" t="s">
        <v>378</v>
      </c>
      <c r="D1101" s="320" t="s">
        <v>786</v>
      </c>
      <c r="E1101" s="320" t="s">
        <v>1174</v>
      </c>
      <c r="F1101" s="315">
        <v>27884400</v>
      </c>
      <c r="G1101" s="315">
        <v>27884400</v>
      </c>
      <c r="H1101" s="123" t="str">
        <f t="shared" si="17"/>
        <v>10030110075660</v>
      </c>
    </row>
    <row r="1102" spans="1:8" ht="38.25">
      <c r="A1102" s="319" t="s">
        <v>1316</v>
      </c>
      <c r="B1102" s="320" t="s">
        <v>207</v>
      </c>
      <c r="C1102" s="320" t="s">
        <v>378</v>
      </c>
      <c r="D1102" s="320" t="s">
        <v>786</v>
      </c>
      <c r="E1102" s="320" t="s">
        <v>1317</v>
      </c>
      <c r="F1102" s="315">
        <v>27044400</v>
      </c>
      <c r="G1102" s="315">
        <v>27044400</v>
      </c>
      <c r="H1102" s="123" t="str">
        <f t="shared" si="17"/>
        <v>10030110075660200</v>
      </c>
    </row>
    <row r="1103" spans="1:8" ht="38.25">
      <c r="A1103" s="319" t="s">
        <v>1197</v>
      </c>
      <c r="B1103" s="320" t="s">
        <v>207</v>
      </c>
      <c r="C1103" s="320" t="s">
        <v>378</v>
      </c>
      <c r="D1103" s="320" t="s">
        <v>786</v>
      </c>
      <c r="E1103" s="320" t="s">
        <v>1198</v>
      </c>
      <c r="F1103" s="315">
        <v>27044400</v>
      </c>
      <c r="G1103" s="315">
        <v>27044400</v>
      </c>
      <c r="H1103" s="123" t="str">
        <f t="shared" si="17"/>
        <v>10030110075660240</v>
      </c>
    </row>
    <row r="1104" spans="1:8">
      <c r="A1104" s="319" t="s">
        <v>1224</v>
      </c>
      <c r="B1104" s="320" t="s">
        <v>207</v>
      </c>
      <c r="C1104" s="320" t="s">
        <v>378</v>
      </c>
      <c r="D1104" s="320" t="s">
        <v>786</v>
      </c>
      <c r="E1104" s="320" t="s">
        <v>329</v>
      </c>
      <c r="F1104" s="315">
        <v>27044400</v>
      </c>
      <c r="G1104" s="315">
        <v>27044400</v>
      </c>
      <c r="H1104" s="123" t="str">
        <f t="shared" si="17"/>
        <v>10030110075660244</v>
      </c>
    </row>
    <row r="1105" spans="1:8" ht="25.5">
      <c r="A1105" s="319" t="s">
        <v>1320</v>
      </c>
      <c r="B1105" s="320" t="s">
        <v>207</v>
      </c>
      <c r="C1105" s="320" t="s">
        <v>378</v>
      </c>
      <c r="D1105" s="320" t="s">
        <v>786</v>
      </c>
      <c r="E1105" s="320" t="s">
        <v>1321</v>
      </c>
      <c r="F1105" s="315">
        <v>840000</v>
      </c>
      <c r="G1105" s="315">
        <v>840000</v>
      </c>
      <c r="H1105" s="123" t="str">
        <f t="shared" si="17"/>
        <v>10030110075660300</v>
      </c>
    </row>
    <row r="1106" spans="1:8" ht="38.25">
      <c r="A1106" s="319" t="s">
        <v>1201</v>
      </c>
      <c r="B1106" s="320" t="s">
        <v>207</v>
      </c>
      <c r="C1106" s="320" t="s">
        <v>378</v>
      </c>
      <c r="D1106" s="320" t="s">
        <v>786</v>
      </c>
      <c r="E1106" s="320" t="s">
        <v>557</v>
      </c>
      <c r="F1106" s="315">
        <v>840000</v>
      </c>
      <c r="G1106" s="315">
        <v>840000</v>
      </c>
      <c r="H1106" s="123" t="str">
        <f t="shared" si="17"/>
        <v>10030110075660320</v>
      </c>
    </row>
    <row r="1107" spans="1:8" ht="38.25">
      <c r="A1107" s="319" t="s">
        <v>379</v>
      </c>
      <c r="B1107" s="320" t="s">
        <v>207</v>
      </c>
      <c r="C1107" s="320" t="s">
        <v>378</v>
      </c>
      <c r="D1107" s="320" t="s">
        <v>786</v>
      </c>
      <c r="E1107" s="320" t="s">
        <v>380</v>
      </c>
      <c r="F1107" s="315">
        <v>840000</v>
      </c>
      <c r="G1107" s="315">
        <v>840000</v>
      </c>
      <c r="H1107" s="123" t="str">
        <f t="shared" si="17"/>
        <v>10030110075660321</v>
      </c>
    </row>
    <row r="1108" spans="1:8" ht="191.25">
      <c r="A1108" s="319" t="s">
        <v>1655</v>
      </c>
      <c r="B1108" s="320" t="s">
        <v>207</v>
      </c>
      <c r="C1108" s="320" t="s">
        <v>378</v>
      </c>
      <c r="D1108" s="320" t="s">
        <v>1656</v>
      </c>
      <c r="E1108" s="320" t="s">
        <v>1174</v>
      </c>
      <c r="F1108" s="315">
        <v>30899600</v>
      </c>
      <c r="G1108" s="315">
        <v>9093600</v>
      </c>
      <c r="H1108" s="123" t="str">
        <f t="shared" si="17"/>
        <v>100301100L3040</v>
      </c>
    </row>
    <row r="1109" spans="1:8" ht="38.25">
      <c r="A1109" s="319" t="s">
        <v>1316</v>
      </c>
      <c r="B1109" s="320" t="s">
        <v>207</v>
      </c>
      <c r="C1109" s="320" t="s">
        <v>378</v>
      </c>
      <c r="D1109" s="320" t="s">
        <v>1656</v>
      </c>
      <c r="E1109" s="320" t="s">
        <v>1317</v>
      </c>
      <c r="F1109" s="315">
        <v>30899600</v>
      </c>
      <c r="G1109" s="315">
        <v>9093600</v>
      </c>
      <c r="H1109" s="123" t="str">
        <f t="shared" si="17"/>
        <v>100301100L3040200</v>
      </c>
    </row>
    <row r="1110" spans="1:8" ht="38.25">
      <c r="A1110" s="319" t="s">
        <v>1197</v>
      </c>
      <c r="B1110" s="320" t="s">
        <v>207</v>
      </c>
      <c r="C1110" s="320" t="s">
        <v>378</v>
      </c>
      <c r="D1110" s="320" t="s">
        <v>1656</v>
      </c>
      <c r="E1110" s="320" t="s">
        <v>1198</v>
      </c>
      <c r="F1110" s="315">
        <v>30899600</v>
      </c>
      <c r="G1110" s="315">
        <v>9093600</v>
      </c>
      <c r="H1110" s="123" t="str">
        <f t="shared" si="17"/>
        <v>100301100L3040240</v>
      </c>
    </row>
    <row r="1111" spans="1:8">
      <c r="A1111" s="319" t="s">
        <v>1224</v>
      </c>
      <c r="B1111" s="320" t="s">
        <v>207</v>
      </c>
      <c r="C1111" s="320" t="s">
        <v>378</v>
      </c>
      <c r="D1111" s="320" t="s">
        <v>1656</v>
      </c>
      <c r="E1111" s="320" t="s">
        <v>329</v>
      </c>
      <c r="F1111" s="315">
        <v>30899600</v>
      </c>
      <c r="G1111" s="315">
        <v>9093600</v>
      </c>
      <c r="H1111" s="123" t="str">
        <f t="shared" si="17"/>
        <v>100301100L3040244</v>
      </c>
    </row>
    <row r="1112" spans="1:8">
      <c r="A1112" s="319" t="s">
        <v>18</v>
      </c>
      <c r="B1112" s="320" t="s">
        <v>207</v>
      </c>
      <c r="C1112" s="320" t="s">
        <v>423</v>
      </c>
      <c r="D1112" s="320" t="s">
        <v>1174</v>
      </c>
      <c r="E1112" s="320" t="s">
        <v>1174</v>
      </c>
      <c r="F1112" s="315">
        <v>4373600</v>
      </c>
      <c r="G1112" s="315">
        <v>4373600</v>
      </c>
      <c r="H1112" s="123" t="str">
        <f t="shared" si="17"/>
        <v>1004</v>
      </c>
    </row>
    <row r="1113" spans="1:8" ht="25.5">
      <c r="A1113" s="319" t="s">
        <v>442</v>
      </c>
      <c r="B1113" s="320" t="s">
        <v>207</v>
      </c>
      <c r="C1113" s="320" t="s">
        <v>423</v>
      </c>
      <c r="D1113" s="320" t="s">
        <v>971</v>
      </c>
      <c r="E1113" s="320" t="s">
        <v>1174</v>
      </c>
      <c r="F1113" s="315">
        <v>4373600</v>
      </c>
      <c r="G1113" s="315">
        <v>4373600</v>
      </c>
      <c r="H1113" s="123" t="str">
        <f t="shared" si="17"/>
        <v>10040100000000</v>
      </c>
    </row>
    <row r="1114" spans="1:8" ht="38.25">
      <c r="A1114" s="319" t="s">
        <v>443</v>
      </c>
      <c r="B1114" s="320" t="s">
        <v>207</v>
      </c>
      <c r="C1114" s="320" t="s">
        <v>423</v>
      </c>
      <c r="D1114" s="320" t="s">
        <v>972</v>
      </c>
      <c r="E1114" s="320" t="s">
        <v>1174</v>
      </c>
      <c r="F1114" s="315">
        <v>4373600</v>
      </c>
      <c r="G1114" s="315">
        <v>4373600</v>
      </c>
      <c r="H1114" s="123" t="str">
        <f t="shared" si="17"/>
        <v>10040110000000</v>
      </c>
    </row>
    <row r="1115" spans="1:8" ht="140.25">
      <c r="A1115" s="319" t="s">
        <v>1355</v>
      </c>
      <c r="B1115" s="320" t="s">
        <v>207</v>
      </c>
      <c r="C1115" s="320" t="s">
        <v>423</v>
      </c>
      <c r="D1115" s="320" t="s">
        <v>787</v>
      </c>
      <c r="E1115" s="320" t="s">
        <v>1174</v>
      </c>
      <c r="F1115" s="315">
        <v>4373600</v>
      </c>
      <c r="G1115" s="315">
        <v>4373600</v>
      </c>
      <c r="H1115" s="123" t="str">
        <f t="shared" si="17"/>
        <v>10040110075560</v>
      </c>
    </row>
    <row r="1116" spans="1:8" ht="38.25">
      <c r="A1116" s="319" t="s">
        <v>1316</v>
      </c>
      <c r="B1116" s="320" t="s">
        <v>207</v>
      </c>
      <c r="C1116" s="320" t="s">
        <v>423</v>
      </c>
      <c r="D1116" s="320" t="s">
        <v>787</v>
      </c>
      <c r="E1116" s="320" t="s">
        <v>1317</v>
      </c>
      <c r="F1116" s="315">
        <v>10000</v>
      </c>
      <c r="G1116" s="315">
        <v>10000</v>
      </c>
      <c r="H1116" s="123" t="str">
        <f t="shared" si="17"/>
        <v>10040110075560200</v>
      </c>
    </row>
    <row r="1117" spans="1:8" ht="38.25">
      <c r="A1117" s="319" t="s">
        <v>1197</v>
      </c>
      <c r="B1117" s="320" t="s">
        <v>207</v>
      </c>
      <c r="C1117" s="320" t="s">
        <v>423</v>
      </c>
      <c r="D1117" s="320" t="s">
        <v>787</v>
      </c>
      <c r="E1117" s="320" t="s">
        <v>1198</v>
      </c>
      <c r="F1117" s="315">
        <v>10000</v>
      </c>
      <c r="G1117" s="315">
        <v>10000</v>
      </c>
      <c r="H1117" s="123" t="str">
        <f t="shared" si="17"/>
        <v>10040110075560240</v>
      </c>
    </row>
    <row r="1118" spans="1:8">
      <c r="A1118" s="319" t="s">
        <v>1224</v>
      </c>
      <c r="B1118" s="320" t="s">
        <v>207</v>
      </c>
      <c r="C1118" s="320" t="s">
        <v>423</v>
      </c>
      <c r="D1118" s="320" t="s">
        <v>787</v>
      </c>
      <c r="E1118" s="320" t="s">
        <v>329</v>
      </c>
      <c r="F1118" s="315">
        <v>10000</v>
      </c>
      <c r="G1118" s="315">
        <v>10000</v>
      </c>
      <c r="H1118" s="123" t="str">
        <f t="shared" si="17"/>
        <v>10040110075560244</v>
      </c>
    </row>
    <row r="1119" spans="1:8" ht="25.5">
      <c r="A1119" s="319" t="s">
        <v>1320</v>
      </c>
      <c r="B1119" s="320" t="s">
        <v>207</v>
      </c>
      <c r="C1119" s="320" t="s">
        <v>423</v>
      </c>
      <c r="D1119" s="320" t="s">
        <v>787</v>
      </c>
      <c r="E1119" s="320" t="s">
        <v>1321</v>
      </c>
      <c r="F1119" s="315">
        <v>4363600</v>
      </c>
      <c r="G1119" s="315">
        <v>4363600</v>
      </c>
      <c r="H1119" s="123" t="str">
        <f t="shared" si="17"/>
        <v>10040110075560300</v>
      </c>
    </row>
    <row r="1120" spans="1:8" ht="38.25">
      <c r="A1120" s="319" t="s">
        <v>1201</v>
      </c>
      <c r="B1120" s="320" t="s">
        <v>207</v>
      </c>
      <c r="C1120" s="320" t="s">
        <v>423</v>
      </c>
      <c r="D1120" s="320" t="s">
        <v>787</v>
      </c>
      <c r="E1120" s="320" t="s">
        <v>557</v>
      </c>
      <c r="F1120" s="315">
        <v>4363600</v>
      </c>
      <c r="G1120" s="315">
        <v>4363600</v>
      </c>
      <c r="H1120" s="123" t="str">
        <f t="shared" si="17"/>
        <v>10040110075560320</v>
      </c>
    </row>
    <row r="1121" spans="1:8" ht="38.25">
      <c r="A1121" s="319" t="s">
        <v>379</v>
      </c>
      <c r="B1121" s="320" t="s">
        <v>207</v>
      </c>
      <c r="C1121" s="320" t="s">
        <v>423</v>
      </c>
      <c r="D1121" s="320" t="s">
        <v>787</v>
      </c>
      <c r="E1121" s="320" t="s">
        <v>380</v>
      </c>
      <c r="F1121" s="315">
        <v>4363600</v>
      </c>
      <c r="G1121" s="315">
        <v>4363600</v>
      </c>
      <c r="H1121" s="123" t="str">
        <f t="shared" si="17"/>
        <v>10040110075560321</v>
      </c>
    </row>
    <row r="1122" spans="1:8">
      <c r="A1122" s="319" t="s">
        <v>248</v>
      </c>
      <c r="B1122" s="320" t="s">
        <v>207</v>
      </c>
      <c r="C1122" s="320" t="s">
        <v>1144</v>
      </c>
      <c r="D1122" s="320" t="s">
        <v>1174</v>
      </c>
      <c r="E1122" s="320" t="s">
        <v>1174</v>
      </c>
      <c r="F1122" s="315">
        <v>1485756</v>
      </c>
      <c r="G1122" s="315">
        <v>1485756</v>
      </c>
      <c r="H1122" s="123" t="str">
        <f t="shared" si="17"/>
        <v>1100</v>
      </c>
    </row>
    <row r="1123" spans="1:8">
      <c r="A1123" s="319" t="s">
        <v>1229</v>
      </c>
      <c r="B1123" s="320" t="s">
        <v>207</v>
      </c>
      <c r="C1123" s="320" t="s">
        <v>1230</v>
      </c>
      <c r="D1123" s="320" t="s">
        <v>1174</v>
      </c>
      <c r="E1123" s="320" t="s">
        <v>1174</v>
      </c>
      <c r="F1123" s="315">
        <v>1485756</v>
      </c>
      <c r="G1123" s="315">
        <v>1485756</v>
      </c>
      <c r="H1123" s="123" t="str">
        <f t="shared" si="17"/>
        <v>1101</v>
      </c>
    </row>
    <row r="1124" spans="1:8" ht="25.5">
      <c r="A1124" s="319" t="s">
        <v>442</v>
      </c>
      <c r="B1124" s="320" t="s">
        <v>207</v>
      </c>
      <c r="C1124" s="320" t="s">
        <v>1230</v>
      </c>
      <c r="D1124" s="320" t="s">
        <v>971</v>
      </c>
      <c r="E1124" s="320" t="s">
        <v>1174</v>
      </c>
      <c r="F1124" s="315">
        <v>1485756</v>
      </c>
      <c r="G1124" s="315">
        <v>1485756</v>
      </c>
      <c r="H1124" s="123" t="str">
        <f t="shared" si="17"/>
        <v>11010100000000</v>
      </c>
    </row>
    <row r="1125" spans="1:8" ht="38.25">
      <c r="A1125" s="319" t="s">
        <v>443</v>
      </c>
      <c r="B1125" s="320" t="s">
        <v>207</v>
      </c>
      <c r="C1125" s="320" t="s">
        <v>1230</v>
      </c>
      <c r="D1125" s="320" t="s">
        <v>972</v>
      </c>
      <c r="E1125" s="320" t="s">
        <v>1174</v>
      </c>
      <c r="F1125" s="315">
        <v>1485756</v>
      </c>
      <c r="G1125" s="315">
        <v>1485756</v>
      </c>
      <c r="H1125" s="123" t="str">
        <f t="shared" si="17"/>
        <v>11010110000000</v>
      </c>
    </row>
    <row r="1126" spans="1:8" ht="140.25">
      <c r="A1126" s="319" t="s">
        <v>1773</v>
      </c>
      <c r="B1126" s="320" t="s">
        <v>207</v>
      </c>
      <c r="C1126" s="320" t="s">
        <v>1230</v>
      </c>
      <c r="D1126" s="320" t="s">
        <v>1774</v>
      </c>
      <c r="E1126" s="320" t="s">
        <v>1174</v>
      </c>
      <c r="F1126" s="315">
        <v>1485756</v>
      </c>
      <c r="G1126" s="315">
        <v>1485756</v>
      </c>
      <c r="H1126" s="123" t="str">
        <f t="shared" ref="H1126:H1189" si="18">CONCATENATE(C1126,,D1126,E1126)</f>
        <v>11010110040031</v>
      </c>
    </row>
    <row r="1127" spans="1:8" ht="38.25">
      <c r="A1127" s="319" t="s">
        <v>1324</v>
      </c>
      <c r="B1127" s="320" t="s">
        <v>207</v>
      </c>
      <c r="C1127" s="320" t="s">
        <v>1230</v>
      </c>
      <c r="D1127" s="320" t="s">
        <v>1774</v>
      </c>
      <c r="E1127" s="320" t="s">
        <v>1325</v>
      </c>
      <c r="F1127" s="315">
        <v>1485756</v>
      </c>
      <c r="G1127" s="315">
        <v>1485756</v>
      </c>
      <c r="H1127" s="123" t="str">
        <f t="shared" si="18"/>
        <v>11010110040031600</v>
      </c>
    </row>
    <row r="1128" spans="1:8">
      <c r="A1128" s="319" t="s">
        <v>1199</v>
      </c>
      <c r="B1128" s="320" t="s">
        <v>207</v>
      </c>
      <c r="C1128" s="320" t="s">
        <v>1230</v>
      </c>
      <c r="D1128" s="320" t="s">
        <v>1774</v>
      </c>
      <c r="E1128" s="320" t="s">
        <v>1200</v>
      </c>
      <c r="F1128" s="315">
        <v>1485756</v>
      </c>
      <c r="G1128" s="315">
        <v>1485756</v>
      </c>
      <c r="H1128" s="123" t="str">
        <f t="shared" si="18"/>
        <v>11010110040031610</v>
      </c>
    </row>
    <row r="1129" spans="1:8" ht="76.5">
      <c r="A1129" s="319" t="s">
        <v>347</v>
      </c>
      <c r="B1129" s="320" t="s">
        <v>207</v>
      </c>
      <c r="C1129" s="320" t="s">
        <v>1230</v>
      </c>
      <c r="D1129" s="320" t="s">
        <v>1774</v>
      </c>
      <c r="E1129" s="320" t="s">
        <v>348</v>
      </c>
      <c r="F1129" s="315">
        <v>1485756</v>
      </c>
      <c r="G1129" s="315">
        <v>1485756</v>
      </c>
      <c r="H1129" s="123" t="str">
        <f t="shared" si="18"/>
        <v>11010110040031611</v>
      </c>
    </row>
    <row r="1130" spans="1:8" ht="25.5">
      <c r="A1130" s="319" t="s">
        <v>1170</v>
      </c>
      <c r="B1130" s="320" t="s">
        <v>952</v>
      </c>
      <c r="C1130" s="320" t="s">
        <v>1174</v>
      </c>
      <c r="D1130" s="320" t="s">
        <v>1174</v>
      </c>
      <c r="E1130" s="320" t="s">
        <v>1174</v>
      </c>
      <c r="F1130" s="315">
        <v>30998490</v>
      </c>
      <c r="G1130" s="315">
        <v>30998490</v>
      </c>
      <c r="H1130" s="123" t="str">
        <f t="shared" si="18"/>
        <v/>
      </c>
    </row>
    <row r="1131" spans="1:8" ht="38.25">
      <c r="A1131" s="319" t="s">
        <v>238</v>
      </c>
      <c r="B1131" s="320" t="s">
        <v>952</v>
      </c>
      <c r="C1131" s="320" t="s">
        <v>1137</v>
      </c>
      <c r="D1131" s="320" t="s">
        <v>1174</v>
      </c>
      <c r="E1131" s="320" t="s">
        <v>1174</v>
      </c>
      <c r="F1131" s="315">
        <v>30998490</v>
      </c>
      <c r="G1131" s="315">
        <v>30998490</v>
      </c>
      <c r="H1131" s="123" t="str">
        <f t="shared" si="18"/>
        <v>0300</v>
      </c>
    </row>
    <row r="1132" spans="1:8" ht="51">
      <c r="A1132" s="319" t="s">
        <v>1692</v>
      </c>
      <c r="B1132" s="320" t="s">
        <v>952</v>
      </c>
      <c r="C1132" s="320" t="s">
        <v>345</v>
      </c>
      <c r="D1132" s="320" t="s">
        <v>1174</v>
      </c>
      <c r="E1132" s="320" t="s">
        <v>1174</v>
      </c>
      <c r="F1132" s="315">
        <v>30998490</v>
      </c>
      <c r="G1132" s="315">
        <v>30998490</v>
      </c>
      <c r="H1132" s="123" t="str">
        <f t="shared" si="18"/>
        <v>0310</v>
      </c>
    </row>
    <row r="1133" spans="1:8" ht="63.75">
      <c r="A1133" s="319" t="s">
        <v>1741</v>
      </c>
      <c r="B1133" s="320" t="s">
        <v>952</v>
      </c>
      <c r="C1133" s="320" t="s">
        <v>345</v>
      </c>
      <c r="D1133" s="320" t="s">
        <v>978</v>
      </c>
      <c r="E1133" s="320" t="s">
        <v>1174</v>
      </c>
      <c r="F1133" s="315">
        <v>30998490</v>
      </c>
      <c r="G1133" s="315">
        <v>30998490</v>
      </c>
      <c r="H1133" s="123" t="str">
        <f t="shared" si="18"/>
        <v>03100400000000</v>
      </c>
    </row>
    <row r="1134" spans="1:8" ht="25.5">
      <c r="A1134" s="319" t="s">
        <v>459</v>
      </c>
      <c r="B1134" s="320" t="s">
        <v>952</v>
      </c>
      <c r="C1134" s="320" t="s">
        <v>345</v>
      </c>
      <c r="D1134" s="320" t="s">
        <v>980</v>
      </c>
      <c r="E1134" s="320" t="s">
        <v>1174</v>
      </c>
      <c r="F1134" s="315">
        <v>30998490</v>
      </c>
      <c r="G1134" s="315">
        <v>30998490</v>
      </c>
      <c r="H1134" s="123" t="str">
        <f t="shared" si="18"/>
        <v>03100420000000</v>
      </c>
    </row>
    <row r="1135" spans="1:8" ht="153">
      <c r="A1135" s="319" t="s">
        <v>346</v>
      </c>
      <c r="B1135" s="320" t="s">
        <v>952</v>
      </c>
      <c r="C1135" s="320" t="s">
        <v>345</v>
      </c>
      <c r="D1135" s="320" t="s">
        <v>658</v>
      </c>
      <c r="E1135" s="320" t="s">
        <v>1174</v>
      </c>
      <c r="F1135" s="315">
        <v>24993039</v>
      </c>
      <c r="G1135" s="315">
        <v>24993039</v>
      </c>
      <c r="H1135" s="123" t="str">
        <f t="shared" si="18"/>
        <v>03100420040010</v>
      </c>
    </row>
    <row r="1136" spans="1:8" ht="76.5">
      <c r="A1136" s="319" t="s">
        <v>1315</v>
      </c>
      <c r="B1136" s="320" t="s">
        <v>952</v>
      </c>
      <c r="C1136" s="320" t="s">
        <v>345</v>
      </c>
      <c r="D1136" s="320" t="s">
        <v>658</v>
      </c>
      <c r="E1136" s="320" t="s">
        <v>273</v>
      </c>
      <c r="F1136" s="315">
        <v>23055812</v>
      </c>
      <c r="G1136" s="315">
        <v>23055812</v>
      </c>
      <c r="H1136" s="123" t="str">
        <f t="shared" si="18"/>
        <v>03100420040010100</v>
      </c>
    </row>
    <row r="1137" spans="1:8" ht="25.5">
      <c r="A1137" s="319" t="s">
        <v>1191</v>
      </c>
      <c r="B1137" s="320" t="s">
        <v>952</v>
      </c>
      <c r="C1137" s="320" t="s">
        <v>345</v>
      </c>
      <c r="D1137" s="320" t="s">
        <v>658</v>
      </c>
      <c r="E1137" s="320" t="s">
        <v>133</v>
      </c>
      <c r="F1137" s="315">
        <v>23055812</v>
      </c>
      <c r="G1137" s="315">
        <v>23055812</v>
      </c>
      <c r="H1137" s="123" t="str">
        <f t="shared" si="18"/>
        <v>03100420040010110</v>
      </c>
    </row>
    <row r="1138" spans="1:8">
      <c r="A1138" s="319" t="s">
        <v>1138</v>
      </c>
      <c r="B1138" s="320" t="s">
        <v>952</v>
      </c>
      <c r="C1138" s="320" t="s">
        <v>345</v>
      </c>
      <c r="D1138" s="320" t="s">
        <v>658</v>
      </c>
      <c r="E1138" s="320" t="s">
        <v>342</v>
      </c>
      <c r="F1138" s="315">
        <v>17676737</v>
      </c>
      <c r="G1138" s="315">
        <v>17676737</v>
      </c>
      <c r="H1138" s="123" t="str">
        <f t="shared" si="18"/>
        <v>03100420040010111</v>
      </c>
    </row>
    <row r="1139" spans="1:8" ht="25.5">
      <c r="A1139" s="319" t="s">
        <v>1147</v>
      </c>
      <c r="B1139" s="320" t="s">
        <v>952</v>
      </c>
      <c r="C1139" s="320" t="s">
        <v>345</v>
      </c>
      <c r="D1139" s="320" t="s">
        <v>658</v>
      </c>
      <c r="E1139" s="320" t="s">
        <v>391</v>
      </c>
      <c r="F1139" s="315">
        <v>40700</v>
      </c>
      <c r="G1139" s="315">
        <v>40700</v>
      </c>
      <c r="H1139" s="123" t="str">
        <f t="shared" si="18"/>
        <v>03100420040010112</v>
      </c>
    </row>
    <row r="1140" spans="1:8" ht="51">
      <c r="A1140" s="319" t="s">
        <v>1139</v>
      </c>
      <c r="B1140" s="320" t="s">
        <v>952</v>
      </c>
      <c r="C1140" s="320" t="s">
        <v>345</v>
      </c>
      <c r="D1140" s="320" t="s">
        <v>658</v>
      </c>
      <c r="E1140" s="320" t="s">
        <v>1056</v>
      </c>
      <c r="F1140" s="315">
        <v>5338375</v>
      </c>
      <c r="G1140" s="315">
        <v>5338375</v>
      </c>
      <c r="H1140" s="123" t="str">
        <f t="shared" si="18"/>
        <v>03100420040010119</v>
      </c>
    </row>
    <row r="1141" spans="1:8" ht="38.25">
      <c r="A1141" s="319" t="s">
        <v>1316</v>
      </c>
      <c r="B1141" s="320" t="s">
        <v>952</v>
      </c>
      <c r="C1141" s="320" t="s">
        <v>345</v>
      </c>
      <c r="D1141" s="320" t="s">
        <v>658</v>
      </c>
      <c r="E1141" s="320" t="s">
        <v>1317</v>
      </c>
      <c r="F1141" s="315">
        <v>1937227</v>
      </c>
      <c r="G1141" s="315">
        <v>1937227</v>
      </c>
      <c r="H1141" s="123" t="str">
        <f t="shared" si="18"/>
        <v>03100420040010200</v>
      </c>
    </row>
    <row r="1142" spans="1:8" ht="38.25">
      <c r="A1142" s="319" t="s">
        <v>1197</v>
      </c>
      <c r="B1142" s="320" t="s">
        <v>952</v>
      </c>
      <c r="C1142" s="320" t="s">
        <v>345</v>
      </c>
      <c r="D1142" s="320" t="s">
        <v>658</v>
      </c>
      <c r="E1142" s="320" t="s">
        <v>1198</v>
      </c>
      <c r="F1142" s="315">
        <v>1937227</v>
      </c>
      <c r="G1142" s="315">
        <v>1937227</v>
      </c>
      <c r="H1142" s="123" t="str">
        <f t="shared" si="18"/>
        <v>03100420040010240</v>
      </c>
    </row>
    <row r="1143" spans="1:8">
      <c r="A1143" s="319" t="s">
        <v>1224</v>
      </c>
      <c r="B1143" s="320" t="s">
        <v>952</v>
      </c>
      <c r="C1143" s="320" t="s">
        <v>345</v>
      </c>
      <c r="D1143" s="320" t="s">
        <v>658</v>
      </c>
      <c r="E1143" s="320" t="s">
        <v>329</v>
      </c>
      <c r="F1143" s="315">
        <v>1937227</v>
      </c>
      <c r="G1143" s="315">
        <v>1937227</v>
      </c>
      <c r="H1143" s="123" t="str">
        <f t="shared" si="18"/>
        <v>03100420040010244</v>
      </c>
    </row>
    <row r="1144" spans="1:8" ht="165.75">
      <c r="A1144" s="319" t="s">
        <v>1356</v>
      </c>
      <c r="B1144" s="320" t="s">
        <v>952</v>
      </c>
      <c r="C1144" s="320" t="s">
        <v>345</v>
      </c>
      <c r="D1144" s="320" t="s">
        <v>1357</v>
      </c>
      <c r="E1144" s="320" t="s">
        <v>1174</v>
      </c>
      <c r="F1144" s="315">
        <v>2323000</v>
      </c>
      <c r="G1144" s="315">
        <v>2323000</v>
      </c>
      <c r="H1144" s="123" t="str">
        <f t="shared" si="18"/>
        <v>03100420041010</v>
      </c>
    </row>
    <row r="1145" spans="1:8" ht="76.5">
      <c r="A1145" s="319" t="s">
        <v>1315</v>
      </c>
      <c r="B1145" s="320" t="s">
        <v>952</v>
      </c>
      <c r="C1145" s="320" t="s">
        <v>345</v>
      </c>
      <c r="D1145" s="320" t="s">
        <v>1357</v>
      </c>
      <c r="E1145" s="320" t="s">
        <v>273</v>
      </c>
      <c r="F1145" s="315">
        <v>2323000</v>
      </c>
      <c r="G1145" s="315">
        <v>2323000</v>
      </c>
      <c r="H1145" s="123" t="str">
        <f t="shared" si="18"/>
        <v>03100420041010100</v>
      </c>
    </row>
    <row r="1146" spans="1:8" ht="25.5">
      <c r="A1146" s="319" t="s">
        <v>1191</v>
      </c>
      <c r="B1146" s="320" t="s">
        <v>952</v>
      </c>
      <c r="C1146" s="320" t="s">
        <v>345</v>
      </c>
      <c r="D1146" s="320" t="s">
        <v>1357</v>
      </c>
      <c r="E1146" s="320" t="s">
        <v>133</v>
      </c>
      <c r="F1146" s="315">
        <v>2323000</v>
      </c>
      <c r="G1146" s="315">
        <v>2323000</v>
      </c>
      <c r="H1146" s="123" t="str">
        <f t="shared" si="18"/>
        <v>03100420041010110</v>
      </c>
    </row>
    <row r="1147" spans="1:8">
      <c r="A1147" s="319" t="s">
        <v>1138</v>
      </c>
      <c r="B1147" s="320" t="s">
        <v>952</v>
      </c>
      <c r="C1147" s="320" t="s">
        <v>345</v>
      </c>
      <c r="D1147" s="320" t="s">
        <v>1357</v>
      </c>
      <c r="E1147" s="320" t="s">
        <v>342</v>
      </c>
      <c r="F1147" s="315">
        <v>1784179</v>
      </c>
      <c r="G1147" s="315">
        <v>1784179</v>
      </c>
      <c r="H1147" s="123" t="str">
        <f t="shared" si="18"/>
        <v>03100420041010111</v>
      </c>
    </row>
    <row r="1148" spans="1:8" ht="51">
      <c r="A1148" s="319" t="s">
        <v>1139</v>
      </c>
      <c r="B1148" s="320" t="s">
        <v>952</v>
      </c>
      <c r="C1148" s="320" t="s">
        <v>345</v>
      </c>
      <c r="D1148" s="320" t="s">
        <v>1357</v>
      </c>
      <c r="E1148" s="320" t="s">
        <v>1056</v>
      </c>
      <c r="F1148" s="315">
        <v>538821</v>
      </c>
      <c r="G1148" s="315">
        <v>538821</v>
      </c>
      <c r="H1148" s="123" t="str">
        <f t="shared" si="18"/>
        <v>03100420041010119</v>
      </c>
    </row>
    <row r="1149" spans="1:8" ht="153">
      <c r="A1149" s="319" t="s">
        <v>1358</v>
      </c>
      <c r="B1149" s="320" t="s">
        <v>952</v>
      </c>
      <c r="C1149" s="320" t="s">
        <v>345</v>
      </c>
      <c r="D1149" s="320" t="s">
        <v>1359</v>
      </c>
      <c r="E1149" s="320" t="s">
        <v>1174</v>
      </c>
      <c r="F1149" s="315">
        <v>200000</v>
      </c>
      <c r="G1149" s="315">
        <v>200000</v>
      </c>
      <c r="H1149" s="123" t="str">
        <f t="shared" si="18"/>
        <v>03100420047010</v>
      </c>
    </row>
    <row r="1150" spans="1:8" ht="76.5">
      <c r="A1150" s="319" t="s">
        <v>1315</v>
      </c>
      <c r="B1150" s="320" t="s">
        <v>952</v>
      </c>
      <c r="C1150" s="320" t="s">
        <v>345</v>
      </c>
      <c r="D1150" s="320" t="s">
        <v>1359</v>
      </c>
      <c r="E1150" s="320" t="s">
        <v>273</v>
      </c>
      <c r="F1150" s="315">
        <v>200000</v>
      </c>
      <c r="G1150" s="315">
        <v>200000</v>
      </c>
      <c r="H1150" s="123" t="str">
        <f t="shared" si="18"/>
        <v>03100420047010100</v>
      </c>
    </row>
    <row r="1151" spans="1:8" ht="25.5">
      <c r="A1151" s="319" t="s">
        <v>1191</v>
      </c>
      <c r="B1151" s="320" t="s">
        <v>952</v>
      </c>
      <c r="C1151" s="320" t="s">
        <v>345</v>
      </c>
      <c r="D1151" s="320" t="s">
        <v>1359</v>
      </c>
      <c r="E1151" s="320" t="s">
        <v>133</v>
      </c>
      <c r="F1151" s="315">
        <v>200000</v>
      </c>
      <c r="G1151" s="315">
        <v>200000</v>
      </c>
      <c r="H1151" s="123" t="str">
        <f t="shared" si="18"/>
        <v>03100420047010110</v>
      </c>
    </row>
    <row r="1152" spans="1:8" ht="25.5">
      <c r="A1152" s="319" t="s">
        <v>1147</v>
      </c>
      <c r="B1152" s="320" t="s">
        <v>952</v>
      </c>
      <c r="C1152" s="320" t="s">
        <v>345</v>
      </c>
      <c r="D1152" s="320" t="s">
        <v>1359</v>
      </c>
      <c r="E1152" s="320" t="s">
        <v>391</v>
      </c>
      <c r="F1152" s="315">
        <v>200000</v>
      </c>
      <c r="G1152" s="315">
        <v>200000</v>
      </c>
      <c r="H1152" s="123" t="str">
        <f t="shared" si="18"/>
        <v>03100420047010112</v>
      </c>
    </row>
    <row r="1153" spans="1:8" ht="165.75">
      <c r="A1153" s="319" t="s">
        <v>1738</v>
      </c>
      <c r="B1153" s="320" t="s">
        <v>952</v>
      </c>
      <c r="C1153" s="320" t="s">
        <v>345</v>
      </c>
      <c r="D1153" s="320" t="s">
        <v>660</v>
      </c>
      <c r="E1153" s="320" t="s">
        <v>1174</v>
      </c>
      <c r="F1153" s="315">
        <v>2440393</v>
      </c>
      <c r="G1153" s="315">
        <v>2440393</v>
      </c>
      <c r="H1153" s="123" t="str">
        <f t="shared" si="18"/>
        <v>0310042004Г010</v>
      </c>
    </row>
    <row r="1154" spans="1:8" ht="38.25">
      <c r="A1154" s="319" t="s">
        <v>1316</v>
      </c>
      <c r="B1154" s="320" t="s">
        <v>952</v>
      </c>
      <c r="C1154" s="320" t="s">
        <v>345</v>
      </c>
      <c r="D1154" s="320" t="s">
        <v>660</v>
      </c>
      <c r="E1154" s="320" t="s">
        <v>1317</v>
      </c>
      <c r="F1154" s="315">
        <v>2440393</v>
      </c>
      <c r="G1154" s="315">
        <v>2440393</v>
      </c>
      <c r="H1154" s="123" t="str">
        <f t="shared" si="18"/>
        <v>0310042004Г010200</v>
      </c>
    </row>
    <row r="1155" spans="1:8" ht="38.25">
      <c r="A1155" s="319" t="s">
        <v>1197</v>
      </c>
      <c r="B1155" s="320" t="s">
        <v>952</v>
      </c>
      <c r="C1155" s="320" t="s">
        <v>345</v>
      </c>
      <c r="D1155" s="320" t="s">
        <v>660</v>
      </c>
      <c r="E1155" s="320" t="s">
        <v>1198</v>
      </c>
      <c r="F1155" s="315">
        <v>2440393</v>
      </c>
      <c r="G1155" s="315">
        <v>2440393</v>
      </c>
      <c r="H1155" s="123" t="str">
        <f t="shared" si="18"/>
        <v>0310042004Г010240</v>
      </c>
    </row>
    <row r="1156" spans="1:8">
      <c r="A1156" s="319" t="s">
        <v>1224</v>
      </c>
      <c r="B1156" s="320" t="s">
        <v>952</v>
      </c>
      <c r="C1156" s="320" t="s">
        <v>345</v>
      </c>
      <c r="D1156" s="320" t="s">
        <v>660</v>
      </c>
      <c r="E1156" s="320" t="s">
        <v>329</v>
      </c>
      <c r="F1156" s="315">
        <v>9722</v>
      </c>
      <c r="G1156" s="315">
        <v>9722</v>
      </c>
      <c r="H1156" s="123" t="str">
        <f t="shared" si="18"/>
        <v>0310042004Г010244</v>
      </c>
    </row>
    <row r="1157" spans="1:8">
      <c r="A1157" s="319" t="s">
        <v>1688</v>
      </c>
      <c r="B1157" s="320" t="s">
        <v>952</v>
      </c>
      <c r="C1157" s="320" t="s">
        <v>345</v>
      </c>
      <c r="D1157" s="320" t="s">
        <v>660</v>
      </c>
      <c r="E1157" s="320" t="s">
        <v>1689</v>
      </c>
      <c r="F1157" s="315">
        <v>2430671</v>
      </c>
      <c r="G1157" s="315">
        <v>2430671</v>
      </c>
      <c r="H1157" s="123" t="str">
        <f t="shared" si="18"/>
        <v>0310042004Г010247</v>
      </c>
    </row>
    <row r="1158" spans="1:8" ht="178.5">
      <c r="A1158" s="319" t="s">
        <v>1820</v>
      </c>
      <c r="B1158" s="320" t="s">
        <v>952</v>
      </c>
      <c r="C1158" s="320" t="s">
        <v>345</v>
      </c>
      <c r="D1158" s="320" t="s">
        <v>1821</v>
      </c>
      <c r="E1158" s="320" t="s">
        <v>1174</v>
      </c>
      <c r="F1158" s="315">
        <v>42160</v>
      </c>
      <c r="G1158" s="315">
        <v>42160</v>
      </c>
      <c r="H1158" s="123" t="str">
        <f t="shared" si="18"/>
        <v>0310042004М010</v>
      </c>
    </row>
    <row r="1159" spans="1:8" ht="38.25">
      <c r="A1159" s="319" t="s">
        <v>1316</v>
      </c>
      <c r="B1159" s="320" t="s">
        <v>952</v>
      </c>
      <c r="C1159" s="320" t="s">
        <v>345</v>
      </c>
      <c r="D1159" s="320" t="s">
        <v>1821</v>
      </c>
      <c r="E1159" s="320" t="s">
        <v>1317</v>
      </c>
      <c r="F1159" s="315">
        <v>42160</v>
      </c>
      <c r="G1159" s="315">
        <v>42160</v>
      </c>
      <c r="H1159" s="123" t="str">
        <f t="shared" si="18"/>
        <v>0310042004М010200</v>
      </c>
    </row>
    <row r="1160" spans="1:8" ht="38.25">
      <c r="A1160" s="319" t="s">
        <v>1197</v>
      </c>
      <c r="B1160" s="320" t="s">
        <v>952</v>
      </c>
      <c r="C1160" s="320" t="s">
        <v>345</v>
      </c>
      <c r="D1160" s="320" t="s">
        <v>1821</v>
      </c>
      <c r="E1160" s="320" t="s">
        <v>1198</v>
      </c>
      <c r="F1160" s="315">
        <v>42160</v>
      </c>
      <c r="G1160" s="315">
        <v>42160</v>
      </c>
      <c r="H1160" s="123" t="str">
        <f t="shared" si="18"/>
        <v>0310042004М010240</v>
      </c>
    </row>
    <row r="1161" spans="1:8">
      <c r="A1161" s="319" t="s">
        <v>1224</v>
      </c>
      <c r="B1161" s="320" t="s">
        <v>952</v>
      </c>
      <c r="C1161" s="320" t="s">
        <v>345</v>
      </c>
      <c r="D1161" s="320" t="s">
        <v>1821</v>
      </c>
      <c r="E1161" s="320" t="s">
        <v>329</v>
      </c>
      <c r="F1161" s="315">
        <v>42160</v>
      </c>
      <c r="G1161" s="315">
        <v>42160</v>
      </c>
      <c r="H1161" s="123" t="str">
        <f t="shared" si="18"/>
        <v>0310042004М010244</v>
      </c>
    </row>
    <row r="1162" spans="1:8" ht="114.75">
      <c r="A1162" s="319" t="s">
        <v>1822</v>
      </c>
      <c r="B1162" s="320" t="s">
        <v>952</v>
      </c>
      <c r="C1162" s="320" t="s">
        <v>345</v>
      </c>
      <c r="D1162" s="320" t="s">
        <v>1823</v>
      </c>
      <c r="E1162" s="320" t="s">
        <v>1174</v>
      </c>
      <c r="F1162" s="315">
        <v>46202</v>
      </c>
      <c r="G1162" s="315">
        <v>46202</v>
      </c>
      <c r="H1162" s="123" t="str">
        <f t="shared" si="18"/>
        <v>0310042004Ф010</v>
      </c>
    </row>
    <row r="1163" spans="1:8" ht="38.25">
      <c r="A1163" s="319" t="s">
        <v>1316</v>
      </c>
      <c r="B1163" s="320" t="s">
        <v>952</v>
      </c>
      <c r="C1163" s="320" t="s">
        <v>345</v>
      </c>
      <c r="D1163" s="320" t="s">
        <v>1823</v>
      </c>
      <c r="E1163" s="320" t="s">
        <v>1317</v>
      </c>
      <c r="F1163" s="315">
        <v>46202</v>
      </c>
      <c r="G1163" s="315">
        <v>46202</v>
      </c>
      <c r="H1163" s="123" t="str">
        <f t="shared" si="18"/>
        <v>0310042004Ф010200</v>
      </c>
    </row>
    <row r="1164" spans="1:8" ht="38.25">
      <c r="A1164" s="319" t="s">
        <v>1197</v>
      </c>
      <c r="B1164" s="320" t="s">
        <v>952</v>
      </c>
      <c r="C1164" s="320" t="s">
        <v>345</v>
      </c>
      <c r="D1164" s="320" t="s">
        <v>1823</v>
      </c>
      <c r="E1164" s="320" t="s">
        <v>1198</v>
      </c>
      <c r="F1164" s="315">
        <v>46202</v>
      </c>
      <c r="G1164" s="315">
        <v>46202</v>
      </c>
      <c r="H1164" s="123" t="str">
        <f t="shared" si="18"/>
        <v>0310042004Ф010240</v>
      </c>
    </row>
    <row r="1165" spans="1:8">
      <c r="A1165" s="319" t="s">
        <v>1224</v>
      </c>
      <c r="B1165" s="320" t="s">
        <v>952</v>
      </c>
      <c r="C1165" s="320" t="s">
        <v>345</v>
      </c>
      <c r="D1165" s="320" t="s">
        <v>1823</v>
      </c>
      <c r="E1165" s="320" t="s">
        <v>329</v>
      </c>
      <c r="F1165" s="315">
        <v>46202</v>
      </c>
      <c r="G1165" s="315">
        <v>46202</v>
      </c>
      <c r="H1165" s="123" t="str">
        <f t="shared" si="18"/>
        <v>0310042004Ф010244</v>
      </c>
    </row>
    <row r="1166" spans="1:8" ht="153">
      <c r="A1166" s="319" t="s">
        <v>1360</v>
      </c>
      <c r="B1166" s="320" t="s">
        <v>952</v>
      </c>
      <c r="C1166" s="320" t="s">
        <v>345</v>
      </c>
      <c r="D1166" s="320" t="s">
        <v>1361</v>
      </c>
      <c r="E1166" s="320" t="s">
        <v>1174</v>
      </c>
      <c r="F1166" s="315">
        <v>953696</v>
      </c>
      <c r="G1166" s="315">
        <v>953696</v>
      </c>
      <c r="H1166" s="123" t="str">
        <f t="shared" si="18"/>
        <v>0310042004Э010</v>
      </c>
    </row>
    <row r="1167" spans="1:8" ht="38.25">
      <c r="A1167" s="319" t="s">
        <v>1316</v>
      </c>
      <c r="B1167" s="320" t="s">
        <v>952</v>
      </c>
      <c r="C1167" s="320" t="s">
        <v>345</v>
      </c>
      <c r="D1167" s="320" t="s">
        <v>1361</v>
      </c>
      <c r="E1167" s="320" t="s">
        <v>1317</v>
      </c>
      <c r="F1167" s="315">
        <v>953696</v>
      </c>
      <c r="G1167" s="315">
        <v>953696</v>
      </c>
      <c r="H1167" s="123" t="str">
        <f t="shared" si="18"/>
        <v>0310042004Э010200</v>
      </c>
    </row>
    <row r="1168" spans="1:8" ht="38.25">
      <c r="A1168" s="319" t="s">
        <v>1197</v>
      </c>
      <c r="B1168" s="320" t="s">
        <v>952</v>
      </c>
      <c r="C1168" s="320" t="s">
        <v>345</v>
      </c>
      <c r="D1168" s="320" t="s">
        <v>1361</v>
      </c>
      <c r="E1168" s="320" t="s">
        <v>1198</v>
      </c>
      <c r="F1168" s="315">
        <v>953696</v>
      </c>
      <c r="G1168" s="315">
        <v>953696</v>
      </c>
      <c r="H1168" s="123" t="str">
        <f t="shared" si="18"/>
        <v>0310042004Э010240</v>
      </c>
    </row>
    <row r="1169" spans="1:8">
      <c r="A1169" s="319" t="s">
        <v>1688</v>
      </c>
      <c r="B1169" s="320" t="s">
        <v>952</v>
      </c>
      <c r="C1169" s="320" t="s">
        <v>345</v>
      </c>
      <c r="D1169" s="320" t="s">
        <v>1361</v>
      </c>
      <c r="E1169" s="320" t="s">
        <v>1689</v>
      </c>
      <c r="F1169" s="315">
        <v>953696</v>
      </c>
      <c r="G1169" s="315">
        <v>953696</v>
      </c>
      <c r="H1169" s="123" t="str">
        <f t="shared" si="18"/>
        <v>0310042004Э010247</v>
      </c>
    </row>
    <row r="1170" spans="1:8" ht="25.5">
      <c r="A1170" s="319" t="s">
        <v>35</v>
      </c>
      <c r="B1170" s="320" t="s">
        <v>208</v>
      </c>
      <c r="C1170" s="320" t="s">
        <v>1174</v>
      </c>
      <c r="D1170" s="320" t="s">
        <v>1174</v>
      </c>
      <c r="E1170" s="320" t="s">
        <v>1174</v>
      </c>
      <c r="F1170" s="315">
        <v>159538554</v>
      </c>
      <c r="G1170" s="315">
        <v>153968754</v>
      </c>
      <c r="H1170" s="123" t="str">
        <f t="shared" si="18"/>
        <v/>
      </c>
    </row>
    <row r="1171" spans="1:8">
      <c r="A1171" s="319" t="s">
        <v>234</v>
      </c>
      <c r="B1171" s="320" t="s">
        <v>208</v>
      </c>
      <c r="C1171" s="320" t="s">
        <v>1135</v>
      </c>
      <c r="D1171" s="320" t="s">
        <v>1174</v>
      </c>
      <c r="E1171" s="320" t="s">
        <v>1174</v>
      </c>
      <c r="F1171" s="315">
        <v>32227904</v>
      </c>
      <c r="G1171" s="315">
        <v>32227904</v>
      </c>
      <c r="H1171" s="123" t="str">
        <f t="shared" si="18"/>
        <v>0100</v>
      </c>
    </row>
    <row r="1172" spans="1:8" ht="51">
      <c r="A1172" s="319" t="s">
        <v>216</v>
      </c>
      <c r="B1172" s="320" t="s">
        <v>208</v>
      </c>
      <c r="C1172" s="320" t="s">
        <v>331</v>
      </c>
      <c r="D1172" s="320" t="s">
        <v>1174</v>
      </c>
      <c r="E1172" s="320" t="s">
        <v>1174</v>
      </c>
      <c r="F1172" s="315">
        <v>21804804</v>
      </c>
      <c r="G1172" s="315">
        <v>21804804</v>
      </c>
      <c r="H1172" s="123" t="str">
        <f t="shared" si="18"/>
        <v>0106</v>
      </c>
    </row>
    <row r="1173" spans="1:8" ht="38.25">
      <c r="A1173" s="319" t="s">
        <v>1362</v>
      </c>
      <c r="B1173" s="320" t="s">
        <v>208</v>
      </c>
      <c r="C1173" s="320" t="s">
        <v>331</v>
      </c>
      <c r="D1173" s="320" t="s">
        <v>999</v>
      </c>
      <c r="E1173" s="320" t="s">
        <v>1174</v>
      </c>
      <c r="F1173" s="315">
        <v>21804804</v>
      </c>
      <c r="G1173" s="315">
        <v>21804804</v>
      </c>
      <c r="H1173" s="123" t="str">
        <f t="shared" si="18"/>
        <v>01061100000000</v>
      </c>
    </row>
    <row r="1174" spans="1:8" ht="25.5">
      <c r="A1174" s="319" t="s">
        <v>492</v>
      </c>
      <c r="B1174" s="320" t="s">
        <v>208</v>
      </c>
      <c r="C1174" s="320" t="s">
        <v>331</v>
      </c>
      <c r="D1174" s="320" t="s">
        <v>1001</v>
      </c>
      <c r="E1174" s="320" t="s">
        <v>1174</v>
      </c>
      <c r="F1174" s="315">
        <v>21804804</v>
      </c>
      <c r="G1174" s="315">
        <v>21804804</v>
      </c>
      <c r="H1174" s="123" t="str">
        <f t="shared" si="18"/>
        <v>01061120000000</v>
      </c>
    </row>
    <row r="1175" spans="1:8" ht="89.25">
      <c r="A1175" s="319" t="s">
        <v>425</v>
      </c>
      <c r="B1175" s="320" t="s">
        <v>208</v>
      </c>
      <c r="C1175" s="320" t="s">
        <v>331</v>
      </c>
      <c r="D1175" s="320" t="s">
        <v>788</v>
      </c>
      <c r="E1175" s="320" t="s">
        <v>1174</v>
      </c>
      <c r="F1175" s="315">
        <v>17231409</v>
      </c>
      <c r="G1175" s="315">
        <v>17231409</v>
      </c>
      <c r="H1175" s="123" t="str">
        <f t="shared" si="18"/>
        <v>01061120060000</v>
      </c>
    </row>
    <row r="1176" spans="1:8" ht="76.5">
      <c r="A1176" s="319" t="s">
        <v>1315</v>
      </c>
      <c r="B1176" s="320" t="s">
        <v>208</v>
      </c>
      <c r="C1176" s="320" t="s">
        <v>331</v>
      </c>
      <c r="D1176" s="320" t="s">
        <v>788</v>
      </c>
      <c r="E1176" s="320" t="s">
        <v>273</v>
      </c>
      <c r="F1176" s="315">
        <v>15334436</v>
      </c>
      <c r="G1176" s="315">
        <v>15334436</v>
      </c>
      <c r="H1176" s="123" t="str">
        <f t="shared" si="18"/>
        <v>01061120060000100</v>
      </c>
    </row>
    <row r="1177" spans="1:8" ht="38.25">
      <c r="A1177" s="319" t="s">
        <v>1204</v>
      </c>
      <c r="B1177" s="320" t="s">
        <v>208</v>
      </c>
      <c r="C1177" s="320" t="s">
        <v>331</v>
      </c>
      <c r="D1177" s="320" t="s">
        <v>788</v>
      </c>
      <c r="E1177" s="320" t="s">
        <v>28</v>
      </c>
      <c r="F1177" s="315">
        <v>15334436</v>
      </c>
      <c r="G1177" s="315">
        <v>15334436</v>
      </c>
      <c r="H1177" s="123" t="str">
        <f t="shared" si="18"/>
        <v>01061120060000120</v>
      </c>
    </row>
    <row r="1178" spans="1:8" ht="25.5">
      <c r="A1178" s="319" t="s">
        <v>953</v>
      </c>
      <c r="B1178" s="320" t="s">
        <v>208</v>
      </c>
      <c r="C1178" s="320" t="s">
        <v>331</v>
      </c>
      <c r="D1178" s="320" t="s">
        <v>788</v>
      </c>
      <c r="E1178" s="320" t="s">
        <v>324</v>
      </c>
      <c r="F1178" s="315">
        <v>11687140</v>
      </c>
      <c r="G1178" s="315">
        <v>11687140</v>
      </c>
      <c r="H1178" s="123" t="str">
        <f t="shared" si="18"/>
        <v>01061120060000121</v>
      </c>
    </row>
    <row r="1179" spans="1:8" ht="51">
      <c r="A1179" s="319" t="s">
        <v>325</v>
      </c>
      <c r="B1179" s="320" t="s">
        <v>208</v>
      </c>
      <c r="C1179" s="320" t="s">
        <v>331</v>
      </c>
      <c r="D1179" s="320" t="s">
        <v>788</v>
      </c>
      <c r="E1179" s="320" t="s">
        <v>326</v>
      </c>
      <c r="F1179" s="315">
        <v>105700</v>
      </c>
      <c r="G1179" s="315">
        <v>105700</v>
      </c>
      <c r="H1179" s="123" t="str">
        <f t="shared" si="18"/>
        <v>01061120060000122</v>
      </c>
    </row>
    <row r="1180" spans="1:8" ht="63.75">
      <c r="A1180" s="319" t="s">
        <v>1054</v>
      </c>
      <c r="B1180" s="320" t="s">
        <v>208</v>
      </c>
      <c r="C1180" s="320" t="s">
        <v>331</v>
      </c>
      <c r="D1180" s="320" t="s">
        <v>788</v>
      </c>
      <c r="E1180" s="320" t="s">
        <v>1055</v>
      </c>
      <c r="F1180" s="315">
        <v>3541596</v>
      </c>
      <c r="G1180" s="315">
        <v>3541596</v>
      </c>
      <c r="H1180" s="123" t="str">
        <f t="shared" si="18"/>
        <v>01061120060000129</v>
      </c>
    </row>
    <row r="1181" spans="1:8" ht="38.25">
      <c r="A1181" s="319" t="s">
        <v>1316</v>
      </c>
      <c r="B1181" s="320" t="s">
        <v>208</v>
      </c>
      <c r="C1181" s="320" t="s">
        <v>331</v>
      </c>
      <c r="D1181" s="320" t="s">
        <v>788</v>
      </c>
      <c r="E1181" s="320" t="s">
        <v>1317</v>
      </c>
      <c r="F1181" s="315">
        <v>1884473</v>
      </c>
      <c r="G1181" s="315">
        <v>1884473</v>
      </c>
      <c r="H1181" s="123" t="str">
        <f t="shared" si="18"/>
        <v>01061120060000200</v>
      </c>
    </row>
    <row r="1182" spans="1:8" ht="38.25">
      <c r="A1182" s="319" t="s">
        <v>1197</v>
      </c>
      <c r="B1182" s="320" t="s">
        <v>208</v>
      </c>
      <c r="C1182" s="320" t="s">
        <v>331</v>
      </c>
      <c r="D1182" s="320" t="s">
        <v>788</v>
      </c>
      <c r="E1182" s="320" t="s">
        <v>1198</v>
      </c>
      <c r="F1182" s="315">
        <v>1884473</v>
      </c>
      <c r="G1182" s="315">
        <v>1884473</v>
      </c>
      <c r="H1182" s="123" t="str">
        <f t="shared" si="18"/>
        <v>01061120060000240</v>
      </c>
    </row>
    <row r="1183" spans="1:8">
      <c r="A1183" s="319" t="s">
        <v>1224</v>
      </c>
      <c r="B1183" s="320" t="s">
        <v>208</v>
      </c>
      <c r="C1183" s="320" t="s">
        <v>331</v>
      </c>
      <c r="D1183" s="320" t="s">
        <v>788</v>
      </c>
      <c r="E1183" s="320" t="s">
        <v>329</v>
      </c>
      <c r="F1183" s="315">
        <v>1884473</v>
      </c>
      <c r="G1183" s="315">
        <v>1884473</v>
      </c>
      <c r="H1183" s="123" t="str">
        <f t="shared" si="18"/>
        <v>01061120060000244</v>
      </c>
    </row>
    <row r="1184" spans="1:8">
      <c r="A1184" s="319" t="s">
        <v>1318</v>
      </c>
      <c r="B1184" s="320" t="s">
        <v>208</v>
      </c>
      <c r="C1184" s="320" t="s">
        <v>331</v>
      </c>
      <c r="D1184" s="320" t="s">
        <v>788</v>
      </c>
      <c r="E1184" s="320" t="s">
        <v>1319</v>
      </c>
      <c r="F1184" s="315">
        <v>12500</v>
      </c>
      <c r="G1184" s="315">
        <v>12500</v>
      </c>
      <c r="H1184" s="123" t="str">
        <f t="shared" si="18"/>
        <v>01061120060000800</v>
      </c>
    </row>
    <row r="1185" spans="1:8">
      <c r="A1185" s="319" t="s">
        <v>1202</v>
      </c>
      <c r="B1185" s="320" t="s">
        <v>208</v>
      </c>
      <c r="C1185" s="320" t="s">
        <v>331</v>
      </c>
      <c r="D1185" s="320" t="s">
        <v>788</v>
      </c>
      <c r="E1185" s="320" t="s">
        <v>1203</v>
      </c>
      <c r="F1185" s="315">
        <v>12500</v>
      </c>
      <c r="G1185" s="315">
        <v>12500</v>
      </c>
      <c r="H1185" s="123" t="str">
        <f t="shared" si="18"/>
        <v>01061120060000850</v>
      </c>
    </row>
    <row r="1186" spans="1:8">
      <c r="A1186" s="319" t="s">
        <v>1057</v>
      </c>
      <c r="B1186" s="320" t="s">
        <v>208</v>
      </c>
      <c r="C1186" s="320" t="s">
        <v>331</v>
      </c>
      <c r="D1186" s="320" t="s">
        <v>788</v>
      </c>
      <c r="E1186" s="320" t="s">
        <v>1058</v>
      </c>
      <c r="F1186" s="315">
        <v>12500</v>
      </c>
      <c r="G1186" s="315">
        <v>12500</v>
      </c>
      <c r="H1186" s="123" t="str">
        <f t="shared" si="18"/>
        <v>01061120060000853</v>
      </c>
    </row>
    <row r="1187" spans="1:8" ht="127.5">
      <c r="A1187" s="319" t="s">
        <v>535</v>
      </c>
      <c r="B1187" s="320" t="s">
        <v>208</v>
      </c>
      <c r="C1187" s="320" t="s">
        <v>331</v>
      </c>
      <c r="D1187" s="320" t="s">
        <v>789</v>
      </c>
      <c r="E1187" s="320" t="s">
        <v>1174</v>
      </c>
      <c r="F1187" s="315">
        <v>906000</v>
      </c>
      <c r="G1187" s="315">
        <v>906000</v>
      </c>
      <c r="H1187" s="123" t="str">
        <f t="shared" si="18"/>
        <v>01061120061000</v>
      </c>
    </row>
    <row r="1188" spans="1:8" ht="76.5">
      <c r="A1188" s="319" t="s">
        <v>1315</v>
      </c>
      <c r="B1188" s="320" t="s">
        <v>208</v>
      </c>
      <c r="C1188" s="320" t="s">
        <v>331</v>
      </c>
      <c r="D1188" s="320" t="s">
        <v>789</v>
      </c>
      <c r="E1188" s="320" t="s">
        <v>273</v>
      </c>
      <c r="F1188" s="315">
        <v>906000</v>
      </c>
      <c r="G1188" s="315">
        <v>906000</v>
      </c>
      <c r="H1188" s="123" t="str">
        <f t="shared" si="18"/>
        <v>01061120061000100</v>
      </c>
    </row>
    <row r="1189" spans="1:8" ht="38.25">
      <c r="A1189" s="319" t="s">
        <v>1204</v>
      </c>
      <c r="B1189" s="320" t="s">
        <v>208</v>
      </c>
      <c r="C1189" s="320" t="s">
        <v>331</v>
      </c>
      <c r="D1189" s="320" t="s">
        <v>789</v>
      </c>
      <c r="E1189" s="320" t="s">
        <v>28</v>
      </c>
      <c r="F1189" s="315">
        <v>906000</v>
      </c>
      <c r="G1189" s="315">
        <v>906000</v>
      </c>
      <c r="H1189" s="123" t="str">
        <f t="shared" si="18"/>
        <v>01061120061000120</v>
      </c>
    </row>
    <row r="1190" spans="1:8" ht="25.5">
      <c r="A1190" s="319" t="s">
        <v>953</v>
      </c>
      <c r="B1190" s="320" t="s">
        <v>208</v>
      </c>
      <c r="C1190" s="320" t="s">
        <v>331</v>
      </c>
      <c r="D1190" s="320" t="s">
        <v>789</v>
      </c>
      <c r="E1190" s="320" t="s">
        <v>324</v>
      </c>
      <c r="F1190" s="315">
        <v>695853</v>
      </c>
      <c r="G1190" s="315">
        <v>695853</v>
      </c>
      <c r="H1190" s="123" t="str">
        <f t="shared" ref="H1190:H1253" si="19">CONCATENATE(C1190,,D1190,E1190)</f>
        <v>01061120061000121</v>
      </c>
    </row>
    <row r="1191" spans="1:8" ht="63.75">
      <c r="A1191" s="319" t="s">
        <v>1054</v>
      </c>
      <c r="B1191" s="320" t="s">
        <v>208</v>
      </c>
      <c r="C1191" s="320" t="s">
        <v>331</v>
      </c>
      <c r="D1191" s="320" t="s">
        <v>789</v>
      </c>
      <c r="E1191" s="320" t="s">
        <v>1055</v>
      </c>
      <c r="F1191" s="315">
        <v>210147</v>
      </c>
      <c r="G1191" s="315">
        <v>210147</v>
      </c>
      <c r="H1191" s="123" t="str">
        <f t="shared" si="19"/>
        <v>01061120061000129</v>
      </c>
    </row>
    <row r="1192" spans="1:8" ht="114.75">
      <c r="A1192" s="319" t="s">
        <v>585</v>
      </c>
      <c r="B1192" s="320" t="s">
        <v>208</v>
      </c>
      <c r="C1192" s="320" t="s">
        <v>331</v>
      </c>
      <c r="D1192" s="320" t="s">
        <v>790</v>
      </c>
      <c r="E1192" s="320" t="s">
        <v>1174</v>
      </c>
      <c r="F1192" s="315">
        <v>400000</v>
      </c>
      <c r="G1192" s="315">
        <v>400000</v>
      </c>
      <c r="H1192" s="123" t="str">
        <f t="shared" si="19"/>
        <v>01061120067000</v>
      </c>
    </row>
    <row r="1193" spans="1:8" ht="76.5">
      <c r="A1193" s="319" t="s">
        <v>1315</v>
      </c>
      <c r="B1193" s="320" t="s">
        <v>208</v>
      </c>
      <c r="C1193" s="320" t="s">
        <v>331</v>
      </c>
      <c r="D1193" s="320" t="s">
        <v>790</v>
      </c>
      <c r="E1193" s="320" t="s">
        <v>273</v>
      </c>
      <c r="F1193" s="315">
        <v>400000</v>
      </c>
      <c r="G1193" s="315">
        <v>400000</v>
      </c>
      <c r="H1193" s="123" t="str">
        <f t="shared" si="19"/>
        <v>01061120067000100</v>
      </c>
    </row>
    <row r="1194" spans="1:8" ht="38.25">
      <c r="A1194" s="319" t="s">
        <v>1204</v>
      </c>
      <c r="B1194" s="320" t="s">
        <v>208</v>
      </c>
      <c r="C1194" s="320" t="s">
        <v>331</v>
      </c>
      <c r="D1194" s="320" t="s">
        <v>790</v>
      </c>
      <c r="E1194" s="320" t="s">
        <v>28</v>
      </c>
      <c r="F1194" s="315">
        <v>400000</v>
      </c>
      <c r="G1194" s="315">
        <v>400000</v>
      </c>
      <c r="H1194" s="123" t="str">
        <f t="shared" si="19"/>
        <v>01061120067000120</v>
      </c>
    </row>
    <row r="1195" spans="1:8" ht="51">
      <c r="A1195" s="319" t="s">
        <v>325</v>
      </c>
      <c r="B1195" s="320" t="s">
        <v>208</v>
      </c>
      <c r="C1195" s="320" t="s">
        <v>331</v>
      </c>
      <c r="D1195" s="320" t="s">
        <v>790</v>
      </c>
      <c r="E1195" s="320" t="s">
        <v>326</v>
      </c>
      <c r="F1195" s="315">
        <v>400000</v>
      </c>
      <c r="G1195" s="315">
        <v>400000</v>
      </c>
      <c r="H1195" s="123" t="str">
        <f t="shared" si="19"/>
        <v>01061120067000122</v>
      </c>
    </row>
    <row r="1196" spans="1:8" ht="102">
      <c r="A1196" s="319" t="s">
        <v>933</v>
      </c>
      <c r="B1196" s="320" t="s">
        <v>208</v>
      </c>
      <c r="C1196" s="320" t="s">
        <v>331</v>
      </c>
      <c r="D1196" s="320" t="s">
        <v>932</v>
      </c>
      <c r="E1196" s="320" t="s">
        <v>1174</v>
      </c>
      <c r="F1196" s="315">
        <v>1747484</v>
      </c>
      <c r="G1196" s="315">
        <v>1747484</v>
      </c>
      <c r="H1196" s="123" t="str">
        <f t="shared" si="19"/>
        <v>0106112006Б000</v>
      </c>
    </row>
    <row r="1197" spans="1:8" ht="76.5">
      <c r="A1197" s="319" t="s">
        <v>1315</v>
      </c>
      <c r="B1197" s="320" t="s">
        <v>208</v>
      </c>
      <c r="C1197" s="320" t="s">
        <v>331</v>
      </c>
      <c r="D1197" s="320" t="s">
        <v>932</v>
      </c>
      <c r="E1197" s="320" t="s">
        <v>273</v>
      </c>
      <c r="F1197" s="315">
        <v>1747484</v>
      </c>
      <c r="G1197" s="315">
        <v>1747484</v>
      </c>
      <c r="H1197" s="123" t="str">
        <f t="shared" si="19"/>
        <v>0106112006Б000100</v>
      </c>
    </row>
    <row r="1198" spans="1:8" ht="38.25">
      <c r="A1198" s="319" t="s">
        <v>1204</v>
      </c>
      <c r="B1198" s="320" t="s">
        <v>208</v>
      </c>
      <c r="C1198" s="320" t="s">
        <v>331</v>
      </c>
      <c r="D1198" s="320" t="s">
        <v>932</v>
      </c>
      <c r="E1198" s="320" t="s">
        <v>28</v>
      </c>
      <c r="F1198" s="315">
        <v>1747484</v>
      </c>
      <c r="G1198" s="315">
        <v>1747484</v>
      </c>
      <c r="H1198" s="123" t="str">
        <f t="shared" si="19"/>
        <v>0106112006Б000120</v>
      </c>
    </row>
    <row r="1199" spans="1:8" ht="25.5">
      <c r="A1199" s="319" t="s">
        <v>953</v>
      </c>
      <c r="B1199" s="320" t="s">
        <v>208</v>
      </c>
      <c r="C1199" s="320" t="s">
        <v>331</v>
      </c>
      <c r="D1199" s="320" t="s">
        <v>932</v>
      </c>
      <c r="E1199" s="320" t="s">
        <v>324</v>
      </c>
      <c r="F1199" s="315">
        <v>1342154</v>
      </c>
      <c r="G1199" s="315">
        <v>1342154</v>
      </c>
      <c r="H1199" s="123" t="str">
        <f t="shared" si="19"/>
        <v>0106112006Б000121</v>
      </c>
    </row>
    <row r="1200" spans="1:8" ht="63.75">
      <c r="A1200" s="319" t="s">
        <v>1054</v>
      </c>
      <c r="B1200" s="320" t="s">
        <v>208</v>
      </c>
      <c r="C1200" s="320" t="s">
        <v>331</v>
      </c>
      <c r="D1200" s="320" t="s">
        <v>932</v>
      </c>
      <c r="E1200" s="320" t="s">
        <v>1055</v>
      </c>
      <c r="F1200" s="315">
        <v>405330</v>
      </c>
      <c r="G1200" s="315">
        <v>405330</v>
      </c>
      <c r="H1200" s="123" t="str">
        <f t="shared" si="19"/>
        <v>0106112006Б000129</v>
      </c>
    </row>
    <row r="1201" spans="1:8" ht="76.5">
      <c r="A1201" s="319" t="s">
        <v>586</v>
      </c>
      <c r="B1201" s="320" t="s">
        <v>208</v>
      </c>
      <c r="C1201" s="320" t="s">
        <v>331</v>
      </c>
      <c r="D1201" s="320" t="s">
        <v>791</v>
      </c>
      <c r="E1201" s="320" t="s">
        <v>1174</v>
      </c>
      <c r="F1201" s="315">
        <v>550049</v>
      </c>
      <c r="G1201" s="315">
        <v>550049</v>
      </c>
      <c r="H1201" s="123" t="str">
        <f t="shared" si="19"/>
        <v>0106112006Г000</v>
      </c>
    </row>
    <row r="1202" spans="1:8" ht="38.25">
      <c r="A1202" s="319" t="s">
        <v>1316</v>
      </c>
      <c r="B1202" s="320" t="s">
        <v>208</v>
      </c>
      <c r="C1202" s="320" t="s">
        <v>331</v>
      </c>
      <c r="D1202" s="320" t="s">
        <v>791</v>
      </c>
      <c r="E1202" s="320" t="s">
        <v>1317</v>
      </c>
      <c r="F1202" s="315">
        <v>550049</v>
      </c>
      <c r="G1202" s="315">
        <v>550049</v>
      </c>
      <c r="H1202" s="123" t="str">
        <f t="shared" si="19"/>
        <v>0106112006Г000200</v>
      </c>
    </row>
    <row r="1203" spans="1:8" ht="38.25">
      <c r="A1203" s="319" t="s">
        <v>1197</v>
      </c>
      <c r="B1203" s="320" t="s">
        <v>208</v>
      </c>
      <c r="C1203" s="320" t="s">
        <v>331</v>
      </c>
      <c r="D1203" s="320" t="s">
        <v>791</v>
      </c>
      <c r="E1203" s="320" t="s">
        <v>1198</v>
      </c>
      <c r="F1203" s="315">
        <v>550049</v>
      </c>
      <c r="G1203" s="315">
        <v>550049</v>
      </c>
      <c r="H1203" s="123" t="str">
        <f t="shared" si="19"/>
        <v>0106112006Г000240</v>
      </c>
    </row>
    <row r="1204" spans="1:8">
      <c r="A1204" s="319" t="s">
        <v>1224</v>
      </c>
      <c r="B1204" s="320" t="s">
        <v>208</v>
      </c>
      <c r="C1204" s="320" t="s">
        <v>331</v>
      </c>
      <c r="D1204" s="320" t="s">
        <v>791</v>
      </c>
      <c r="E1204" s="320" t="s">
        <v>329</v>
      </c>
      <c r="F1204" s="315">
        <v>16401</v>
      </c>
      <c r="G1204" s="315">
        <v>16401</v>
      </c>
      <c r="H1204" s="123" t="str">
        <f t="shared" si="19"/>
        <v>0106112006Г000244</v>
      </c>
    </row>
    <row r="1205" spans="1:8">
      <c r="A1205" s="319" t="s">
        <v>1688</v>
      </c>
      <c r="B1205" s="320" t="s">
        <v>208</v>
      </c>
      <c r="C1205" s="320" t="s">
        <v>331</v>
      </c>
      <c r="D1205" s="320" t="s">
        <v>791</v>
      </c>
      <c r="E1205" s="320" t="s">
        <v>1689</v>
      </c>
      <c r="F1205" s="315">
        <v>533648</v>
      </c>
      <c r="G1205" s="315">
        <v>533648</v>
      </c>
      <c r="H1205" s="123" t="str">
        <f t="shared" si="19"/>
        <v>0106112006Г000247</v>
      </c>
    </row>
    <row r="1206" spans="1:8" ht="89.25">
      <c r="A1206" s="319" t="s">
        <v>1841</v>
      </c>
      <c r="B1206" s="320" t="s">
        <v>208</v>
      </c>
      <c r="C1206" s="320" t="s">
        <v>331</v>
      </c>
      <c r="D1206" s="320" t="s">
        <v>1842</v>
      </c>
      <c r="E1206" s="320" t="s">
        <v>1174</v>
      </c>
      <c r="F1206" s="315">
        <v>5823</v>
      </c>
      <c r="G1206" s="315">
        <v>5823</v>
      </c>
      <c r="H1206" s="123" t="str">
        <f t="shared" si="19"/>
        <v>0106112006М000</v>
      </c>
    </row>
    <row r="1207" spans="1:8" ht="38.25">
      <c r="A1207" s="319" t="s">
        <v>1316</v>
      </c>
      <c r="B1207" s="320" t="s">
        <v>208</v>
      </c>
      <c r="C1207" s="320" t="s">
        <v>331</v>
      </c>
      <c r="D1207" s="320" t="s">
        <v>1842</v>
      </c>
      <c r="E1207" s="320" t="s">
        <v>1317</v>
      </c>
      <c r="F1207" s="315">
        <v>5823</v>
      </c>
      <c r="G1207" s="315">
        <v>5823</v>
      </c>
      <c r="H1207" s="123" t="str">
        <f t="shared" si="19"/>
        <v>0106112006М000200</v>
      </c>
    </row>
    <row r="1208" spans="1:8" ht="38.25">
      <c r="A1208" s="319" t="s">
        <v>1197</v>
      </c>
      <c r="B1208" s="320" t="s">
        <v>208</v>
      </c>
      <c r="C1208" s="320" t="s">
        <v>331</v>
      </c>
      <c r="D1208" s="320" t="s">
        <v>1842</v>
      </c>
      <c r="E1208" s="320" t="s">
        <v>1198</v>
      </c>
      <c r="F1208" s="315">
        <v>5823</v>
      </c>
      <c r="G1208" s="315">
        <v>5823</v>
      </c>
      <c r="H1208" s="123" t="str">
        <f t="shared" si="19"/>
        <v>0106112006М000240</v>
      </c>
    </row>
    <row r="1209" spans="1:8">
      <c r="A1209" s="319" t="s">
        <v>1224</v>
      </c>
      <c r="B1209" s="320" t="s">
        <v>208</v>
      </c>
      <c r="C1209" s="320" t="s">
        <v>331</v>
      </c>
      <c r="D1209" s="320" t="s">
        <v>1842</v>
      </c>
      <c r="E1209" s="320" t="s">
        <v>329</v>
      </c>
      <c r="F1209" s="315">
        <v>5823</v>
      </c>
      <c r="G1209" s="315">
        <v>5823</v>
      </c>
      <c r="H1209" s="123" t="str">
        <f t="shared" si="19"/>
        <v>0106112006М000244</v>
      </c>
    </row>
    <row r="1210" spans="1:8" ht="63.75">
      <c r="A1210" s="319" t="s">
        <v>969</v>
      </c>
      <c r="B1210" s="320" t="s">
        <v>208</v>
      </c>
      <c r="C1210" s="320" t="s">
        <v>331</v>
      </c>
      <c r="D1210" s="320" t="s">
        <v>970</v>
      </c>
      <c r="E1210" s="320" t="s">
        <v>1174</v>
      </c>
      <c r="F1210" s="315">
        <v>200000</v>
      </c>
      <c r="G1210" s="315">
        <v>200000</v>
      </c>
      <c r="H1210" s="123" t="str">
        <f t="shared" si="19"/>
        <v>0106112006Э000</v>
      </c>
    </row>
    <row r="1211" spans="1:8" ht="38.25">
      <c r="A1211" s="319" t="s">
        <v>1316</v>
      </c>
      <c r="B1211" s="320" t="s">
        <v>208</v>
      </c>
      <c r="C1211" s="320" t="s">
        <v>331</v>
      </c>
      <c r="D1211" s="320" t="s">
        <v>970</v>
      </c>
      <c r="E1211" s="320" t="s">
        <v>1317</v>
      </c>
      <c r="F1211" s="315">
        <v>200000</v>
      </c>
      <c r="G1211" s="315">
        <v>200000</v>
      </c>
      <c r="H1211" s="123" t="str">
        <f t="shared" si="19"/>
        <v>0106112006Э000200</v>
      </c>
    </row>
    <row r="1212" spans="1:8" ht="38.25">
      <c r="A1212" s="319" t="s">
        <v>1197</v>
      </c>
      <c r="B1212" s="320" t="s">
        <v>208</v>
      </c>
      <c r="C1212" s="320" t="s">
        <v>331</v>
      </c>
      <c r="D1212" s="320" t="s">
        <v>970</v>
      </c>
      <c r="E1212" s="320" t="s">
        <v>1198</v>
      </c>
      <c r="F1212" s="315">
        <v>200000</v>
      </c>
      <c r="G1212" s="315">
        <v>200000</v>
      </c>
      <c r="H1212" s="123" t="str">
        <f t="shared" si="19"/>
        <v>0106112006Э000240</v>
      </c>
    </row>
    <row r="1213" spans="1:8">
      <c r="A1213" s="319" t="s">
        <v>1688</v>
      </c>
      <c r="B1213" s="320" t="s">
        <v>208</v>
      </c>
      <c r="C1213" s="320" t="s">
        <v>331</v>
      </c>
      <c r="D1213" s="320" t="s">
        <v>970</v>
      </c>
      <c r="E1213" s="320" t="s">
        <v>1689</v>
      </c>
      <c r="F1213" s="315">
        <v>200000</v>
      </c>
      <c r="G1213" s="315">
        <v>200000</v>
      </c>
      <c r="H1213" s="123" t="str">
        <f t="shared" si="19"/>
        <v>0106112006Э000247</v>
      </c>
    </row>
    <row r="1214" spans="1:8" ht="89.25">
      <c r="A1214" s="319" t="s">
        <v>536</v>
      </c>
      <c r="B1214" s="320" t="s">
        <v>208</v>
      </c>
      <c r="C1214" s="320" t="s">
        <v>331</v>
      </c>
      <c r="D1214" s="320" t="s">
        <v>792</v>
      </c>
      <c r="E1214" s="320" t="s">
        <v>1174</v>
      </c>
      <c r="F1214" s="315">
        <v>739039</v>
      </c>
      <c r="G1214" s="315">
        <v>739039</v>
      </c>
      <c r="H1214" s="123" t="str">
        <f t="shared" si="19"/>
        <v>010611200Ч0060</v>
      </c>
    </row>
    <row r="1215" spans="1:8" ht="76.5">
      <c r="A1215" s="319" t="s">
        <v>1315</v>
      </c>
      <c r="B1215" s="320" t="s">
        <v>208</v>
      </c>
      <c r="C1215" s="320" t="s">
        <v>331</v>
      </c>
      <c r="D1215" s="320" t="s">
        <v>792</v>
      </c>
      <c r="E1215" s="320" t="s">
        <v>273</v>
      </c>
      <c r="F1215" s="315">
        <v>739039</v>
      </c>
      <c r="G1215" s="315">
        <v>739039</v>
      </c>
      <c r="H1215" s="123" t="str">
        <f t="shared" si="19"/>
        <v>010611200Ч0060100</v>
      </c>
    </row>
    <row r="1216" spans="1:8" ht="38.25">
      <c r="A1216" s="319" t="s">
        <v>1204</v>
      </c>
      <c r="B1216" s="320" t="s">
        <v>208</v>
      </c>
      <c r="C1216" s="320" t="s">
        <v>331</v>
      </c>
      <c r="D1216" s="320" t="s">
        <v>792</v>
      </c>
      <c r="E1216" s="320" t="s">
        <v>28</v>
      </c>
      <c r="F1216" s="315">
        <v>739039</v>
      </c>
      <c r="G1216" s="315">
        <v>739039</v>
      </c>
      <c r="H1216" s="123" t="str">
        <f t="shared" si="19"/>
        <v>010611200Ч0060120</v>
      </c>
    </row>
    <row r="1217" spans="1:8" ht="25.5">
      <c r="A1217" s="319" t="s">
        <v>953</v>
      </c>
      <c r="B1217" s="320" t="s">
        <v>208</v>
      </c>
      <c r="C1217" s="320" t="s">
        <v>331</v>
      </c>
      <c r="D1217" s="320" t="s">
        <v>792</v>
      </c>
      <c r="E1217" s="320" t="s">
        <v>324</v>
      </c>
      <c r="F1217" s="315">
        <v>567618</v>
      </c>
      <c r="G1217" s="315">
        <v>567618</v>
      </c>
      <c r="H1217" s="123" t="str">
        <f t="shared" si="19"/>
        <v>010611200Ч0060121</v>
      </c>
    </row>
    <row r="1218" spans="1:8" ht="63.75">
      <c r="A1218" s="319" t="s">
        <v>1054</v>
      </c>
      <c r="B1218" s="320" t="s">
        <v>208</v>
      </c>
      <c r="C1218" s="320" t="s">
        <v>331</v>
      </c>
      <c r="D1218" s="320" t="s">
        <v>792</v>
      </c>
      <c r="E1218" s="320" t="s">
        <v>1055</v>
      </c>
      <c r="F1218" s="315">
        <v>171421</v>
      </c>
      <c r="G1218" s="315">
        <v>171421</v>
      </c>
      <c r="H1218" s="123" t="str">
        <f t="shared" si="19"/>
        <v>010611200Ч0060129</v>
      </c>
    </row>
    <row r="1219" spans="1:8" ht="127.5">
      <c r="A1219" s="319" t="s">
        <v>1363</v>
      </c>
      <c r="B1219" s="320" t="s">
        <v>208</v>
      </c>
      <c r="C1219" s="320" t="s">
        <v>331</v>
      </c>
      <c r="D1219" s="320" t="s">
        <v>1364</v>
      </c>
      <c r="E1219" s="320" t="s">
        <v>1174</v>
      </c>
      <c r="F1219" s="315">
        <v>25000</v>
      </c>
      <c r="G1219" s="315">
        <v>25000</v>
      </c>
      <c r="H1219" s="123" t="str">
        <f t="shared" si="19"/>
        <v>010611200Ч0070</v>
      </c>
    </row>
    <row r="1220" spans="1:8" ht="38.25">
      <c r="A1220" s="319" t="s">
        <v>1316</v>
      </c>
      <c r="B1220" s="320" t="s">
        <v>208</v>
      </c>
      <c r="C1220" s="320" t="s">
        <v>331</v>
      </c>
      <c r="D1220" s="320" t="s">
        <v>1364</v>
      </c>
      <c r="E1220" s="320" t="s">
        <v>1317</v>
      </c>
      <c r="F1220" s="315">
        <v>25000</v>
      </c>
      <c r="G1220" s="315">
        <v>25000</v>
      </c>
      <c r="H1220" s="123" t="str">
        <f t="shared" si="19"/>
        <v>010611200Ч0070200</v>
      </c>
    </row>
    <row r="1221" spans="1:8" ht="38.25">
      <c r="A1221" s="319" t="s">
        <v>1197</v>
      </c>
      <c r="B1221" s="320" t="s">
        <v>208</v>
      </c>
      <c r="C1221" s="320" t="s">
        <v>331</v>
      </c>
      <c r="D1221" s="320" t="s">
        <v>1364</v>
      </c>
      <c r="E1221" s="320" t="s">
        <v>1198</v>
      </c>
      <c r="F1221" s="315">
        <v>25000</v>
      </c>
      <c r="G1221" s="315">
        <v>25000</v>
      </c>
      <c r="H1221" s="123" t="str">
        <f t="shared" si="19"/>
        <v>010611200Ч0070240</v>
      </c>
    </row>
    <row r="1222" spans="1:8">
      <c r="A1222" s="319" t="s">
        <v>1224</v>
      </c>
      <c r="B1222" s="320" t="s">
        <v>208</v>
      </c>
      <c r="C1222" s="320" t="s">
        <v>331</v>
      </c>
      <c r="D1222" s="320" t="s">
        <v>1364</v>
      </c>
      <c r="E1222" s="320" t="s">
        <v>329</v>
      </c>
      <c r="F1222" s="315">
        <v>25000</v>
      </c>
      <c r="G1222" s="315">
        <v>25000</v>
      </c>
      <c r="H1222" s="123" t="str">
        <f t="shared" si="19"/>
        <v>010611200Ч0070244</v>
      </c>
    </row>
    <row r="1223" spans="1:8">
      <c r="A1223" s="319" t="s">
        <v>60</v>
      </c>
      <c r="B1223" s="320" t="s">
        <v>208</v>
      </c>
      <c r="C1223" s="320" t="s">
        <v>426</v>
      </c>
      <c r="D1223" s="320" t="s">
        <v>1174</v>
      </c>
      <c r="E1223" s="320" t="s">
        <v>1174</v>
      </c>
      <c r="F1223" s="315">
        <v>10000000</v>
      </c>
      <c r="G1223" s="315">
        <v>10000000</v>
      </c>
      <c r="H1223" s="123" t="str">
        <f t="shared" si="19"/>
        <v>0111</v>
      </c>
    </row>
    <row r="1224" spans="1:8" ht="25.5">
      <c r="A1224" s="319" t="s">
        <v>601</v>
      </c>
      <c r="B1224" s="320" t="s">
        <v>208</v>
      </c>
      <c r="C1224" s="320" t="s">
        <v>426</v>
      </c>
      <c r="D1224" s="320" t="s">
        <v>1011</v>
      </c>
      <c r="E1224" s="320" t="s">
        <v>1174</v>
      </c>
      <c r="F1224" s="315">
        <v>10000000</v>
      </c>
      <c r="G1224" s="315">
        <v>10000000</v>
      </c>
      <c r="H1224" s="123" t="str">
        <f t="shared" si="19"/>
        <v>01119000000000</v>
      </c>
    </row>
    <row r="1225" spans="1:8" ht="51">
      <c r="A1225" s="319" t="s">
        <v>427</v>
      </c>
      <c r="B1225" s="320" t="s">
        <v>208</v>
      </c>
      <c r="C1225" s="320" t="s">
        <v>426</v>
      </c>
      <c r="D1225" s="320" t="s">
        <v>1012</v>
      </c>
      <c r="E1225" s="320" t="s">
        <v>1174</v>
      </c>
      <c r="F1225" s="315">
        <v>10000000</v>
      </c>
      <c r="G1225" s="315">
        <v>10000000</v>
      </c>
      <c r="H1225" s="123" t="str">
        <f t="shared" si="19"/>
        <v>01119010000000</v>
      </c>
    </row>
    <row r="1226" spans="1:8" ht="51">
      <c r="A1226" s="319" t="s">
        <v>427</v>
      </c>
      <c r="B1226" s="320" t="s">
        <v>208</v>
      </c>
      <c r="C1226" s="320" t="s">
        <v>426</v>
      </c>
      <c r="D1226" s="320" t="s">
        <v>793</v>
      </c>
      <c r="E1226" s="320" t="s">
        <v>1174</v>
      </c>
      <c r="F1226" s="315">
        <v>10000000</v>
      </c>
      <c r="G1226" s="315">
        <v>10000000</v>
      </c>
      <c r="H1226" s="123" t="str">
        <f t="shared" si="19"/>
        <v>01119010080000</v>
      </c>
    </row>
    <row r="1227" spans="1:8">
      <c r="A1227" s="319" t="s">
        <v>1318</v>
      </c>
      <c r="B1227" s="320" t="s">
        <v>208</v>
      </c>
      <c r="C1227" s="320" t="s">
        <v>426</v>
      </c>
      <c r="D1227" s="320" t="s">
        <v>793</v>
      </c>
      <c r="E1227" s="320" t="s">
        <v>1319</v>
      </c>
      <c r="F1227" s="315">
        <v>10000000</v>
      </c>
      <c r="G1227" s="315">
        <v>10000000</v>
      </c>
      <c r="H1227" s="123" t="str">
        <f t="shared" si="19"/>
        <v>01119010080000800</v>
      </c>
    </row>
    <row r="1228" spans="1:8">
      <c r="A1228" s="319" t="s">
        <v>428</v>
      </c>
      <c r="B1228" s="320" t="s">
        <v>208</v>
      </c>
      <c r="C1228" s="320" t="s">
        <v>426</v>
      </c>
      <c r="D1228" s="320" t="s">
        <v>793</v>
      </c>
      <c r="E1228" s="320" t="s">
        <v>429</v>
      </c>
      <c r="F1228" s="315">
        <v>10000000</v>
      </c>
      <c r="G1228" s="315">
        <v>10000000</v>
      </c>
      <c r="H1228" s="123" t="str">
        <f t="shared" si="19"/>
        <v>01119010080000870</v>
      </c>
    </row>
    <row r="1229" spans="1:8">
      <c r="A1229" s="319" t="s">
        <v>217</v>
      </c>
      <c r="B1229" s="320" t="s">
        <v>208</v>
      </c>
      <c r="C1229" s="320" t="s">
        <v>337</v>
      </c>
      <c r="D1229" s="320" t="s">
        <v>1174</v>
      </c>
      <c r="E1229" s="320" t="s">
        <v>1174</v>
      </c>
      <c r="F1229" s="315">
        <v>423100</v>
      </c>
      <c r="G1229" s="315">
        <v>423100</v>
      </c>
      <c r="H1229" s="123" t="str">
        <f t="shared" si="19"/>
        <v>0113</v>
      </c>
    </row>
    <row r="1230" spans="1:8" ht="38.25">
      <c r="A1230" s="319" t="s">
        <v>1362</v>
      </c>
      <c r="B1230" s="320" t="s">
        <v>208</v>
      </c>
      <c r="C1230" s="320" t="s">
        <v>337</v>
      </c>
      <c r="D1230" s="320" t="s">
        <v>999</v>
      </c>
      <c r="E1230" s="320" t="s">
        <v>1174</v>
      </c>
      <c r="F1230" s="315">
        <v>323100</v>
      </c>
      <c r="G1230" s="315">
        <v>323100</v>
      </c>
      <c r="H1230" s="123" t="str">
        <f t="shared" si="19"/>
        <v>01131100000000</v>
      </c>
    </row>
    <row r="1231" spans="1:8" ht="76.5">
      <c r="A1231" s="319" t="s">
        <v>1365</v>
      </c>
      <c r="B1231" s="320" t="s">
        <v>208</v>
      </c>
      <c r="C1231" s="320" t="s">
        <v>337</v>
      </c>
      <c r="D1231" s="320" t="s">
        <v>1000</v>
      </c>
      <c r="E1231" s="320" t="s">
        <v>1174</v>
      </c>
      <c r="F1231" s="315">
        <v>323100</v>
      </c>
      <c r="G1231" s="315">
        <v>323100</v>
      </c>
      <c r="H1231" s="123" t="str">
        <f t="shared" si="19"/>
        <v>01131110000000</v>
      </c>
    </row>
    <row r="1232" spans="1:8" ht="165.75">
      <c r="A1232" s="319" t="s">
        <v>1466</v>
      </c>
      <c r="B1232" s="320" t="s">
        <v>208</v>
      </c>
      <c r="C1232" s="320" t="s">
        <v>337</v>
      </c>
      <c r="D1232" s="320" t="s">
        <v>794</v>
      </c>
      <c r="E1232" s="320" t="s">
        <v>1174</v>
      </c>
      <c r="F1232" s="315">
        <v>323100</v>
      </c>
      <c r="G1232" s="315">
        <v>323100</v>
      </c>
      <c r="H1232" s="123" t="str">
        <f t="shared" si="19"/>
        <v>01131110075140</v>
      </c>
    </row>
    <row r="1233" spans="1:8">
      <c r="A1233" s="319" t="s">
        <v>1326</v>
      </c>
      <c r="B1233" s="320" t="s">
        <v>208</v>
      </c>
      <c r="C1233" s="320" t="s">
        <v>337</v>
      </c>
      <c r="D1233" s="320" t="s">
        <v>794</v>
      </c>
      <c r="E1233" s="320" t="s">
        <v>1327</v>
      </c>
      <c r="F1233" s="315">
        <v>323100</v>
      </c>
      <c r="G1233" s="315">
        <v>323100</v>
      </c>
      <c r="H1233" s="123" t="str">
        <f t="shared" si="19"/>
        <v>01131110075140500</v>
      </c>
    </row>
    <row r="1234" spans="1:8">
      <c r="A1234" s="319" t="s">
        <v>434</v>
      </c>
      <c r="B1234" s="320" t="s">
        <v>208</v>
      </c>
      <c r="C1234" s="320" t="s">
        <v>337</v>
      </c>
      <c r="D1234" s="320" t="s">
        <v>794</v>
      </c>
      <c r="E1234" s="320" t="s">
        <v>435</v>
      </c>
      <c r="F1234" s="315">
        <v>323100</v>
      </c>
      <c r="G1234" s="315">
        <v>323100</v>
      </c>
      <c r="H1234" s="123" t="str">
        <f t="shared" si="19"/>
        <v>01131110075140530</v>
      </c>
    </row>
    <row r="1235" spans="1:8" ht="25.5">
      <c r="A1235" s="319" t="s">
        <v>601</v>
      </c>
      <c r="B1235" s="320" t="s">
        <v>208</v>
      </c>
      <c r="C1235" s="320" t="s">
        <v>337</v>
      </c>
      <c r="D1235" s="320" t="s">
        <v>1011</v>
      </c>
      <c r="E1235" s="320" t="s">
        <v>1174</v>
      </c>
      <c r="F1235" s="315">
        <v>100000</v>
      </c>
      <c r="G1235" s="315">
        <v>100000</v>
      </c>
      <c r="H1235" s="123" t="str">
        <f t="shared" si="19"/>
        <v>01139000000000</v>
      </c>
    </row>
    <row r="1236" spans="1:8" ht="38.25">
      <c r="A1236" s="319" t="s">
        <v>431</v>
      </c>
      <c r="B1236" s="320" t="s">
        <v>208</v>
      </c>
      <c r="C1236" s="320" t="s">
        <v>337</v>
      </c>
      <c r="D1236" s="320" t="s">
        <v>1015</v>
      </c>
      <c r="E1236" s="320" t="s">
        <v>1174</v>
      </c>
      <c r="F1236" s="315">
        <v>100000</v>
      </c>
      <c r="G1236" s="315">
        <v>100000</v>
      </c>
      <c r="H1236" s="123" t="str">
        <f t="shared" si="19"/>
        <v>01139090000000</v>
      </c>
    </row>
    <row r="1237" spans="1:8" ht="38.25">
      <c r="A1237" s="319" t="s">
        <v>431</v>
      </c>
      <c r="B1237" s="320" t="s">
        <v>208</v>
      </c>
      <c r="C1237" s="320" t="s">
        <v>337</v>
      </c>
      <c r="D1237" s="320" t="s">
        <v>795</v>
      </c>
      <c r="E1237" s="320" t="s">
        <v>1174</v>
      </c>
      <c r="F1237" s="315">
        <v>100000</v>
      </c>
      <c r="G1237" s="315">
        <v>100000</v>
      </c>
      <c r="H1237" s="123" t="str">
        <f t="shared" si="19"/>
        <v>01139090080000</v>
      </c>
    </row>
    <row r="1238" spans="1:8">
      <c r="A1238" s="319" t="s">
        <v>1318</v>
      </c>
      <c r="B1238" s="320" t="s">
        <v>208</v>
      </c>
      <c r="C1238" s="320" t="s">
        <v>337</v>
      </c>
      <c r="D1238" s="320" t="s">
        <v>795</v>
      </c>
      <c r="E1238" s="320" t="s">
        <v>1319</v>
      </c>
      <c r="F1238" s="315">
        <v>100000</v>
      </c>
      <c r="G1238" s="315">
        <v>100000</v>
      </c>
      <c r="H1238" s="123" t="str">
        <f t="shared" si="19"/>
        <v>01139090080000800</v>
      </c>
    </row>
    <row r="1239" spans="1:8">
      <c r="A1239" s="319" t="s">
        <v>1211</v>
      </c>
      <c r="B1239" s="320" t="s">
        <v>208</v>
      </c>
      <c r="C1239" s="320" t="s">
        <v>337</v>
      </c>
      <c r="D1239" s="320" t="s">
        <v>795</v>
      </c>
      <c r="E1239" s="320" t="s">
        <v>201</v>
      </c>
      <c r="F1239" s="315">
        <v>100000</v>
      </c>
      <c r="G1239" s="315">
        <v>100000</v>
      </c>
      <c r="H1239" s="123" t="str">
        <f t="shared" si="19"/>
        <v>01139090080000830</v>
      </c>
    </row>
    <row r="1240" spans="1:8" ht="38.25">
      <c r="A1240" s="319" t="s">
        <v>1163</v>
      </c>
      <c r="B1240" s="320" t="s">
        <v>208</v>
      </c>
      <c r="C1240" s="320" t="s">
        <v>337</v>
      </c>
      <c r="D1240" s="320" t="s">
        <v>795</v>
      </c>
      <c r="E1240" s="320" t="s">
        <v>432</v>
      </c>
      <c r="F1240" s="315">
        <v>100000</v>
      </c>
      <c r="G1240" s="315">
        <v>100000</v>
      </c>
      <c r="H1240" s="123" t="str">
        <f t="shared" si="19"/>
        <v>01139090080000831</v>
      </c>
    </row>
    <row r="1241" spans="1:8">
      <c r="A1241" s="319" t="s">
        <v>187</v>
      </c>
      <c r="B1241" s="320" t="s">
        <v>208</v>
      </c>
      <c r="C1241" s="320" t="s">
        <v>1154</v>
      </c>
      <c r="D1241" s="320" t="s">
        <v>1174</v>
      </c>
      <c r="E1241" s="320" t="s">
        <v>1174</v>
      </c>
      <c r="F1241" s="315">
        <v>5569800</v>
      </c>
      <c r="G1241" s="315">
        <v>0</v>
      </c>
      <c r="H1241" s="123" t="str">
        <f t="shared" si="19"/>
        <v>0200</v>
      </c>
    </row>
    <row r="1242" spans="1:8" ht="25.5">
      <c r="A1242" s="319" t="s">
        <v>188</v>
      </c>
      <c r="B1242" s="320" t="s">
        <v>208</v>
      </c>
      <c r="C1242" s="320" t="s">
        <v>433</v>
      </c>
      <c r="D1242" s="320" t="s">
        <v>1174</v>
      </c>
      <c r="E1242" s="320" t="s">
        <v>1174</v>
      </c>
      <c r="F1242" s="315">
        <v>5569800</v>
      </c>
      <c r="G1242" s="315">
        <v>0</v>
      </c>
      <c r="H1242" s="123" t="str">
        <f t="shared" si="19"/>
        <v>0203</v>
      </c>
    </row>
    <row r="1243" spans="1:8" ht="38.25">
      <c r="A1243" s="319" t="s">
        <v>1362</v>
      </c>
      <c r="B1243" s="320" t="s">
        <v>208</v>
      </c>
      <c r="C1243" s="320" t="s">
        <v>433</v>
      </c>
      <c r="D1243" s="320" t="s">
        <v>999</v>
      </c>
      <c r="E1243" s="320" t="s">
        <v>1174</v>
      </c>
      <c r="F1243" s="315">
        <v>5569800</v>
      </c>
      <c r="G1243" s="315">
        <v>0</v>
      </c>
      <c r="H1243" s="123" t="str">
        <f t="shared" si="19"/>
        <v>02031100000000</v>
      </c>
    </row>
    <row r="1244" spans="1:8" ht="76.5">
      <c r="A1244" s="319" t="s">
        <v>1365</v>
      </c>
      <c r="B1244" s="320" t="s">
        <v>208</v>
      </c>
      <c r="C1244" s="320" t="s">
        <v>433</v>
      </c>
      <c r="D1244" s="320" t="s">
        <v>1000</v>
      </c>
      <c r="E1244" s="320" t="s">
        <v>1174</v>
      </c>
      <c r="F1244" s="315">
        <v>5569800</v>
      </c>
      <c r="G1244" s="315">
        <v>0</v>
      </c>
      <c r="H1244" s="123" t="str">
        <f t="shared" si="19"/>
        <v>02031110000000</v>
      </c>
    </row>
    <row r="1245" spans="1:8" ht="140.25">
      <c r="A1245" s="319" t="s">
        <v>1945</v>
      </c>
      <c r="B1245" s="320" t="s">
        <v>208</v>
      </c>
      <c r="C1245" s="320" t="s">
        <v>433</v>
      </c>
      <c r="D1245" s="320" t="s">
        <v>796</v>
      </c>
      <c r="E1245" s="320" t="s">
        <v>1174</v>
      </c>
      <c r="F1245" s="315">
        <v>5569800</v>
      </c>
      <c r="G1245" s="315">
        <v>0</v>
      </c>
      <c r="H1245" s="123" t="str">
        <f t="shared" si="19"/>
        <v>02031110051180</v>
      </c>
    </row>
    <row r="1246" spans="1:8">
      <c r="A1246" s="319" t="s">
        <v>1326</v>
      </c>
      <c r="B1246" s="320" t="s">
        <v>208</v>
      </c>
      <c r="C1246" s="320" t="s">
        <v>433</v>
      </c>
      <c r="D1246" s="320" t="s">
        <v>796</v>
      </c>
      <c r="E1246" s="320" t="s">
        <v>1327</v>
      </c>
      <c r="F1246" s="315">
        <v>5569800</v>
      </c>
      <c r="G1246" s="315">
        <v>0</v>
      </c>
      <c r="H1246" s="123" t="str">
        <f t="shared" si="19"/>
        <v>02031110051180500</v>
      </c>
    </row>
    <row r="1247" spans="1:8">
      <c r="A1247" s="319" t="s">
        <v>434</v>
      </c>
      <c r="B1247" s="320" t="s">
        <v>208</v>
      </c>
      <c r="C1247" s="320" t="s">
        <v>433</v>
      </c>
      <c r="D1247" s="320" t="s">
        <v>796</v>
      </c>
      <c r="E1247" s="320" t="s">
        <v>435</v>
      </c>
      <c r="F1247" s="315">
        <v>5569800</v>
      </c>
      <c r="G1247" s="315">
        <v>0</v>
      </c>
      <c r="H1247" s="123" t="str">
        <f t="shared" si="19"/>
        <v>02031110051180530</v>
      </c>
    </row>
    <row r="1248" spans="1:8">
      <c r="A1248" s="319" t="s">
        <v>140</v>
      </c>
      <c r="B1248" s="320" t="s">
        <v>208</v>
      </c>
      <c r="C1248" s="320" t="s">
        <v>1142</v>
      </c>
      <c r="D1248" s="320" t="s">
        <v>1174</v>
      </c>
      <c r="E1248" s="320" t="s">
        <v>1174</v>
      </c>
      <c r="F1248" s="315">
        <v>2578250</v>
      </c>
      <c r="G1248" s="315">
        <v>2578250</v>
      </c>
      <c r="H1248" s="123" t="str">
        <f t="shared" si="19"/>
        <v>0700</v>
      </c>
    </row>
    <row r="1249" spans="1:8">
      <c r="A1249" s="319" t="s">
        <v>1075</v>
      </c>
      <c r="B1249" s="320" t="s">
        <v>208</v>
      </c>
      <c r="C1249" s="320" t="s">
        <v>365</v>
      </c>
      <c r="D1249" s="320" t="s">
        <v>1174</v>
      </c>
      <c r="E1249" s="320" t="s">
        <v>1174</v>
      </c>
      <c r="F1249" s="315">
        <v>2578250</v>
      </c>
      <c r="G1249" s="315">
        <v>2578250</v>
      </c>
      <c r="H1249" s="123" t="str">
        <f t="shared" si="19"/>
        <v>0707</v>
      </c>
    </row>
    <row r="1250" spans="1:8" ht="25.5">
      <c r="A1250" s="319" t="s">
        <v>466</v>
      </c>
      <c r="B1250" s="320" t="s">
        <v>208</v>
      </c>
      <c r="C1250" s="320" t="s">
        <v>365</v>
      </c>
      <c r="D1250" s="320" t="s">
        <v>985</v>
      </c>
      <c r="E1250" s="320" t="s">
        <v>1174</v>
      </c>
      <c r="F1250" s="315">
        <v>2578250</v>
      </c>
      <c r="G1250" s="315">
        <v>2578250</v>
      </c>
      <c r="H1250" s="123" t="str">
        <f t="shared" si="19"/>
        <v>07070600000000</v>
      </c>
    </row>
    <row r="1251" spans="1:8" ht="38.25">
      <c r="A1251" s="319" t="s">
        <v>467</v>
      </c>
      <c r="B1251" s="320" t="s">
        <v>208</v>
      </c>
      <c r="C1251" s="320" t="s">
        <v>365</v>
      </c>
      <c r="D1251" s="320" t="s">
        <v>986</v>
      </c>
      <c r="E1251" s="320" t="s">
        <v>1174</v>
      </c>
      <c r="F1251" s="315">
        <v>2578250</v>
      </c>
      <c r="G1251" s="315">
        <v>2578250</v>
      </c>
      <c r="H1251" s="123" t="str">
        <f t="shared" si="19"/>
        <v>07070610000000</v>
      </c>
    </row>
    <row r="1252" spans="1:8" ht="153">
      <c r="A1252" s="319" t="s">
        <v>1469</v>
      </c>
      <c r="B1252" s="320" t="s">
        <v>208</v>
      </c>
      <c r="C1252" s="320" t="s">
        <v>365</v>
      </c>
      <c r="D1252" s="320" t="s">
        <v>799</v>
      </c>
      <c r="E1252" s="320" t="s">
        <v>1174</v>
      </c>
      <c r="F1252" s="315">
        <v>2578250</v>
      </c>
      <c r="G1252" s="315">
        <v>2578250</v>
      </c>
      <c r="H1252" s="123" t="str">
        <f t="shared" si="19"/>
        <v>070706100Ч0050</v>
      </c>
    </row>
    <row r="1253" spans="1:8">
      <c r="A1253" s="319" t="s">
        <v>1326</v>
      </c>
      <c r="B1253" s="320" t="s">
        <v>208</v>
      </c>
      <c r="C1253" s="320" t="s">
        <v>365</v>
      </c>
      <c r="D1253" s="320" t="s">
        <v>799</v>
      </c>
      <c r="E1253" s="320" t="s">
        <v>1327</v>
      </c>
      <c r="F1253" s="315">
        <v>2578250</v>
      </c>
      <c r="G1253" s="315">
        <v>2578250</v>
      </c>
      <c r="H1253" s="123" t="str">
        <f t="shared" si="19"/>
        <v>070706100Ч0050500</v>
      </c>
    </row>
    <row r="1254" spans="1:8">
      <c r="A1254" s="319" t="s">
        <v>68</v>
      </c>
      <c r="B1254" s="320" t="s">
        <v>208</v>
      </c>
      <c r="C1254" s="320" t="s">
        <v>365</v>
      </c>
      <c r="D1254" s="320" t="s">
        <v>799</v>
      </c>
      <c r="E1254" s="320" t="s">
        <v>430</v>
      </c>
      <c r="F1254" s="315">
        <v>2578250</v>
      </c>
      <c r="G1254" s="315">
        <v>2578250</v>
      </c>
      <c r="H1254" s="123" t="str">
        <f t="shared" ref="H1254:H1272" si="20">CONCATENATE(C1254,,D1254,E1254)</f>
        <v>070706100Ч0050540</v>
      </c>
    </row>
    <row r="1255" spans="1:8" ht="51">
      <c r="A1255" s="319" t="s">
        <v>1155</v>
      </c>
      <c r="B1255" s="320" t="s">
        <v>208</v>
      </c>
      <c r="C1255" s="320" t="s">
        <v>1156</v>
      </c>
      <c r="D1255" s="320" t="s">
        <v>1174</v>
      </c>
      <c r="E1255" s="320" t="s">
        <v>1174</v>
      </c>
      <c r="F1255" s="315">
        <v>119162600</v>
      </c>
      <c r="G1255" s="315">
        <v>119162600</v>
      </c>
      <c r="H1255" s="123" t="str">
        <f t="shared" si="20"/>
        <v>1400</v>
      </c>
    </row>
    <row r="1256" spans="1:8" ht="38.25">
      <c r="A1256" s="319" t="s">
        <v>211</v>
      </c>
      <c r="B1256" s="320" t="s">
        <v>208</v>
      </c>
      <c r="C1256" s="320" t="s">
        <v>437</v>
      </c>
      <c r="D1256" s="320" t="s">
        <v>1174</v>
      </c>
      <c r="E1256" s="320" t="s">
        <v>1174</v>
      </c>
      <c r="F1256" s="315">
        <v>85936000</v>
      </c>
      <c r="G1256" s="315">
        <v>85936000</v>
      </c>
      <c r="H1256" s="123" t="str">
        <f t="shared" si="20"/>
        <v>1401</v>
      </c>
    </row>
    <row r="1257" spans="1:8" ht="38.25">
      <c r="A1257" s="319" t="s">
        <v>1362</v>
      </c>
      <c r="B1257" s="320" t="s">
        <v>208</v>
      </c>
      <c r="C1257" s="320" t="s">
        <v>437</v>
      </c>
      <c r="D1257" s="320" t="s">
        <v>999</v>
      </c>
      <c r="E1257" s="320" t="s">
        <v>1174</v>
      </c>
      <c r="F1257" s="315">
        <v>85936000</v>
      </c>
      <c r="G1257" s="315">
        <v>85936000</v>
      </c>
      <c r="H1257" s="123" t="str">
        <f t="shared" si="20"/>
        <v>14011100000000</v>
      </c>
    </row>
    <row r="1258" spans="1:8" ht="76.5">
      <c r="A1258" s="319" t="s">
        <v>1365</v>
      </c>
      <c r="B1258" s="320" t="s">
        <v>208</v>
      </c>
      <c r="C1258" s="320" t="s">
        <v>437</v>
      </c>
      <c r="D1258" s="320" t="s">
        <v>1000</v>
      </c>
      <c r="E1258" s="320" t="s">
        <v>1174</v>
      </c>
      <c r="F1258" s="315">
        <v>85936000</v>
      </c>
      <c r="G1258" s="315">
        <v>85936000</v>
      </c>
      <c r="H1258" s="123" t="str">
        <f t="shared" si="20"/>
        <v>14011110000000</v>
      </c>
    </row>
    <row r="1259" spans="1:8" ht="165.75">
      <c r="A1259" s="319" t="s">
        <v>1368</v>
      </c>
      <c r="B1259" s="320" t="s">
        <v>208</v>
      </c>
      <c r="C1259" s="320" t="s">
        <v>437</v>
      </c>
      <c r="D1259" s="320" t="s">
        <v>801</v>
      </c>
      <c r="E1259" s="320" t="s">
        <v>1174</v>
      </c>
      <c r="F1259" s="315">
        <v>47996700</v>
      </c>
      <c r="G1259" s="315">
        <v>47996700</v>
      </c>
      <c r="H1259" s="123" t="str">
        <f t="shared" si="20"/>
        <v>14011110076010</v>
      </c>
    </row>
    <row r="1260" spans="1:8">
      <c r="A1260" s="319" t="s">
        <v>1326</v>
      </c>
      <c r="B1260" s="320" t="s">
        <v>208</v>
      </c>
      <c r="C1260" s="320" t="s">
        <v>437</v>
      </c>
      <c r="D1260" s="320" t="s">
        <v>801</v>
      </c>
      <c r="E1260" s="320" t="s">
        <v>1327</v>
      </c>
      <c r="F1260" s="315">
        <v>47996700</v>
      </c>
      <c r="G1260" s="315">
        <v>47996700</v>
      </c>
      <c r="H1260" s="123" t="str">
        <f t="shared" si="20"/>
        <v>14011110076010500</v>
      </c>
    </row>
    <row r="1261" spans="1:8">
      <c r="A1261" s="319" t="s">
        <v>1209</v>
      </c>
      <c r="B1261" s="320" t="s">
        <v>208</v>
      </c>
      <c r="C1261" s="320" t="s">
        <v>437</v>
      </c>
      <c r="D1261" s="320" t="s">
        <v>801</v>
      </c>
      <c r="E1261" s="320" t="s">
        <v>1210</v>
      </c>
      <c r="F1261" s="315">
        <v>47996700</v>
      </c>
      <c r="G1261" s="315">
        <v>47996700</v>
      </c>
      <c r="H1261" s="123" t="str">
        <f t="shared" si="20"/>
        <v>14011110076010510</v>
      </c>
    </row>
    <row r="1262" spans="1:8" ht="25.5">
      <c r="A1262" s="319" t="s">
        <v>546</v>
      </c>
      <c r="B1262" s="320" t="s">
        <v>208</v>
      </c>
      <c r="C1262" s="320" t="s">
        <v>437</v>
      </c>
      <c r="D1262" s="320" t="s">
        <v>801</v>
      </c>
      <c r="E1262" s="320" t="s">
        <v>438</v>
      </c>
      <c r="F1262" s="315">
        <v>47996700</v>
      </c>
      <c r="G1262" s="315">
        <v>47996700</v>
      </c>
      <c r="H1262" s="123" t="str">
        <f t="shared" si="20"/>
        <v>14011110076010511</v>
      </c>
    </row>
    <row r="1263" spans="1:8" ht="127.5">
      <c r="A1263" s="319" t="s">
        <v>540</v>
      </c>
      <c r="B1263" s="320" t="s">
        <v>208</v>
      </c>
      <c r="C1263" s="320" t="s">
        <v>437</v>
      </c>
      <c r="D1263" s="320" t="s">
        <v>802</v>
      </c>
      <c r="E1263" s="320" t="s">
        <v>1174</v>
      </c>
      <c r="F1263" s="315">
        <v>37939300</v>
      </c>
      <c r="G1263" s="315">
        <v>37939300</v>
      </c>
      <c r="H1263" s="123" t="str">
        <f t="shared" si="20"/>
        <v>14011110080130</v>
      </c>
    </row>
    <row r="1264" spans="1:8">
      <c r="A1264" s="319" t="s">
        <v>1326</v>
      </c>
      <c r="B1264" s="320" t="s">
        <v>208</v>
      </c>
      <c r="C1264" s="320" t="s">
        <v>437</v>
      </c>
      <c r="D1264" s="320" t="s">
        <v>802</v>
      </c>
      <c r="E1264" s="320" t="s">
        <v>1327</v>
      </c>
      <c r="F1264" s="315">
        <v>37939300</v>
      </c>
      <c r="G1264" s="315">
        <v>37939300</v>
      </c>
      <c r="H1264" s="123" t="str">
        <f t="shared" si="20"/>
        <v>14011110080130500</v>
      </c>
    </row>
    <row r="1265" spans="1:8">
      <c r="A1265" s="319" t="s">
        <v>1209</v>
      </c>
      <c r="B1265" s="320" t="s">
        <v>208</v>
      </c>
      <c r="C1265" s="320" t="s">
        <v>437</v>
      </c>
      <c r="D1265" s="320" t="s">
        <v>802</v>
      </c>
      <c r="E1265" s="320" t="s">
        <v>1210</v>
      </c>
      <c r="F1265" s="315">
        <v>37939300</v>
      </c>
      <c r="G1265" s="315">
        <v>37939300</v>
      </c>
      <c r="H1265" s="123" t="str">
        <f t="shared" si="20"/>
        <v>14011110080130510</v>
      </c>
    </row>
    <row r="1266" spans="1:8" ht="25.5">
      <c r="A1266" s="319" t="s">
        <v>546</v>
      </c>
      <c r="B1266" s="320" t="s">
        <v>208</v>
      </c>
      <c r="C1266" s="320" t="s">
        <v>437</v>
      </c>
      <c r="D1266" s="320" t="s">
        <v>802</v>
      </c>
      <c r="E1266" s="320" t="s">
        <v>438</v>
      </c>
      <c r="F1266" s="315">
        <v>37939300</v>
      </c>
      <c r="G1266" s="315">
        <v>37939300</v>
      </c>
      <c r="H1266" s="123" t="str">
        <f t="shared" si="20"/>
        <v>14011110080130511</v>
      </c>
    </row>
    <row r="1267" spans="1:8" ht="25.5">
      <c r="A1267" s="319" t="s">
        <v>250</v>
      </c>
      <c r="B1267" s="320" t="s">
        <v>208</v>
      </c>
      <c r="C1267" s="320" t="s">
        <v>439</v>
      </c>
      <c r="D1267" s="320" t="s">
        <v>1174</v>
      </c>
      <c r="E1267" s="320" t="s">
        <v>1174</v>
      </c>
      <c r="F1267" s="315">
        <v>33226600</v>
      </c>
      <c r="G1267" s="315">
        <v>33226600</v>
      </c>
      <c r="H1267" s="123" t="str">
        <f t="shared" si="20"/>
        <v>1403</v>
      </c>
    </row>
    <row r="1268" spans="1:8" ht="38.25">
      <c r="A1268" s="319" t="s">
        <v>1362</v>
      </c>
      <c r="B1268" s="320" t="s">
        <v>208</v>
      </c>
      <c r="C1268" s="320" t="s">
        <v>439</v>
      </c>
      <c r="D1268" s="320" t="s">
        <v>999</v>
      </c>
      <c r="E1268" s="320" t="s">
        <v>1174</v>
      </c>
      <c r="F1268" s="315">
        <v>33226600</v>
      </c>
      <c r="G1268" s="315">
        <v>33226600</v>
      </c>
      <c r="H1268" s="123" t="str">
        <f t="shared" si="20"/>
        <v>14031100000000</v>
      </c>
    </row>
    <row r="1269" spans="1:8" ht="76.5">
      <c r="A1269" s="319" t="s">
        <v>1365</v>
      </c>
      <c r="B1269" s="320" t="s">
        <v>208</v>
      </c>
      <c r="C1269" s="320" t="s">
        <v>439</v>
      </c>
      <c r="D1269" s="320" t="s">
        <v>1000</v>
      </c>
      <c r="E1269" s="320" t="s">
        <v>1174</v>
      </c>
      <c r="F1269" s="315">
        <v>33226600</v>
      </c>
      <c r="G1269" s="315">
        <v>33226600</v>
      </c>
      <c r="H1269" s="123" t="str">
        <f t="shared" si="20"/>
        <v>14031110000000</v>
      </c>
    </row>
    <row r="1270" spans="1:8" ht="140.25">
      <c r="A1270" s="319" t="s">
        <v>1473</v>
      </c>
      <c r="B1270" s="320" t="s">
        <v>208</v>
      </c>
      <c r="C1270" s="320" t="s">
        <v>439</v>
      </c>
      <c r="D1270" s="320" t="s">
        <v>803</v>
      </c>
      <c r="E1270" s="320" t="s">
        <v>1174</v>
      </c>
      <c r="F1270" s="315">
        <v>33226600</v>
      </c>
      <c r="G1270" s="315">
        <v>33226600</v>
      </c>
      <c r="H1270" s="123" t="str">
        <f t="shared" si="20"/>
        <v>14031110080120</v>
      </c>
    </row>
    <row r="1271" spans="1:8">
      <c r="A1271" s="319" t="s">
        <v>1326</v>
      </c>
      <c r="B1271" s="320" t="s">
        <v>208</v>
      </c>
      <c r="C1271" s="320" t="s">
        <v>439</v>
      </c>
      <c r="D1271" s="320" t="s">
        <v>803</v>
      </c>
      <c r="E1271" s="320" t="s">
        <v>1327</v>
      </c>
      <c r="F1271" s="315">
        <v>33226600</v>
      </c>
      <c r="G1271" s="315">
        <v>33226600</v>
      </c>
      <c r="H1271" s="123" t="str">
        <f t="shared" si="20"/>
        <v>14031110080120500</v>
      </c>
    </row>
    <row r="1272" spans="1:8">
      <c r="A1272" s="319" t="s">
        <v>68</v>
      </c>
      <c r="B1272" s="320" t="s">
        <v>208</v>
      </c>
      <c r="C1272" s="320" t="s">
        <v>439</v>
      </c>
      <c r="D1272" s="320" t="s">
        <v>803</v>
      </c>
      <c r="E1272" s="320" t="s">
        <v>430</v>
      </c>
      <c r="F1272" s="315">
        <v>33226600</v>
      </c>
      <c r="G1272" s="315">
        <v>33226600</v>
      </c>
      <c r="H1272" s="123" t="str">
        <f t="shared" si="20"/>
        <v>14031110080120540</v>
      </c>
    </row>
    <row r="1273" spans="1:8">
      <c r="A1273" s="406" t="s">
        <v>1739</v>
      </c>
      <c r="B1273" s="213"/>
      <c r="C1273" s="213"/>
      <c r="D1273" s="213"/>
      <c r="E1273" s="213"/>
      <c r="F1273" s="165">
        <v>53012000</v>
      </c>
      <c r="G1273" s="165">
        <v>79907000</v>
      </c>
    </row>
  </sheetData>
  <autoFilter ref="A6:I1273">
    <filterColumn colId="0"/>
    <filterColumn colId="1"/>
    <filterColumn colId="2"/>
    <filterColumn colId="3"/>
    <filterColumn colId="4"/>
  </autoFilter>
  <mergeCells count="7">
    <mergeCell ref="A1:G1"/>
    <mergeCell ref="A2:G2"/>
    <mergeCell ref="A3:G3"/>
    <mergeCell ref="G5:G6"/>
    <mergeCell ref="A5:A6"/>
    <mergeCell ref="B5:E5"/>
    <mergeCell ref="F5:F6"/>
  </mergeCells>
  <pageMargins left="0.70866141732283472" right="0.31496062992125984" top="0.28999999999999998" bottom="0.22" header="0.17" footer="0.31"/>
  <pageSetup paperSize="9" scale="80" orientation="portrait" r:id="rId1"/>
</worksheet>
</file>

<file path=xl/worksheets/sheet8.xml><?xml version="1.0" encoding="utf-8"?>
<worksheet xmlns="http://schemas.openxmlformats.org/spreadsheetml/2006/main" xmlns:r="http://schemas.openxmlformats.org/officeDocument/2006/relationships">
  <sheetPr codeName="Лист6"/>
  <dimension ref="A1:D53"/>
  <sheetViews>
    <sheetView topLeftCell="A2" zoomScaleNormal="100" workbookViewId="0">
      <selection activeCell="D24" sqref="D24"/>
    </sheetView>
  </sheetViews>
  <sheetFormatPr defaultRowHeight="12.75"/>
  <cols>
    <col min="1" max="1" width="50.7109375" style="3" customWidth="1"/>
    <col min="2" max="2" width="8.140625" style="3" customWidth="1"/>
    <col min="3" max="3" width="11" style="3" customWidth="1"/>
    <col min="4" max="4" width="18.42578125" style="3" customWidth="1"/>
    <col min="5" max="16384" width="9.140625" style="3"/>
  </cols>
  <sheetData>
    <row r="1" spans="1:4" ht="44.25" hidden="1" customHeight="1">
      <c r="A1" s="460" t="str">
        <f>"Приложение №"&amp;Н2фун&amp;"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60"/>
      <c r="C1" s="460"/>
      <c r="D1" s="460"/>
    </row>
    <row r="2" spans="1:4" ht="47.25" customHeight="1">
      <c r="A2" s="460" t="str">
        <f>"Приложение "&amp;Н1фун&amp;" к решению
Богучанского районного Совета депутатов
от "&amp;Р1дата&amp;" года №"&amp;Р1номер</f>
        <v>Приложение 5 к решению
Богучанского районного Совета депутатов
от  года №</v>
      </c>
      <c r="B2" s="460"/>
      <c r="C2" s="460"/>
      <c r="D2" s="460"/>
    </row>
    <row r="3" spans="1:4" ht="64.5" customHeight="1">
      <c r="A3" s="459" t="str">
        <f>"Распределение бюджетных ассигнований по разделам и подразделам бюджетной классификации расходов бюджетов Российской Федерации  на "&amp;год&amp;" год"</f>
        <v>Распределение бюджетных ассигнований по разделам и подразделам бюджетной классификации расходов бюджетов Российской Федерации  на 2023 год</v>
      </c>
      <c r="B3" s="459"/>
      <c r="C3" s="459"/>
      <c r="D3" s="459"/>
    </row>
    <row r="4" spans="1:4">
      <c r="D4" s="8" t="s">
        <v>69</v>
      </c>
    </row>
    <row r="5" spans="1:4" ht="12.75" customHeight="1">
      <c r="A5" s="495" t="s">
        <v>1333</v>
      </c>
      <c r="B5" s="496" t="s">
        <v>177</v>
      </c>
      <c r="C5" s="497"/>
      <c r="D5" s="495" t="str">
        <f>""&amp;год&amp;"год"</f>
        <v>2023год</v>
      </c>
    </row>
    <row r="6" spans="1:4">
      <c r="A6" s="495"/>
      <c r="B6" s="188" t="s">
        <v>1016</v>
      </c>
      <c r="C6" s="188" t="s">
        <v>233</v>
      </c>
      <c r="D6" s="495"/>
    </row>
    <row r="7" spans="1:4" s="11" customFormat="1">
      <c r="A7" s="414" t="s">
        <v>637</v>
      </c>
      <c r="B7" s="415" t="s">
        <v>1174</v>
      </c>
      <c r="C7" s="245" t="s">
        <v>1174</v>
      </c>
      <c r="D7" s="246">
        <v>2849318159</v>
      </c>
    </row>
    <row r="8" spans="1:4">
      <c r="A8" s="414" t="s">
        <v>234</v>
      </c>
      <c r="B8" s="415" t="s">
        <v>131</v>
      </c>
      <c r="C8" s="245" t="s">
        <v>127</v>
      </c>
      <c r="D8" s="246">
        <v>245023095</v>
      </c>
    </row>
    <row r="9" spans="1:4" ht="38.25">
      <c r="A9" s="179" t="s">
        <v>1309</v>
      </c>
      <c r="B9" s="440" t="s">
        <v>131</v>
      </c>
      <c r="C9" s="441" t="s">
        <v>223</v>
      </c>
      <c r="D9" s="442">
        <v>2830891</v>
      </c>
    </row>
    <row r="10" spans="1:4" ht="51">
      <c r="A10" s="179" t="s">
        <v>67</v>
      </c>
      <c r="B10" s="440" t="s">
        <v>131</v>
      </c>
      <c r="C10" s="441" t="s">
        <v>235</v>
      </c>
      <c r="D10" s="442">
        <v>7823845</v>
      </c>
    </row>
    <row r="11" spans="1:4" ht="51">
      <c r="A11" s="179" t="s">
        <v>236</v>
      </c>
      <c r="B11" s="440" t="s">
        <v>131</v>
      </c>
      <c r="C11" s="441" t="s">
        <v>237</v>
      </c>
      <c r="D11" s="442">
        <v>78402249</v>
      </c>
    </row>
    <row r="12" spans="1:4">
      <c r="A12" s="179" t="s">
        <v>1192</v>
      </c>
      <c r="B12" s="440" t="s">
        <v>131</v>
      </c>
      <c r="C12" s="441" t="s">
        <v>227</v>
      </c>
      <c r="D12" s="442">
        <v>6500</v>
      </c>
    </row>
    <row r="13" spans="1:4" ht="38.25">
      <c r="A13" s="179" t="s">
        <v>216</v>
      </c>
      <c r="B13" s="440" t="s">
        <v>131</v>
      </c>
      <c r="C13" s="441" t="s">
        <v>228</v>
      </c>
      <c r="D13" s="442">
        <v>24448579</v>
      </c>
    </row>
    <row r="14" spans="1:4">
      <c r="A14" s="179" t="s">
        <v>60</v>
      </c>
      <c r="B14" s="440" t="s">
        <v>131</v>
      </c>
      <c r="C14" s="441" t="s">
        <v>27</v>
      </c>
      <c r="D14" s="442">
        <v>10000000</v>
      </c>
    </row>
    <row r="15" spans="1:4">
      <c r="A15" s="179" t="s">
        <v>217</v>
      </c>
      <c r="B15" s="440" t="s">
        <v>131</v>
      </c>
      <c r="C15" s="441" t="s">
        <v>71</v>
      </c>
      <c r="D15" s="442">
        <v>121511031</v>
      </c>
    </row>
    <row r="16" spans="1:4">
      <c r="A16" s="414" t="s">
        <v>187</v>
      </c>
      <c r="B16" s="415" t="s">
        <v>223</v>
      </c>
      <c r="C16" s="245" t="s">
        <v>127</v>
      </c>
      <c r="D16" s="246">
        <v>5370200</v>
      </c>
    </row>
    <row r="17" spans="1:4">
      <c r="A17" s="179" t="s">
        <v>188</v>
      </c>
      <c r="B17" s="440" t="s">
        <v>223</v>
      </c>
      <c r="C17" s="441" t="s">
        <v>235</v>
      </c>
      <c r="D17" s="442">
        <v>5370200</v>
      </c>
    </row>
    <row r="18" spans="1:4" ht="25.5">
      <c r="A18" s="414" t="s">
        <v>238</v>
      </c>
      <c r="B18" s="415" t="s">
        <v>235</v>
      </c>
      <c r="C18" s="245" t="s">
        <v>127</v>
      </c>
      <c r="D18" s="246">
        <v>37755755</v>
      </c>
    </row>
    <row r="19" spans="1:4" ht="38.25">
      <c r="A19" s="179" t="s">
        <v>1692</v>
      </c>
      <c r="B19" s="440" t="s">
        <v>235</v>
      </c>
      <c r="C19" s="441" t="s">
        <v>192</v>
      </c>
      <c r="D19" s="442">
        <v>37755755</v>
      </c>
    </row>
    <row r="20" spans="1:4">
      <c r="A20" s="414" t="s">
        <v>183</v>
      </c>
      <c r="B20" s="415" t="s">
        <v>237</v>
      </c>
      <c r="C20" s="245" t="s">
        <v>127</v>
      </c>
      <c r="D20" s="246">
        <v>107799200</v>
      </c>
    </row>
    <row r="21" spans="1:4">
      <c r="A21" s="179" t="s">
        <v>184</v>
      </c>
      <c r="B21" s="440" t="s">
        <v>237</v>
      </c>
      <c r="C21" s="441" t="s">
        <v>227</v>
      </c>
      <c r="D21" s="442">
        <v>2064600</v>
      </c>
    </row>
    <row r="22" spans="1:4">
      <c r="A22" s="179" t="s">
        <v>1650</v>
      </c>
      <c r="B22" s="440" t="s">
        <v>237</v>
      </c>
      <c r="C22" s="441" t="s">
        <v>23</v>
      </c>
      <c r="D22" s="442">
        <v>2328100</v>
      </c>
    </row>
    <row r="23" spans="1:4">
      <c r="A23" s="179" t="s">
        <v>185</v>
      </c>
      <c r="B23" s="440" t="s">
        <v>237</v>
      </c>
      <c r="C23" s="441" t="s">
        <v>31</v>
      </c>
      <c r="D23" s="442">
        <v>83804600</v>
      </c>
    </row>
    <row r="24" spans="1:4">
      <c r="A24" s="179" t="s">
        <v>252</v>
      </c>
      <c r="B24" s="440" t="s">
        <v>237</v>
      </c>
      <c r="C24" s="441" t="s">
        <v>26</v>
      </c>
      <c r="D24" s="442">
        <v>16060400</v>
      </c>
    </row>
    <row r="25" spans="1:4">
      <c r="A25" s="179" t="s">
        <v>145</v>
      </c>
      <c r="B25" s="440" t="s">
        <v>237</v>
      </c>
      <c r="C25" s="441" t="s">
        <v>199</v>
      </c>
      <c r="D25" s="442">
        <v>3541500</v>
      </c>
    </row>
    <row r="26" spans="1:4">
      <c r="A26" s="414" t="s">
        <v>239</v>
      </c>
      <c r="B26" s="415" t="s">
        <v>227</v>
      </c>
      <c r="C26" s="245" t="s">
        <v>127</v>
      </c>
      <c r="D26" s="246">
        <v>265266478</v>
      </c>
    </row>
    <row r="27" spans="1:4">
      <c r="A27" s="179" t="s">
        <v>3</v>
      </c>
      <c r="B27" s="440" t="s">
        <v>227</v>
      </c>
      <c r="C27" s="441" t="s">
        <v>131</v>
      </c>
      <c r="D27" s="442">
        <v>1788890</v>
      </c>
    </row>
    <row r="28" spans="1:4">
      <c r="A28" s="179" t="s">
        <v>146</v>
      </c>
      <c r="B28" s="440" t="s">
        <v>227</v>
      </c>
      <c r="C28" s="441" t="s">
        <v>223</v>
      </c>
      <c r="D28" s="442">
        <v>252775777</v>
      </c>
    </row>
    <row r="29" spans="1:4">
      <c r="A29" s="179" t="s">
        <v>37</v>
      </c>
      <c r="B29" s="440" t="s">
        <v>227</v>
      </c>
      <c r="C29" s="441" t="s">
        <v>235</v>
      </c>
      <c r="D29" s="442">
        <v>3299500</v>
      </c>
    </row>
    <row r="30" spans="1:4" ht="25.5">
      <c r="A30" s="179" t="s">
        <v>151</v>
      </c>
      <c r="B30" s="440" t="s">
        <v>227</v>
      </c>
      <c r="C30" s="441" t="s">
        <v>227</v>
      </c>
      <c r="D30" s="442">
        <v>7402311</v>
      </c>
    </row>
    <row r="31" spans="1:4">
      <c r="A31" s="414" t="s">
        <v>1635</v>
      </c>
      <c r="B31" s="415" t="s">
        <v>228</v>
      </c>
      <c r="C31" s="245" t="s">
        <v>127</v>
      </c>
      <c r="D31" s="246">
        <v>2424973</v>
      </c>
    </row>
    <row r="32" spans="1:4" ht="25.5">
      <c r="A32" s="179" t="s">
        <v>1700</v>
      </c>
      <c r="B32" s="440" t="s">
        <v>228</v>
      </c>
      <c r="C32" s="441" t="s">
        <v>235</v>
      </c>
      <c r="D32" s="442">
        <v>1550300</v>
      </c>
    </row>
    <row r="33" spans="1:4">
      <c r="A33" s="179" t="s">
        <v>1637</v>
      </c>
      <c r="B33" s="440" t="s">
        <v>228</v>
      </c>
      <c r="C33" s="441" t="s">
        <v>227</v>
      </c>
      <c r="D33" s="442">
        <v>874673</v>
      </c>
    </row>
    <row r="34" spans="1:4">
      <c r="A34" s="414" t="s">
        <v>140</v>
      </c>
      <c r="B34" s="415" t="s">
        <v>23</v>
      </c>
      <c r="C34" s="245" t="s">
        <v>127</v>
      </c>
      <c r="D34" s="246">
        <v>1665288759</v>
      </c>
    </row>
    <row r="35" spans="1:4">
      <c r="A35" s="179" t="s">
        <v>152</v>
      </c>
      <c r="B35" s="440" t="s">
        <v>23</v>
      </c>
      <c r="C35" s="441" t="s">
        <v>131</v>
      </c>
      <c r="D35" s="442">
        <v>517728439</v>
      </c>
    </row>
    <row r="36" spans="1:4">
      <c r="A36" s="179" t="s">
        <v>153</v>
      </c>
      <c r="B36" s="440" t="s">
        <v>23</v>
      </c>
      <c r="C36" s="441" t="s">
        <v>223</v>
      </c>
      <c r="D36" s="442">
        <v>878788026</v>
      </c>
    </row>
    <row r="37" spans="1:4">
      <c r="A37" s="179" t="s">
        <v>1077</v>
      </c>
      <c r="B37" s="440" t="s">
        <v>23</v>
      </c>
      <c r="C37" s="441" t="s">
        <v>235</v>
      </c>
      <c r="D37" s="442">
        <v>134527745</v>
      </c>
    </row>
    <row r="38" spans="1:4">
      <c r="A38" s="179" t="s">
        <v>1075</v>
      </c>
      <c r="B38" s="440" t="s">
        <v>23</v>
      </c>
      <c r="C38" s="441" t="s">
        <v>23</v>
      </c>
      <c r="D38" s="442">
        <v>37970619</v>
      </c>
    </row>
    <row r="39" spans="1:4">
      <c r="A39" s="179" t="s">
        <v>4</v>
      </c>
      <c r="B39" s="440" t="s">
        <v>23</v>
      </c>
      <c r="C39" s="441" t="s">
        <v>26</v>
      </c>
      <c r="D39" s="442">
        <v>96273930</v>
      </c>
    </row>
    <row r="40" spans="1:4">
      <c r="A40" s="414" t="s">
        <v>249</v>
      </c>
      <c r="B40" s="415" t="s">
        <v>31</v>
      </c>
      <c r="C40" s="245" t="s">
        <v>127</v>
      </c>
      <c r="D40" s="246">
        <v>262007302</v>
      </c>
    </row>
    <row r="41" spans="1:4">
      <c r="A41" s="179" t="s">
        <v>209</v>
      </c>
      <c r="B41" s="440" t="s">
        <v>31</v>
      </c>
      <c r="C41" s="441" t="s">
        <v>131</v>
      </c>
      <c r="D41" s="442">
        <v>160057996</v>
      </c>
    </row>
    <row r="42" spans="1:4">
      <c r="A42" s="179" t="s">
        <v>0</v>
      </c>
      <c r="B42" s="440" t="s">
        <v>31</v>
      </c>
      <c r="C42" s="441" t="s">
        <v>237</v>
      </c>
      <c r="D42" s="442">
        <v>101949306</v>
      </c>
    </row>
    <row r="43" spans="1:4">
      <c r="A43" s="414" t="s">
        <v>141</v>
      </c>
      <c r="B43" s="415" t="s">
        <v>192</v>
      </c>
      <c r="C43" s="245" t="s">
        <v>127</v>
      </c>
      <c r="D43" s="246">
        <v>89400658</v>
      </c>
    </row>
    <row r="44" spans="1:4">
      <c r="A44" s="179" t="s">
        <v>97</v>
      </c>
      <c r="B44" s="440" t="s">
        <v>192</v>
      </c>
      <c r="C44" s="441" t="s">
        <v>131</v>
      </c>
      <c r="D44" s="442">
        <v>8176998</v>
      </c>
    </row>
    <row r="45" spans="1:4">
      <c r="A45" s="414" t="s">
        <v>98</v>
      </c>
      <c r="B45" s="415" t="s">
        <v>192</v>
      </c>
      <c r="C45" s="245" t="s">
        <v>235</v>
      </c>
      <c r="D45" s="246">
        <v>75471460</v>
      </c>
    </row>
    <row r="46" spans="1:4">
      <c r="A46" s="179" t="s">
        <v>18</v>
      </c>
      <c r="B46" s="440" t="s">
        <v>192</v>
      </c>
      <c r="C46" s="441" t="s">
        <v>237</v>
      </c>
      <c r="D46" s="442">
        <v>4373600</v>
      </c>
    </row>
    <row r="47" spans="1:4">
      <c r="A47" s="179" t="s">
        <v>63</v>
      </c>
      <c r="B47" s="440" t="s">
        <v>192</v>
      </c>
      <c r="C47" s="441" t="s">
        <v>228</v>
      </c>
      <c r="D47" s="442">
        <v>1378600</v>
      </c>
    </row>
    <row r="48" spans="1:4">
      <c r="A48" s="179" t="s">
        <v>248</v>
      </c>
      <c r="B48" s="440" t="s">
        <v>27</v>
      </c>
      <c r="C48" s="441" t="s">
        <v>127</v>
      </c>
      <c r="D48" s="442">
        <v>20028339</v>
      </c>
    </row>
    <row r="49" spans="1:4">
      <c r="A49" s="179" t="s">
        <v>1229</v>
      </c>
      <c r="B49" s="440" t="s">
        <v>27</v>
      </c>
      <c r="C49" s="441" t="s">
        <v>131</v>
      </c>
      <c r="D49" s="442">
        <v>19928339</v>
      </c>
    </row>
    <row r="50" spans="1:4">
      <c r="A50" s="414" t="s">
        <v>210</v>
      </c>
      <c r="B50" s="415" t="s">
        <v>27</v>
      </c>
      <c r="C50" s="245" t="s">
        <v>223</v>
      </c>
      <c r="D50" s="246">
        <v>100000</v>
      </c>
    </row>
    <row r="51" spans="1:4" ht="38.25">
      <c r="A51" s="179" t="s">
        <v>1155</v>
      </c>
      <c r="B51" s="440" t="s">
        <v>73</v>
      </c>
      <c r="C51" s="441" t="s">
        <v>127</v>
      </c>
      <c r="D51" s="442">
        <v>148953400</v>
      </c>
    </row>
    <row r="52" spans="1:4" ht="38.25">
      <c r="A52" s="179" t="s">
        <v>211</v>
      </c>
      <c r="B52" s="440" t="s">
        <v>73</v>
      </c>
      <c r="C52" s="441" t="s">
        <v>131</v>
      </c>
      <c r="D52" s="442">
        <v>107420200</v>
      </c>
    </row>
    <row r="53" spans="1:4">
      <c r="A53" s="414" t="s">
        <v>250</v>
      </c>
      <c r="B53" s="415" t="s">
        <v>73</v>
      </c>
      <c r="C53" s="245" t="s">
        <v>235</v>
      </c>
      <c r="D53" s="246">
        <v>41533200</v>
      </c>
    </row>
  </sheetData>
  <autoFilter ref="A6:D53"/>
  <mergeCells count="6">
    <mergeCell ref="A1:D1"/>
    <mergeCell ref="A2:D2"/>
    <mergeCell ref="A3:D3"/>
    <mergeCell ref="A5:A6"/>
    <mergeCell ref="B5:C5"/>
    <mergeCell ref="D5:D6"/>
  </mergeCells>
  <phoneticPr fontId="0" type="noConversion"/>
  <pageMargins left="0.78740157480314965" right="0.23622047244094491" top="0.19685039370078741" bottom="0.19685039370078741" header="0.15748031496062992" footer="0.15748031496062992"/>
  <pageSetup paperSize="9" scale="95" fitToHeight="0" orientation="portrait" r:id="rId1"/>
  <headerFooter alignWithMargins="0"/>
</worksheet>
</file>

<file path=xl/worksheets/sheet9.xml><?xml version="1.0" encoding="utf-8"?>
<worksheet xmlns="http://schemas.openxmlformats.org/spreadsheetml/2006/main" xmlns:r="http://schemas.openxmlformats.org/officeDocument/2006/relationships">
  <dimension ref="A1:G54"/>
  <sheetViews>
    <sheetView topLeftCell="A2" zoomScaleNormal="100" workbookViewId="0">
      <selection sqref="A1:XFD1"/>
    </sheetView>
  </sheetViews>
  <sheetFormatPr defaultRowHeight="12.75"/>
  <cols>
    <col min="1" max="1" width="40.85546875" style="3" customWidth="1"/>
    <col min="2" max="2" width="9" style="3" customWidth="1"/>
    <col min="3" max="3" width="7.5703125" style="3" customWidth="1"/>
    <col min="4" max="4" width="20.140625" style="3" customWidth="1"/>
    <col min="5" max="5" width="20.140625" style="19" customWidth="1"/>
    <col min="6" max="6" width="9.140625" style="3"/>
    <col min="7" max="7" width="19.28515625" style="3" customWidth="1"/>
    <col min="8" max="16384" width="9.140625" style="3"/>
  </cols>
  <sheetData>
    <row r="1" spans="1:7" ht="44.25" hidden="1" customHeight="1">
      <c r="A1" s="460" t="str">
        <f>"Приложение №"&amp;Н2фун1&amp;"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60"/>
      <c r="C1" s="460"/>
      <c r="D1" s="460"/>
      <c r="E1" s="460"/>
    </row>
    <row r="2" spans="1:7" ht="47.25" customHeight="1">
      <c r="A2" s="460" t="str">
        <f>"Приложение "&amp;Н1фун1&amp;" к решению
Богучанского районного Совета депутатов
от "&amp;Р1дата&amp;" года №"&amp;Р1номер</f>
        <v>Приложение 6 к решению
Богучанского районного Совета депутатов
от  года №</v>
      </c>
      <c r="B2" s="460"/>
      <c r="C2" s="460"/>
      <c r="D2" s="460"/>
      <c r="E2" s="460"/>
    </row>
    <row r="3" spans="1:7" ht="65.25" customHeight="1">
      <c r="A3" s="459" t="str">
        <f>"Распределение  бюджетных ассигнований по разделам и подразделам бюджетной классификации расходов бюджетов Российской Федерации  на  плановый период "&amp;ПлПер&amp;" годов"</f>
        <v>Распределение  бюджетных ассигнований по разделам и подразделам бюджетной классификации расходов бюджетов Российской Федерации  на  плановый период 2024-2025 годов</v>
      </c>
      <c r="B3" s="459"/>
      <c r="C3" s="459"/>
      <c r="D3" s="459"/>
      <c r="E3" s="459"/>
      <c r="G3" s="153"/>
    </row>
    <row r="4" spans="1:7">
      <c r="E4" s="8" t="s">
        <v>69</v>
      </c>
    </row>
    <row r="5" spans="1:7" ht="12.75" customHeight="1">
      <c r="A5" s="495" t="s">
        <v>232</v>
      </c>
      <c r="B5" s="498" t="s">
        <v>177</v>
      </c>
      <c r="C5" s="498"/>
      <c r="D5" s="495" t="s">
        <v>1828</v>
      </c>
      <c r="E5" s="495" t="s">
        <v>2085</v>
      </c>
    </row>
    <row r="6" spans="1:7" ht="25.5" customHeight="1">
      <c r="A6" s="495"/>
      <c r="B6" s="242" t="s">
        <v>1016</v>
      </c>
      <c r="C6" s="51" t="s">
        <v>233</v>
      </c>
      <c r="D6" s="495"/>
      <c r="E6" s="495"/>
    </row>
    <row r="7" spans="1:7" s="11" customFormat="1">
      <c r="A7" s="414" t="s">
        <v>1196</v>
      </c>
      <c r="B7" s="416" t="s">
        <v>1174</v>
      </c>
      <c r="C7" s="320" t="s">
        <v>1174</v>
      </c>
      <c r="D7" s="417">
        <f>2620525286+53012000</f>
        <v>2673537286</v>
      </c>
      <c r="E7" s="417">
        <f>2586598019+79907000</f>
        <v>2666505019</v>
      </c>
    </row>
    <row r="8" spans="1:7">
      <c r="A8" s="414" t="s">
        <v>234</v>
      </c>
      <c r="B8" s="416" t="s">
        <v>131</v>
      </c>
      <c r="C8" s="320" t="s">
        <v>127</v>
      </c>
      <c r="D8" s="417">
        <v>135450382</v>
      </c>
      <c r="E8" s="417">
        <v>135659815</v>
      </c>
    </row>
    <row r="9" spans="1:7" ht="38.25">
      <c r="A9" s="51" t="s">
        <v>1309</v>
      </c>
      <c r="B9" s="418" t="s">
        <v>131</v>
      </c>
      <c r="C9" s="148" t="s">
        <v>223</v>
      </c>
      <c r="D9" s="419">
        <v>2830891</v>
      </c>
      <c r="E9" s="419">
        <v>2830891</v>
      </c>
    </row>
    <row r="10" spans="1:7" ht="51">
      <c r="A10" s="51" t="s">
        <v>67</v>
      </c>
      <c r="B10" s="418" t="s">
        <v>131</v>
      </c>
      <c r="C10" s="148" t="s">
        <v>235</v>
      </c>
      <c r="D10" s="419">
        <v>7607845</v>
      </c>
      <c r="E10" s="419">
        <v>7823845</v>
      </c>
    </row>
    <row r="11" spans="1:7" ht="63.75">
      <c r="A11" s="51" t="s">
        <v>236</v>
      </c>
      <c r="B11" s="418" t="s">
        <v>131</v>
      </c>
      <c r="C11" s="148" t="s">
        <v>237</v>
      </c>
      <c r="D11" s="419">
        <v>78403236</v>
      </c>
      <c r="E11" s="419">
        <v>78402469</v>
      </c>
    </row>
    <row r="12" spans="1:7">
      <c r="A12" s="51" t="s">
        <v>1192</v>
      </c>
      <c r="B12" s="418" t="s">
        <v>131</v>
      </c>
      <c r="C12" s="148" t="s">
        <v>227</v>
      </c>
      <c r="D12" s="419">
        <v>5800</v>
      </c>
      <c r="E12" s="419">
        <v>0</v>
      </c>
    </row>
    <row r="13" spans="1:7" ht="51">
      <c r="A13" s="51" t="s">
        <v>216</v>
      </c>
      <c r="B13" s="418" t="s">
        <v>131</v>
      </c>
      <c r="C13" s="148" t="s">
        <v>228</v>
      </c>
      <c r="D13" s="419">
        <v>24448579</v>
      </c>
      <c r="E13" s="419">
        <v>24448579</v>
      </c>
    </row>
    <row r="14" spans="1:7">
      <c r="A14" s="51" t="s">
        <v>60</v>
      </c>
      <c r="B14" s="418" t="s">
        <v>131</v>
      </c>
      <c r="C14" s="148" t="s">
        <v>27</v>
      </c>
      <c r="D14" s="419">
        <v>10000000</v>
      </c>
      <c r="E14" s="419">
        <v>10000000</v>
      </c>
    </row>
    <row r="15" spans="1:7">
      <c r="A15" s="51" t="s">
        <v>217</v>
      </c>
      <c r="B15" s="418" t="s">
        <v>131</v>
      </c>
      <c r="C15" s="148" t="s">
        <v>71</v>
      </c>
      <c r="D15" s="419">
        <v>12154031</v>
      </c>
      <c r="E15" s="419">
        <v>12154031</v>
      </c>
    </row>
    <row r="16" spans="1:7">
      <c r="A16" s="414" t="s">
        <v>187</v>
      </c>
      <c r="B16" s="416" t="s">
        <v>223</v>
      </c>
      <c r="C16" s="320" t="s">
        <v>127</v>
      </c>
      <c r="D16" s="417">
        <v>5569800</v>
      </c>
      <c r="E16" s="417">
        <v>0</v>
      </c>
    </row>
    <row r="17" spans="1:5" ht="25.5">
      <c r="A17" s="51" t="s">
        <v>188</v>
      </c>
      <c r="B17" s="418" t="s">
        <v>223</v>
      </c>
      <c r="C17" s="148" t="s">
        <v>235</v>
      </c>
      <c r="D17" s="419">
        <v>5569800</v>
      </c>
      <c r="E17" s="419">
        <v>0</v>
      </c>
    </row>
    <row r="18" spans="1:5" ht="25.5">
      <c r="A18" s="414" t="s">
        <v>238</v>
      </c>
      <c r="B18" s="416" t="s">
        <v>235</v>
      </c>
      <c r="C18" s="320" t="s">
        <v>127</v>
      </c>
      <c r="D18" s="417">
        <v>37855755</v>
      </c>
      <c r="E18" s="417">
        <v>37755755</v>
      </c>
    </row>
    <row r="19" spans="1:5" ht="51">
      <c r="A19" s="51" t="s">
        <v>1692</v>
      </c>
      <c r="B19" s="418" t="s">
        <v>235</v>
      </c>
      <c r="C19" s="148" t="s">
        <v>192</v>
      </c>
      <c r="D19" s="419">
        <v>37855755</v>
      </c>
      <c r="E19" s="419">
        <v>37755755</v>
      </c>
    </row>
    <row r="20" spans="1:5">
      <c r="A20" s="51" t="s">
        <v>183</v>
      </c>
      <c r="B20" s="418" t="s">
        <v>237</v>
      </c>
      <c r="C20" s="148" t="s">
        <v>127</v>
      </c>
      <c r="D20" s="419">
        <v>47221700</v>
      </c>
      <c r="E20" s="419">
        <v>47226700</v>
      </c>
    </row>
    <row r="21" spans="1:5">
      <c r="A21" s="414" t="s">
        <v>184</v>
      </c>
      <c r="B21" s="416" t="s">
        <v>237</v>
      </c>
      <c r="C21" s="320" t="s">
        <v>227</v>
      </c>
      <c r="D21" s="417">
        <v>2064600</v>
      </c>
      <c r="E21" s="417">
        <v>2064600</v>
      </c>
    </row>
    <row r="22" spans="1:5">
      <c r="A22" s="51" t="s">
        <v>1650</v>
      </c>
      <c r="B22" s="418" t="s">
        <v>237</v>
      </c>
      <c r="C22" s="148" t="s">
        <v>23</v>
      </c>
      <c r="D22" s="419">
        <v>2224400</v>
      </c>
      <c r="E22" s="419">
        <v>2224400</v>
      </c>
    </row>
    <row r="23" spans="1:5">
      <c r="A23" s="51" t="s">
        <v>185</v>
      </c>
      <c r="B23" s="418" t="s">
        <v>237</v>
      </c>
      <c r="C23" s="148" t="s">
        <v>31</v>
      </c>
      <c r="D23" s="419">
        <v>39804600</v>
      </c>
      <c r="E23" s="419">
        <v>39804600</v>
      </c>
    </row>
    <row r="24" spans="1:5">
      <c r="A24" s="51" t="s">
        <v>252</v>
      </c>
      <c r="B24" s="418" t="s">
        <v>237</v>
      </c>
      <c r="C24" s="148" t="s">
        <v>26</v>
      </c>
      <c r="D24" s="419">
        <v>86600</v>
      </c>
      <c r="E24" s="419">
        <v>91600</v>
      </c>
    </row>
    <row r="25" spans="1:5" ht="25.5">
      <c r="A25" s="51" t="s">
        <v>145</v>
      </c>
      <c r="B25" s="418" t="s">
        <v>237</v>
      </c>
      <c r="C25" s="148" t="s">
        <v>199</v>
      </c>
      <c r="D25" s="419">
        <v>3041500</v>
      </c>
      <c r="E25" s="419">
        <v>3041500</v>
      </c>
    </row>
    <row r="26" spans="1:5">
      <c r="A26" s="51" t="s">
        <v>239</v>
      </c>
      <c r="B26" s="418" t="s">
        <v>227</v>
      </c>
      <c r="C26" s="148" t="s">
        <v>127</v>
      </c>
      <c r="D26" s="419">
        <v>255266478</v>
      </c>
      <c r="E26" s="419">
        <v>255266478</v>
      </c>
    </row>
    <row r="27" spans="1:5">
      <c r="A27" s="414" t="s">
        <v>3</v>
      </c>
      <c r="B27" s="416" t="s">
        <v>227</v>
      </c>
      <c r="C27" s="320" t="s">
        <v>131</v>
      </c>
      <c r="D27" s="417">
        <v>1788890</v>
      </c>
      <c r="E27" s="417">
        <v>1788890</v>
      </c>
    </row>
    <row r="28" spans="1:5">
      <c r="A28" s="51" t="s">
        <v>146</v>
      </c>
      <c r="B28" s="418" t="s">
        <v>227</v>
      </c>
      <c r="C28" s="148" t="s">
        <v>223</v>
      </c>
      <c r="D28" s="419">
        <v>242775777</v>
      </c>
      <c r="E28" s="419">
        <v>242775777</v>
      </c>
    </row>
    <row r="29" spans="1:5">
      <c r="A29" s="51" t="s">
        <v>37</v>
      </c>
      <c r="B29" s="418" t="s">
        <v>227</v>
      </c>
      <c r="C29" s="148" t="s">
        <v>235</v>
      </c>
      <c r="D29" s="419">
        <v>3299500</v>
      </c>
      <c r="E29" s="419">
        <v>3299500</v>
      </c>
    </row>
    <row r="30" spans="1:5" ht="25.5">
      <c r="A30" s="51" t="s">
        <v>151</v>
      </c>
      <c r="B30" s="418" t="s">
        <v>227</v>
      </c>
      <c r="C30" s="148" t="s">
        <v>227</v>
      </c>
      <c r="D30" s="419">
        <v>7402311</v>
      </c>
      <c r="E30" s="419">
        <v>7402311</v>
      </c>
    </row>
    <row r="31" spans="1:5">
      <c r="A31" s="414" t="s">
        <v>1635</v>
      </c>
      <c r="B31" s="416" t="s">
        <v>228</v>
      </c>
      <c r="C31" s="320" t="s">
        <v>127</v>
      </c>
      <c r="D31" s="417">
        <v>1461173</v>
      </c>
      <c r="E31" s="417">
        <v>1461173</v>
      </c>
    </row>
    <row r="32" spans="1:5" ht="25.5">
      <c r="A32" s="51" t="s">
        <v>1700</v>
      </c>
      <c r="B32" s="418" t="s">
        <v>228</v>
      </c>
      <c r="C32" s="148" t="s">
        <v>235</v>
      </c>
      <c r="D32" s="419">
        <v>836500</v>
      </c>
      <c r="E32" s="419">
        <v>836500</v>
      </c>
    </row>
    <row r="33" spans="1:5" ht="25.5">
      <c r="A33" s="414" t="s">
        <v>1637</v>
      </c>
      <c r="B33" s="416" t="s">
        <v>228</v>
      </c>
      <c r="C33" s="320" t="s">
        <v>227</v>
      </c>
      <c r="D33" s="417">
        <v>624673</v>
      </c>
      <c r="E33" s="417">
        <v>624673</v>
      </c>
    </row>
    <row r="34" spans="1:5">
      <c r="A34" s="51" t="s">
        <v>140</v>
      </c>
      <c r="B34" s="418" t="s">
        <v>23</v>
      </c>
      <c r="C34" s="148" t="s">
        <v>127</v>
      </c>
      <c r="D34" s="419">
        <v>1648892459</v>
      </c>
      <c r="E34" s="419">
        <v>1642467659</v>
      </c>
    </row>
    <row r="35" spans="1:5">
      <c r="A35" s="51" t="s">
        <v>152</v>
      </c>
      <c r="B35" s="418" t="s">
        <v>23</v>
      </c>
      <c r="C35" s="148" t="s">
        <v>131</v>
      </c>
      <c r="D35" s="419">
        <v>517882439</v>
      </c>
      <c r="E35" s="419">
        <v>517948439</v>
      </c>
    </row>
    <row r="36" spans="1:5">
      <c r="A36" s="51" t="s">
        <v>153</v>
      </c>
      <c r="B36" s="418" t="s">
        <v>23</v>
      </c>
      <c r="C36" s="148" t="s">
        <v>223</v>
      </c>
      <c r="D36" s="419">
        <v>863259426</v>
      </c>
      <c r="E36" s="419">
        <v>856768626</v>
      </c>
    </row>
    <row r="37" spans="1:5">
      <c r="A37" s="51" t="s">
        <v>1077</v>
      </c>
      <c r="B37" s="418" t="s">
        <v>23</v>
      </c>
      <c r="C37" s="148" t="s">
        <v>235</v>
      </c>
      <c r="D37" s="419">
        <v>133927745</v>
      </c>
      <c r="E37" s="419">
        <v>133927745</v>
      </c>
    </row>
    <row r="38" spans="1:5">
      <c r="A38" s="51" t="s">
        <v>1075</v>
      </c>
      <c r="B38" s="418" t="s">
        <v>23</v>
      </c>
      <c r="C38" s="148" t="s">
        <v>23</v>
      </c>
      <c r="D38" s="419">
        <v>37548919</v>
      </c>
      <c r="E38" s="419">
        <v>37548919</v>
      </c>
    </row>
    <row r="39" spans="1:5">
      <c r="A39" s="414" t="s">
        <v>4</v>
      </c>
      <c r="B39" s="416" t="s">
        <v>23</v>
      </c>
      <c r="C39" s="320" t="s">
        <v>26</v>
      </c>
      <c r="D39" s="417">
        <v>96273930</v>
      </c>
      <c r="E39" s="417">
        <v>96273930</v>
      </c>
    </row>
    <row r="40" spans="1:5">
      <c r="A40" s="51" t="s">
        <v>249</v>
      </c>
      <c r="B40" s="418" t="s">
        <v>31</v>
      </c>
      <c r="C40" s="148" t="s">
        <v>127</v>
      </c>
      <c r="D40" s="419">
        <v>262007302</v>
      </c>
      <c r="E40" s="419">
        <v>261766202</v>
      </c>
    </row>
    <row r="41" spans="1:5">
      <c r="A41" s="51" t="s">
        <v>209</v>
      </c>
      <c r="B41" s="418" t="s">
        <v>31</v>
      </c>
      <c r="C41" s="148" t="s">
        <v>131</v>
      </c>
      <c r="D41" s="419">
        <v>160057996</v>
      </c>
      <c r="E41" s="419">
        <v>159816896</v>
      </c>
    </row>
    <row r="42" spans="1:5" ht="25.5">
      <c r="A42" s="414" t="s">
        <v>0</v>
      </c>
      <c r="B42" s="416" t="s">
        <v>31</v>
      </c>
      <c r="C42" s="320" t="s">
        <v>237</v>
      </c>
      <c r="D42" s="417">
        <v>101949306</v>
      </c>
      <c r="E42" s="417">
        <v>101949306</v>
      </c>
    </row>
    <row r="43" spans="1:5">
      <c r="A43" s="51" t="s">
        <v>141</v>
      </c>
      <c r="B43" s="418" t="s">
        <v>192</v>
      </c>
      <c r="C43" s="148" t="s">
        <v>127</v>
      </c>
      <c r="D43" s="419">
        <v>87609298</v>
      </c>
      <c r="E43" s="419">
        <v>65803298</v>
      </c>
    </row>
    <row r="44" spans="1:5">
      <c r="A44" s="51" t="s">
        <v>97</v>
      </c>
      <c r="B44" s="418" t="s">
        <v>192</v>
      </c>
      <c r="C44" s="148" t="s">
        <v>131</v>
      </c>
      <c r="D44" s="419">
        <v>8176998</v>
      </c>
      <c r="E44" s="419">
        <v>8176998</v>
      </c>
    </row>
    <row r="45" spans="1:5">
      <c r="A45" s="51" t="s">
        <v>98</v>
      </c>
      <c r="B45" s="418" t="s">
        <v>192</v>
      </c>
      <c r="C45" s="148" t="s">
        <v>235</v>
      </c>
      <c r="D45" s="419">
        <v>73731900</v>
      </c>
      <c r="E45" s="419">
        <v>51925900</v>
      </c>
    </row>
    <row r="46" spans="1:5">
      <c r="A46" s="414" t="s">
        <v>18</v>
      </c>
      <c r="B46" s="416" t="s">
        <v>192</v>
      </c>
      <c r="C46" s="320" t="s">
        <v>237</v>
      </c>
      <c r="D46" s="417">
        <v>4373600</v>
      </c>
      <c r="E46" s="417">
        <v>4373600</v>
      </c>
    </row>
    <row r="47" spans="1:5" ht="25.5">
      <c r="A47" s="51" t="s">
        <v>63</v>
      </c>
      <c r="B47" s="418" t="s">
        <v>192</v>
      </c>
      <c r="C47" s="148" t="s">
        <v>228</v>
      </c>
      <c r="D47" s="419">
        <v>1326800</v>
      </c>
      <c r="E47" s="419">
        <v>1326800</v>
      </c>
    </row>
    <row r="48" spans="1:5">
      <c r="A48" s="51" t="s">
        <v>248</v>
      </c>
      <c r="B48" s="418" t="s">
        <v>27</v>
      </c>
      <c r="C48" s="148" t="s">
        <v>127</v>
      </c>
      <c r="D48" s="419">
        <v>20028339</v>
      </c>
      <c r="E48" s="419">
        <v>20028339</v>
      </c>
    </row>
    <row r="49" spans="1:5">
      <c r="A49" s="414" t="s">
        <v>1229</v>
      </c>
      <c r="B49" s="416" t="s">
        <v>27</v>
      </c>
      <c r="C49" s="320" t="s">
        <v>131</v>
      </c>
      <c r="D49" s="417">
        <v>19928339</v>
      </c>
      <c r="E49" s="417">
        <v>19928339</v>
      </c>
    </row>
    <row r="50" spans="1:5">
      <c r="A50" s="51" t="s">
        <v>210</v>
      </c>
      <c r="B50" s="418" t="s">
        <v>27</v>
      </c>
      <c r="C50" s="148" t="s">
        <v>223</v>
      </c>
      <c r="D50" s="419">
        <v>100000</v>
      </c>
      <c r="E50" s="419">
        <v>100000</v>
      </c>
    </row>
    <row r="51" spans="1:5" ht="38.25">
      <c r="A51" s="414" t="s">
        <v>1155</v>
      </c>
      <c r="B51" s="416" t="s">
        <v>73</v>
      </c>
      <c r="C51" s="320" t="s">
        <v>127</v>
      </c>
      <c r="D51" s="417">
        <v>119162600</v>
      </c>
      <c r="E51" s="417">
        <v>119162600</v>
      </c>
    </row>
    <row r="52" spans="1:5" ht="38.25">
      <c r="A52" s="51" t="s">
        <v>211</v>
      </c>
      <c r="B52" s="418" t="s">
        <v>73</v>
      </c>
      <c r="C52" s="148" t="s">
        <v>131</v>
      </c>
      <c r="D52" s="419">
        <v>85936000</v>
      </c>
      <c r="E52" s="419">
        <v>85936000</v>
      </c>
    </row>
    <row r="53" spans="1:5" ht="25.5">
      <c r="A53" s="51" t="s">
        <v>250</v>
      </c>
      <c r="B53" s="418" t="s">
        <v>73</v>
      </c>
      <c r="C53" s="148" t="s">
        <v>235</v>
      </c>
      <c r="D53" s="419">
        <v>33226600</v>
      </c>
      <c r="E53" s="419">
        <v>33226600</v>
      </c>
    </row>
    <row r="54" spans="1:5">
      <c r="A54" s="406" t="s">
        <v>1739</v>
      </c>
      <c r="B54" s="5"/>
      <c r="C54" s="5"/>
      <c r="D54" s="407">
        <v>53012000</v>
      </c>
      <c r="E54" s="408">
        <v>79907000</v>
      </c>
    </row>
  </sheetData>
  <autoFilter ref="A6:E51">
    <filterColumn colId="1"/>
  </autoFilter>
  <mergeCells count="7">
    <mergeCell ref="B5:C5"/>
    <mergeCell ref="A1:E1"/>
    <mergeCell ref="D5:D6"/>
    <mergeCell ref="A2:E2"/>
    <mergeCell ref="A3:E3"/>
    <mergeCell ref="A5:A6"/>
    <mergeCell ref="E5:E6"/>
  </mergeCells>
  <pageMargins left="0.70866141732283472" right="0.31496062992125984" top="0.35433070866141736" bottom="0.35433070866141736"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39</vt:i4>
      </vt:variant>
      <vt:variant>
        <vt:lpstr>Именованные диапазоны</vt:lpstr>
      </vt:variant>
      <vt:variant>
        <vt:i4>156</vt:i4>
      </vt:variant>
    </vt:vector>
  </HeadingPairs>
  <TitlesOfParts>
    <vt:vector size="195" baseType="lpstr">
      <vt:lpstr>Деф</vt:lpstr>
      <vt:lpstr>АдмДох</vt:lpstr>
      <vt:lpstr>АдмИст</vt:lpstr>
      <vt:lpstr>Норм</vt:lpstr>
      <vt:lpstr>Дох </vt:lpstr>
      <vt:lpstr>Вед23</vt:lpstr>
      <vt:lpstr>вед 24-25</vt:lpstr>
      <vt:lpstr>Фун23</vt:lpstr>
      <vt:lpstr>Фун 24-25</vt:lpstr>
      <vt:lpstr>ЦСР 23</vt:lpstr>
      <vt:lpstr>ЦСР 24-25</vt:lpstr>
      <vt:lpstr>публ</vt:lpstr>
      <vt:lpstr>Полн</vt:lpstr>
      <vt:lpstr>ФФП</vt:lpstr>
      <vt:lpstr>адм к</vt:lpstr>
      <vt:lpstr>ВУС</vt:lpstr>
      <vt:lpstr>Молод</vt:lpstr>
      <vt:lpstr>дороги с</vt:lpstr>
      <vt:lpstr>сбал</vt:lpstr>
      <vt:lpstr>софин</vt:lpstr>
      <vt:lpstr>Заим</vt:lpstr>
      <vt:lpstr>ак</vt:lpstr>
      <vt:lpstr>дороги кр</vt:lpstr>
      <vt:lpstr>горср 10</vt:lpstr>
      <vt:lpstr>рег вып</vt:lpstr>
      <vt:lpstr>гор ср</vt:lpstr>
      <vt:lpstr>налог п</vt:lpstr>
      <vt:lpstr>уч УДС</vt:lpstr>
      <vt:lpstr>благ</vt:lpstr>
      <vt:lpstr>благ м</vt:lpstr>
      <vt:lpstr>переселен</vt:lpstr>
      <vt:lpstr>пожарка</vt:lpstr>
      <vt:lpstr>БДД</vt:lpstr>
      <vt:lpstr>ППМИ</vt:lpstr>
      <vt:lpstr>переч субс</vt:lpstr>
      <vt:lpstr>пов зп 10</vt:lpstr>
      <vt:lpstr>спр</vt:lpstr>
      <vt:lpstr>Лист1</vt:lpstr>
      <vt:lpstr>Лист2</vt:lpstr>
      <vt:lpstr>H1благ</vt:lpstr>
      <vt:lpstr>H1благмалое</vt:lpstr>
      <vt:lpstr>H1гор_среда_10</vt:lpstr>
      <vt:lpstr>H1ДК</vt:lpstr>
      <vt:lpstr>H1дороги_50</vt:lpstr>
      <vt:lpstr>H1зппов</vt:lpstr>
      <vt:lpstr>H1пожар</vt:lpstr>
      <vt:lpstr>H1потенциал</vt:lpstr>
      <vt:lpstr>H1УДС</vt:lpstr>
      <vt:lpstr>H2благ</vt:lpstr>
      <vt:lpstr>H2благмалое</vt:lpstr>
      <vt:lpstr>H2гор_среда_10</vt:lpstr>
      <vt:lpstr>H2ДК</vt:lpstr>
      <vt:lpstr>H2дороги_50</vt:lpstr>
      <vt:lpstr>H2зппов</vt:lpstr>
      <vt:lpstr>H2пожар</vt:lpstr>
      <vt:lpstr>H2потенциал</vt:lpstr>
      <vt:lpstr>H2УДС</vt:lpstr>
      <vt:lpstr>АдмДох!год</vt:lpstr>
      <vt:lpstr>год</vt:lpstr>
      <vt:lpstr>'адм к'!Заголовки_для_печати</vt:lpstr>
      <vt:lpstr>АдмДох!Заголовки_для_печати</vt:lpstr>
      <vt:lpstr>АдмИст!Заголовки_для_печати</vt:lpstr>
      <vt:lpstr>'вед 24-25'!Заголовки_для_печати</vt:lpstr>
      <vt:lpstr>Вед23!Заголовки_для_печати</vt:lpstr>
      <vt:lpstr>ВУС!Заголовки_для_печати</vt:lpstr>
      <vt:lpstr>Деф!Заголовки_для_печати</vt:lpstr>
      <vt:lpstr>'Дох '!Заголовки_для_печати</vt:lpstr>
      <vt:lpstr>Молод!Заголовки_для_печати</vt:lpstr>
      <vt:lpstr>Полн!Заголовки_для_печати</vt:lpstr>
      <vt:lpstr>Фун23!Заголовки_для_печати</vt:lpstr>
      <vt:lpstr>ФФП!Заголовки_для_печати</vt:lpstr>
      <vt:lpstr>'ЦСР 23'!Заголовки_для_печати</vt:lpstr>
      <vt:lpstr>АдмДох!квр13</vt:lpstr>
      <vt:lpstr>квр13</vt:lpstr>
      <vt:lpstr>АдмДох!кврПлПер</vt:lpstr>
      <vt:lpstr>кврПлПер</vt:lpstr>
      <vt:lpstr>АдмДох!Н1адох</vt:lpstr>
      <vt:lpstr>Н1адох</vt:lpstr>
      <vt:lpstr>АдмДох!Н1аист</vt:lpstr>
      <vt:lpstr>Н1аист</vt:lpstr>
      <vt:lpstr>Н1акк</vt:lpstr>
      <vt:lpstr>АдмДох!Н1вед</vt:lpstr>
      <vt:lpstr>Н1вед</vt:lpstr>
      <vt:lpstr>АдмДох!Н1вед1</vt:lpstr>
      <vt:lpstr>Н1вед1</vt:lpstr>
      <vt:lpstr>Н1вод</vt:lpstr>
      <vt:lpstr>АдмДох!Н1вус</vt:lpstr>
      <vt:lpstr>Н1вус</vt:lpstr>
      <vt:lpstr>Н1гор_среда</vt:lpstr>
      <vt:lpstr>Н1гранты</vt:lpstr>
      <vt:lpstr>АдмДох!Н1деф</vt:lpstr>
      <vt:lpstr>Н1деф</vt:lpstr>
      <vt:lpstr>Н1Дор</vt:lpstr>
      <vt:lpstr>Н1доркап</vt:lpstr>
      <vt:lpstr>Н1Дороги</vt:lpstr>
      <vt:lpstr>АдмДох!Н1дох</vt:lpstr>
      <vt:lpstr>Н1дох</vt:lpstr>
      <vt:lpstr>Н1займ</vt:lpstr>
      <vt:lpstr>Н1ком</vt:lpstr>
      <vt:lpstr>Н1метвус</vt:lpstr>
      <vt:lpstr>Н1мин</vt:lpstr>
      <vt:lpstr>Н1мол</vt:lpstr>
      <vt:lpstr>Н1Норм</vt:lpstr>
      <vt:lpstr>Н1Перес</vt:lpstr>
      <vt:lpstr>Н1Пересел</vt:lpstr>
      <vt:lpstr>Н1пож</vt:lpstr>
      <vt:lpstr>Н1пожар</vt:lpstr>
      <vt:lpstr>Н1пол</vt:lpstr>
      <vt:lpstr>Н1поощ</vt:lpstr>
      <vt:lpstr>АдмДох!Н1Публ</vt:lpstr>
      <vt:lpstr>Н1Публ</vt:lpstr>
      <vt:lpstr>Н1рег_вып</vt:lpstr>
      <vt:lpstr>Н1сбал</vt:lpstr>
      <vt:lpstr>Н1софин</vt:lpstr>
      <vt:lpstr>Н1фун</vt:lpstr>
      <vt:lpstr>Н1фун1</vt:lpstr>
      <vt:lpstr>АдмДох!Н1ффп</vt:lpstr>
      <vt:lpstr>Н1ффп</vt:lpstr>
      <vt:lpstr>Н1цср</vt:lpstr>
      <vt:lpstr>Н1цср1</vt:lpstr>
      <vt:lpstr>Н2адох</vt:lpstr>
      <vt:lpstr>Н2аист</vt:lpstr>
      <vt:lpstr>Н2акк</vt:lpstr>
      <vt:lpstr>Н2вед</vt:lpstr>
      <vt:lpstr>Н2вед1</vt:lpstr>
      <vt:lpstr>Н2вод</vt:lpstr>
      <vt:lpstr>Н2вус</vt:lpstr>
      <vt:lpstr>Н2гор_среда</vt:lpstr>
      <vt:lpstr>Н2гранты</vt:lpstr>
      <vt:lpstr>Н2деф</vt:lpstr>
      <vt:lpstr>Н2дор</vt:lpstr>
      <vt:lpstr>Н2доркап</vt:lpstr>
      <vt:lpstr>Н2Дороги</vt:lpstr>
      <vt:lpstr>Н2дох</vt:lpstr>
      <vt:lpstr>Н2займ</vt:lpstr>
      <vt:lpstr>Н2ком</vt:lpstr>
      <vt:lpstr>Н2метвус</vt:lpstr>
      <vt:lpstr>Н2мин</vt:lpstr>
      <vt:lpstr>Н2мол</vt:lpstr>
      <vt:lpstr>Н2Норм</vt:lpstr>
      <vt:lpstr>Н2Перес</vt:lpstr>
      <vt:lpstr>Н2Пересел</vt:lpstr>
      <vt:lpstr>Н2пож</vt:lpstr>
      <vt:lpstr>Н2пожар</vt:lpstr>
      <vt:lpstr>Н2пол</vt:lpstr>
      <vt:lpstr>Н2поощ</vt:lpstr>
      <vt:lpstr>Н2публ</vt:lpstr>
      <vt:lpstr>Н2рег_вып</vt:lpstr>
      <vt:lpstr>Н2сбал</vt:lpstr>
      <vt:lpstr>Н2софин</vt:lpstr>
      <vt:lpstr>Н2фун</vt:lpstr>
      <vt:lpstr>Н2фун1</vt:lpstr>
      <vt:lpstr>Н2ффп</vt:lpstr>
      <vt:lpstr>Н2цср</vt:lpstr>
      <vt:lpstr>Н2цср1</vt:lpstr>
      <vt:lpstr>Надох</vt:lpstr>
      <vt:lpstr>'адм к'!Область_печати</vt:lpstr>
      <vt:lpstr>АдмДох!Область_печати</vt:lpstr>
      <vt:lpstr>АдмИст!Область_печати</vt:lpstr>
      <vt:lpstr>ак!Область_печати</vt:lpstr>
      <vt:lpstr>'вед 24-25'!Область_печати</vt:lpstr>
      <vt:lpstr>Вед23!Область_печати</vt:lpstr>
      <vt:lpstr>ВУС!Область_печати</vt:lpstr>
      <vt:lpstr>'гор ср'!Область_печати</vt:lpstr>
      <vt:lpstr>'горср 10'!Область_печати</vt:lpstr>
      <vt:lpstr>Деф!Область_печати</vt:lpstr>
      <vt:lpstr>'дороги с'!Область_печати</vt:lpstr>
      <vt:lpstr>Заим!Область_печати</vt:lpstr>
      <vt:lpstr>Молод!Область_печати</vt:lpstr>
      <vt:lpstr>пожарка!Область_печати</vt:lpstr>
      <vt:lpstr>Полн!Область_печати</vt:lpstr>
      <vt:lpstr>публ!Область_печати</vt:lpstr>
      <vt:lpstr>сбал!Область_печати</vt:lpstr>
      <vt:lpstr>Фун23!Область_печати</vt:lpstr>
      <vt:lpstr>ФФП!Область_печати</vt:lpstr>
      <vt:lpstr>АдмДох!ПлПер</vt:lpstr>
      <vt:lpstr>ПлПер</vt:lpstr>
      <vt:lpstr>АдмДох!Р1дата</vt:lpstr>
      <vt:lpstr>Р1дата</vt:lpstr>
      <vt:lpstr>АдмДох!Р1номер</vt:lpstr>
      <vt:lpstr>Р1номер</vt:lpstr>
      <vt:lpstr>Р2дата</vt:lpstr>
      <vt:lpstr>Р2номер</vt:lpstr>
      <vt:lpstr>АдмДох!РзПз</vt:lpstr>
      <vt:lpstr>РзПз</vt:lpstr>
      <vt:lpstr>АдмДох!РзПзПлПер</vt:lpstr>
      <vt:lpstr>РзПзПлПер</vt:lpstr>
      <vt:lpstr>АдмДох!СумВед</vt:lpstr>
      <vt:lpstr>СумВед</vt:lpstr>
      <vt:lpstr>АдмДох!СумВед14</vt:lpstr>
      <vt:lpstr>СумВед14</vt:lpstr>
      <vt:lpstr>АдмДох!СумВед15</vt:lpstr>
      <vt:lpstr>СумВед15</vt:lpstr>
      <vt:lpstr>цср</vt:lpstr>
      <vt:lpstr>цср1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Adminn</dc:creator>
  <cp:lastModifiedBy>Userrfu</cp:lastModifiedBy>
  <cp:lastPrinted>2022-11-14T05:12:59Z</cp:lastPrinted>
  <dcterms:created xsi:type="dcterms:W3CDTF">2009-03-19T02:39:24Z</dcterms:created>
  <dcterms:modified xsi:type="dcterms:W3CDTF">2022-11-14T05:37:02Z</dcterms:modified>
</cp:coreProperties>
</file>