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checkCompatibility="1"/>
  <bookViews>
    <workbookView xWindow="0" yWindow="8760" windowWidth="5445" windowHeight="10935" tabRatio="957" activeTab="4"/>
  </bookViews>
  <sheets>
    <sheet name="Деф" sheetId="17" r:id="rId1"/>
    <sheet name="АдмДох" sheetId="47" state="hidden" r:id="rId2"/>
    <sheet name="АдмИст" sheetId="23" state="hidden" r:id="rId3"/>
    <sheet name="Норм" sheetId="56" state="hidden" r:id="rId4"/>
    <sheet name="Дох " sheetId="44" r:id="rId5"/>
    <sheet name="Вед22" sheetId="4" r:id="rId6"/>
    <sheet name="вед 23-24" sheetId="45" state="hidden" r:id="rId7"/>
    <sheet name="Фун22" sheetId="3" r:id="rId8"/>
    <sheet name="Фун 23-24" sheetId="48" state="hidden" r:id="rId9"/>
    <sheet name="ЦСР 22" sheetId="50" r:id="rId10"/>
    <sheet name="ЦСР 23-24" sheetId="49" state="hidden" r:id="rId11"/>
    <sheet name="публ" sheetId="26" state="hidden" r:id="rId12"/>
    <sheet name="Полн" sheetId="24" r:id="rId13"/>
    <sheet name="сбал" sheetId="53" r:id="rId14"/>
    <sheet name="дороги с" sheetId="58" state="hidden" r:id="rId15"/>
    <sheet name="Молод" sheetId="18" state="hidden" r:id="rId16"/>
    <sheet name="софин" sheetId="61" r:id="rId17"/>
    <sheet name="Заим" sheetId="20" state="hidden" r:id="rId18"/>
    <sheet name="ак" sheetId="52" state="hidden" r:id="rId19"/>
    <sheet name="дороги кр" sheetId="60" state="hidden" r:id="rId20"/>
    <sheet name="горср 10" sheetId="73" state="hidden" r:id="rId21"/>
    <sheet name="рег вып" sheetId="64" state="hidden" r:id="rId22"/>
    <sheet name="гор ср" sheetId="63" state="hidden" r:id="rId23"/>
    <sheet name="налог п" sheetId="67" state="hidden" r:id="rId24"/>
    <sheet name="уч УДС" sheetId="70" state="hidden" r:id="rId25"/>
    <sheet name="благ" sheetId="68" state="hidden" r:id="rId26"/>
    <sheet name="благ м" sheetId="66" state="hidden" r:id="rId27"/>
    <sheet name="ФФП" sheetId="6" state="hidden" r:id="rId28"/>
    <sheet name="адм к" sheetId="35" r:id="rId29"/>
    <sheet name="ВУС" sheetId="12" state="hidden" r:id="rId30"/>
    <sheet name="переселен" sheetId="69" state="hidden" r:id="rId31"/>
    <sheet name="пожарка" sheetId="62" state="hidden" r:id="rId32"/>
    <sheet name="БДД" sheetId="65" state="hidden" r:id="rId33"/>
    <sheet name="ППМИ" sheetId="74" state="hidden" r:id="rId34"/>
    <sheet name="переч субс" sheetId="59" state="hidden" r:id="rId35"/>
    <sheet name="пов зп 10" sheetId="72" r:id="rId36"/>
    <sheet name="спр" sheetId="21" r:id="rId37"/>
    <sheet name="Лист1" sheetId="54" state="hidden" r:id="rId38"/>
    <sheet name="Лист2" sheetId="71" r:id="rId39"/>
  </sheets>
  <externalReferences>
    <externalReference r:id="rId40"/>
    <externalReference r:id="rId41"/>
  </externalReferences>
  <definedNames>
    <definedName name="_xlnm._FilterDatabase" localSheetId="1" hidden="1">АдмДох!$A$4:$I$272</definedName>
    <definedName name="_xlnm._FilterDatabase" localSheetId="6" hidden="1">'вед 23-24'!$A$6:$I$1307</definedName>
    <definedName name="_xlnm._FilterDatabase" localSheetId="5" hidden="1">Вед22!$A$7:$H$1804</definedName>
    <definedName name="_xlnm._FilterDatabase" localSheetId="4" hidden="1">'Дох '!$A$7:$M$142</definedName>
    <definedName name="_xlnm._FilterDatabase" localSheetId="37" hidden="1">Лист1!$A$1:$B$211</definedName>
    <definedName name="_xlnm._FilterDatabase" localSheetId="16" hidden="1">софин!$A$6:$F$32</definedName>
    <definedName name="_xlnm._FilterDatabase" localSheetId="36" hidden="1">спр!$A$8:$B$46</definedName>
    <definedName name="_xlnm._FilterDatabase" localSheetId="8" hidden="1">'Фун 23-24'!$A$6:$E$51</definedName>
    <definedName name="_xlnm._FilterDatabase" localSheetId="7" hidden="1">Фун22!$A$6:$D$54</definedName>
    <definedName name="_xlnm._FilterDatabase" localSheetId="9" hidden="1">'ЦСР 22'!$A$6:$E$1282</definedName>
    <definedName name="_xlnm._FilterDatabase" localSheetId="10" hidden="1">'ЦСР 23-24'!$A$6:$F$1150</definedName>
    <definedName name="H1благ">спр!$B$43</definedName>
    <definedName name="H1благмалое">спр!$B$41</definedName>
    <definedName name="H1гор_среда_10">спр!$B$47</definedName>
    <definedName name="H1ДК">спр!$B$39</definedName>
    <definedName name="H1дороги_50">спр!$B$48</definedName>
    <definedName name="H1зппов">спр!$B$44</definedName>
    <definedName name="H1пожар">спр!$B$36</definedName>
    <definedName name="H1потенциал">спр!$B$42</definedName>
    <definedName name="H1УДС">спр!$C$45</definedName>
    <definedName name="H2благ">спр!$C$43</definedName>
    <definedName name="H2благмалое">спр!$C$41</definedName>
    <definedName name="H2гор_среда_10">спр!$C$47</definedName>
    <definedName name="H2ДК">спр!$C$39</definedName>
    <definedName name="H2дороги_50">спр!$C$48</definedName>
    <definedName name="H2зппов">спр!$C$44</definedName>
    <definedName name="H2пожар">спр!$C$36</definedName>
    <definedName name="H2потенциал">спр!$C$42</definedName>
    <definedName name="H2УДС">спр!$B$45</definedName>
    <definedName name="h3гор">[1]спр!$C$38</definedName>
    <definedName name="вцп13">#REF!</definedName>
    <definedName name="вцпПлПер">#REF!</definedName>
    <definedName name="год" localSheetId="1">спр!$B$1</definedName>
    <definedName name="год">спр!$B$1</definedName>
    <definedName name="е213">[1]спр!$B$4</definedName>
    <definedName name="_xlnm.Print_Titles" localSheetId="28">'адм к'!$5:$5</definedName>
    <definedName name="_xlnm.Print_Titles" localSheetId="1">АдмДох!$4:$4</definedName>
    <definedName name="_xlnm.Print_Titles" localSheetId="2">АдмИст!$6:$6</definedName>
    <definedName name="_xlnm.Print_Titles" localSheetId="6">'вед 23-24'!$5:$6</definedName>
    <definedName name="_xlnm.Print_Titles" localSheetId="5">Вед22!$5:$6</definedName>
    <definedName name="_xlnm.Print_Titles" localSheetId="29">ВУС!$5:$5</definedName>
    <definedName name="_xlnm.Print_Titles" localSheetId="0">Деф!$5:$5</definedName>
    <definedName name="_xlnm.Print_Titles" localSheetId="4">'Дох '!$8:$8</definedName>
    <definedName name="_xlnm.Print_Titles" localSheetId="15">Молод!$5:$5</definedName>
    <definedName name="_xlnm.Print_Titles" localSheetId="12">Полн!$5:$6</definedName>
    <definedName name="_xlnm.Print_Titles" localSheetId="7">Фун22!$5:$6</definedName>
    <definedName name="_xlnm.Print_Titles" localSheetId="27">ФФП!$6:$6</definedName>
    <definedName name="_xlnm.Print_Titles" localSheetId="9">'ЦСР 22'!$5:$6</definedName>
    <definedName name="кбк">#REF!</definedName>
    <definedName name="квр13" localSheetId="1">Вед22!$E$8:$E$575</definedName>
    <definedName name="квр13">Вед22!$E$8:$E$3407</definedName>
    <definedName name="кврПлПер" localSheetId="1">'вед 23-24'!$E$8:$E$361</definedName>
    <definedName name="кврПлПер">'вед 23-24'!$E$8:$E$361</definedName>
    <definedName name="Н1адох" localSheetId="1">спр!$B$11</definedName>
    <definedName name="Н1адох">спр!$B$11</definedName>
    <definedName name="Н1аист" localSheetId="1">спр!$B$12</definedName>
    <definedName name="Н1аист">спр!$B$12</definedName>
    <definedName name="Н1акк">спр!$B$31</definedName>
    <definedName name="Н1Бл">#REF!</definedName>
    <definedName name="Н1вед" localSheetId="1">спр!$B$15</definedName>
    <definedName name="Н1вед">спр!$B$15</definedName>
    <definedName name="Н1вед1" localSheetId="1">спр!$B$16</definedName>
    <definedName name="Н1вед1">спр!$B$16</definedName>
    <definedName name="Н1вод">спр!$B$36</definedName>
    <definedName name="Н1вус" localSheetId="1">спр!$B$28</definedName>
    <definedName name="Н1вус">спр!$B$28</definedName>
    <definedName name="Н1вцп" localSheetId="1">спр!#REF!</definedName>
    <definedName name="Н1вцп">спр!#REF!</definedName>
    <definedName name="Н1гор_среда">спр!$B$38</definedName>
    <definedName name="Н1гранты">спр!$B$36</definedName>
    <definedName name="Н1деф" localSheetId="1">спр!$B$10</definedName>
    <definedName name="Н1деф">спр!$B$10</definedName>
    <definedName name="Н1Дор" localSheetId="1">#REF!</definedName>
    <definedName name="Н1Дор">спр!$B$32</definedName>
    <definedName name="Н1доркап">спр!$B$34</definedName>
    <definedName name="Н1Дороги">спр!$B$33</definedName>
    <definedName name="Н1дох" localSheetId="1">спр!$B$14</definedName>
    <definedName name="Н1дох">спр!$B$14</definedName>
    <definedName name="Н1займ" localSheetId="1">спр!#REF!</definedName>
    <definedName name="Н1займ">спр!$B$30</definedName>
    <definedName name="Н1инв" localSheetId="1">#REF!</definedName>
    <definedName name="Н1инв">спр!#REF!</definedName>
    <definedName name="Н1ком" localSheetId="1">спр!#REF!</definedName>
    <definedName name="Н1ком">спр!$B$26</definedName>
    <definedName name="Н1Мдор">#REF!</definedName>
    <definedName name="Н1метвус" localSheetId="1">#REF!</definedName>
    <definedName name="Н1метвус">спр!$B$29</definedName>
    <definedName name="Н1мин">спр!$B$35</definedName>
    <definedName name="Н1мол" localSheetId="1">спр!#REF!</definedName>
    <definedName name="Н1мол">спр!$B$25</definedName>
    <definedName name="Н1нал">#REF!</definedName>
    <definedName name="Н1Норм">спр!$B$13</definedName>
    <definedName name="Н1Перес">спр!$B$32</definedName>
    <definedName name="Н1Пересел">спр!$B$32</definedName>
    <definedName name="Н1пож" localSheetId="1">#REF!</definedName>
    <definedName name="Н1пож">спр!$B$33</definedName>
    <definedName name="Н1пожар">спр!$B$36</definedName>
    <definedName name="Н1пол" localSheetId="1">спр!#REF!</definedName>
    <definedName name="Н1пол">спр!$B$22</definedName>
    <definedName name="Н1поощ">спр!$B$34</definedName>
    <definedName name="Н1Пот" localSheetId="1">спр!#REF!</definedName>
    <definedName name="Н1Пот">спр!#REF!</definedName>
    <definedName name="Н1Публ" localSheetId="1">спр!$B$21</definedName>
    <definedName name="Н1Публ">спр!$B$21</definedName>
    <definedName name="Н1рег_вып">спр!$B$40</definedName>
    <definedName name="Н1рцп" localSheetId="1">#REF!</definedName>
    <definedName name="Н1рцп">спр!#REF!</definedName>
    <definedName name="Н1сбал" localSheetId="1">спр!#REF!</definedName>
    <definedName name="Н1сбал">спр!$B$23</definedName>
    <definedName name="Н1софин">спр!$B$35</definedName>
    <definedName name="Н1фун" localSheetId="1">спр!#REF!</definedName>
    <definedName name="Н1фун">спр!$B$17</definedName>
    <definedName name="Н1фун1">спр!$B$18</definedName>
    <definedName name="Н1ффп" localSheetId="1">спр!$B$24</definedName>
    <definedName name="Н1ффп">спр!$B$24</definedName>
    <definedName name="Н1цср">спр!$B$19</definedName>
    <definedName name="Н1цср1">спр!$B$20</definedName>
    <definedName name="Н1эф">#REF!</definedName>
    <definedName name="Н2адох">спр!$C$11</definedName>
    <definedName name="Н2аист">спр!$C$12</definedName>
    <definedName name="Н2акк">спр!$C$31</definedName>
    <definedName name="Н2Бл">#REF!</definedName>
    <definedName name="Н2вед">спр!$C$15</definedName>
    <definedName name="Н2вед1">спр!$C$16</definedName>
    <definedName name="Н2вод">спр!$C$36</definedName>
    <definedName name="Н2вус">спр!$C$28</definedName>
    <definedName name="Н2вцп">#REF!</definedName>
    <definedName name="Н2гор_среда">спр!$C$38</definedName>
    <definedName name="Н2гранты">спр!$C$36</definedName>
    <definedName name="Н2деф">спр!$C$10</definedName>
    <definedName name="Н2дор">спр!$C$32</definedName>
    <definedName name="Н2доркап">спр!$C$34</definedName>
    <definedName name="Н2Дороги">спр!$C$33</definedName>
    <definedName name="Н2дох">спр!$C$14</definedName>
    <definedName name="Н2займ">спр!$C$30</definedName>
    <definedName name="Н2инв">#REF!</definedName>
    <definedName name="Н2ком">спр!$C$26</definedName>
    <definedName name="Н2Мдор">#REF!</definedName>
    <definedName name="Н2метвус">спр!$C$29</definedName>
    <definedName name="Н2мин">спр!$C$35</definedName>
    <definedName name="Н2мол">спр!$C$25</definedName>
    <definedName name="Н2нал">#REF!</definedName>
    <definedName name="Н2Норм">спр!$C$13</definedName>
    <definedName name="Н2Перес">спр!$C$32</definedName>
    <definedName name="Н2Пересел">спр!$C$32</definedName>
    <definedName name="Н2пож">спр!$C$33</definedName>
    <definedName name="Н2пожар">спр!$C$35</definedName>
    <definedName name="Н2пол">спр!$C$22</definedName>
    <definedName name="Н2поощ">спр!$C$34</definedName>
    <definedName name="Н2публ">спр!$C$21</definedName>
    <definedName name="Н2рег_вып">спр!$C$40</definedName>
    <definedName name="Н2рцп">#REF!</definedName>
    <definedName name="Н2сбал">спр!$C$23</definedName>
    <definedName name="Н2софин">спр!$C$35</definedName>
    <definedName name="Н2фун">спр!$C$17</definedName>
    <definedName name="Н2фун1">спр!$C$18</definedName>
    <definedName name="Н2ффп">спр!$C$24</definedName>
    <definedName name="Н2цср">спр!$C$19</definedName>
    <definedName name="Н2цср1">спр!$C$20</definedName>
    <definedName name="Н2эф">#REF!</definedName>
    <definedName name="Надох" localSheetId="1">#REF!</definedName>
    <definedName name="Надох">спр!$B$11</definedName>
    <definedName name="_xlnm.Print_Area" localSheetId="28">'адм к'!$A:$E</definedName>
    <definedName name="_xlnm.Print_Area" localSheetId="1">АдмДох!$A:$D</definedName>
    <definedName name="_xlnm.Print_Area" localSheetId="2">АдмИст!$A:$D</definedName>
    <definedName name="_xlnm.Print_Area" localSheetId="18">ак!$A$1:$D$12</definedName>
    <definedName name="_xlnm.Print_Area" localSheetId="6">'вед 23-24'!$A:$G</definedName>
    <definedName name="_xlnm.Print_Area" localSheetId="5">Вед22!$A:$F</definedName>
    <definedName name="_xlnm.Print_Area" localSheetId="29">ВУС!$A$2:$D$23</definedName>
    <definedName name="_xlnm.Print_Area" localSheetId="22">'гор ср'!$A$1:$B$9</definedName>
    <definedName name="_xlnm.Print_Area" localSheetId="20">'горср 10'!$A$1:$B$7</definedName>
    <definedName name="_xlnm.Print_Area" localSheetId="0">Деф!$A:$E</definedName>
    <definedName name="_xlnm.Print_Area" localSheetId="14">'дороги с'!$A$1:$E$25</definedName>
    <definedName name="_xlnm.Print_Area" localSheetId="17">Заим!$A:$D</definedName>
    <definedName name="_xlnm.Print_Area" localSheetId="15">Молод!$A:$D</definedName>
    <definedName name="_xlnm.Print_Area" localSheetId="31">пожарка!$A$1:$D$25</definedName>
    <definedName name="_xlnm.Print_Area" localSheetId="12">Полн!$A:$F</definedName>
    <definedName name="_xlnm.Print_Area" localSheetId="11">публ!$A:$F</definedName>
    <definedName name="_xlnm.Print_Area" localSheetId="13">сбал!$A$1:$D$24</definedName>
    <definedName name="_xlnm.Print_Area" localSheetId="7">Фун22!$A:$D</definedName>
    <definedName name="_xlnm.Print_Area" localSheetId="27">ФФП!$A:$D</definedName>
    <definedName name="ПлПер" localSheetId="1">спр!$B$2</definedName>
    <definedName name="ПлПер">спр!$B$2</definedName>
    <definedName name="Р1дата" localSheetId="1">спр!$B$3</definedName>
    <definedName name="Р1дата">спр!$B$3</definedName>
    <definedName name="Р1номер" localSheetId="1">спр!$B$4</definedName>
    <definedName name="Р1номер">спр!$B$4</definedName>
    <definedName name="Р2дата">спр!$B$5</definedName>
    <definedName name="Р2номер">спр!$B$6</definedName>
    <definedName name="РзПз" localSheetId="1">Вед22!$G$8:$G$8315</definedName>
    <definedName name="РзПз">Вед22!$G$8:$G$8518</definedName>
    <definedName name="РзПз1">[2]Вед22!$G$8:$G$8518</definedName>
    <definedName name="РзПзПлПер" localSheetId="1">'вед 23-24'!$H$8:$H$459</definedName>
    <definedName name="РзПзПлПер">'вед 23-24'!$H$8:$H$4630</definedName>
    <definedName name="спрВЦП">#REF!</definedName>
    <definedName name="сум" localSheetId="1">#REF!</definedName>
    <definedName name="сум">#REF!</definedName>
    <definedName name="СумВед" localSheetId="1">Вед22!$F$8:$F$3795</definedName>
    <definedName name="СумВед">Вед22!$F$8:$F$5007</definedName>
    <definedName name="СумВед14" localSheetId="1">'вед 23-24'!$F$8:$F$361</definedName>
    <definedName name="СумВед14">'вед 23-24'!$F$8:$F$361</definedName>
    <definedName name="СумВед15" localSheetId="1">'вед 23-24'!$G$8:$G$361</definedName>
    <definedName name="СумВед15">'вед 23-24'!$G$8:$G$361</definedName>
    <definedName name="СумВед22">'[2]вед 23-24'!$F$8:$F$3610</definedName>
    <definedName name="сумма13">#REF!</definedName>
    <definedName name="цср">Лист1!$A$2:$B$211</definedName>
    <definedName name="цср1">Лист1!$A$2:$B$2840</definedName>
  </definedNames>
  <calcPr calcId="124519"/>
</workbook>
</file>

<file path=xl/calcChain.xml><?xml version="1.0" encoding="utf-8"?>
<calcChain xmlns="http://schemas.openxmlformats.org/spreadsheetml/2006/main">
  <c r="E6" i="61"/>
  <c r="F6"/>
  <c r="D6"/>
  <c r="D35"/>
  <c r="G1755" i="4"/>
  <c r="G1756"/>
  <c r="G1757"/>
  <c r="G1758"/>
  <c r="G1759"/>
  <c r="G1760"/>
  <c r="G1761"/>
  <c r="G1762"/>
  <c r="G1763"/>
  <c r="G1764"/>
  <c r="G1765"/>
  <c r="G1766"/>
  <c r="G1767"/>
  <c r="G1768"/>
  <c r="G1769"/>
  <c r="G1770"/>
  <c r="G1771"/>
  <c r="G1772"/>
  <c r="G1773"/>
  <c r="G1774"/>
  <c r="G1775"/>
  <c r="G1776"/>
  <c r="G1777"/>
  <c r="G1778"/>
  <c r="G1779"/>
  <c r="G1780"/>
  <c r="G1781"/>
  <c r="G1782"/>
  <c r="G1783"/>
  <c r="G1784"/>
  <c r="G1785"/>
  <c r="G1786"/>
  <c r="G1787"/>
  <c r="G1788"/>
  <c r="G1789"/>
  <c r="G1790"/>
  <c r="G1791"/>
  <c r="G1792"/>
  <c r="G1793"/>
  <c r="G1794"/>
  <c r="G1795"/>
  <c r="G1796"/>
  <c r="G1797"/>
  <c r="G1798"/>
  <c r="G1799"/>
  <c r="G1800"/>
  <c r="G1801"/>
  <c r="G1802"/>
  <c r="G1803"/>
  <c r="G1804"/>
  <c r="J7" i="21"/>
  <c r="J9" l="1"/>
  <c r="J4"/>
  <c r="J29"/>
  <c r="C21" i="24"/>
  <c r="C11"/>
  <c r="D10"/>
  <c r="C25"/>
  <c r="C24"/>
  <c r="C23"/>
  <c r="C22"/>
  <c r="C20"/>
  <c r="C19"/>
  <c r="C18"/>
  <c r="C17"/>
  <c r="C16"/>
  <c r="C15"/>
  <c r="C14"/>
  <c r="C13"/>
  <c r="C12"/>
  <c r="C10"/>
  <c r="C9"/>
  <c r="C8"/>
  <c r="F11" l="1"/>
  <c r="I203" i="44" l="1"/>
  <c r="I227" l="1"/>
  <c r="I228"/>
  <c r="I229"/>
  <c r="I225"/>
  <c r="I226"/>
  <c r="I224"/>
  <c r="I89"/>
  <c r="I173" l="1"/>
  <c r="I172"/>
  <c r="I209"/>
  <c r="B20" i="53"/>
  <c r="B19"/>
  <c r="B17"/>
  <c r="B11"/>
  <c r="B10"/>
  <c r="B8"/>
  <c r="B24" i="72"/>
  <c r="B23"/>
  <c r="B22"/>
  <c r="B21"/>
  <c r="B20"/>
  <c r="B19"/>
  <c r="B18"/>
  <c r="B17"/>
  <c r="B16"/>
  <c r="B15"/>
  <c r="B14"/>
  <c r="B13"/>
  <c r="B12"/>
  <c r="B11"/>
  <c r="B10"/>
  <c r="B9"/>
  <c r="B8"/>
  <c r="B7"/>
  <c r="C24" i="35"/>
  <c r="C23"/>
  <c r="C22"/>
  <c r="C21"/>
  <c r="C20"/>
  <c r="C19"/>
  <c r="C18"/>
  <c r="C17"/>
  <c r="C16"/>
  <c r="C14"/>
  <c r="C13"/>
  <c r="C12"/>
  <c r="C11"/>
  <c r="C10"/>
  <c r="C7"/>
  <c r="I192" i="44"/>
  <c r="I181"/>
  <c r="I188"/>
  <c r="I176"/>
  <c r="I187"/>
  <c r="I174"/>
  <c r="I211"/>
  <c r="I179"/>
  <c r="I171"/>
  <c r="I190"/>
  <c r="I183"/>
  <c r="I178"/>
  <c r="I175"/>
  <c r="I177"/>
  <c r="I180"/>
  <c r="I191"/>
  <c r="I196"/>
  <c r="I234"/>
  <c r="I235"/>
  <c r="G1751" i="4"/>
  <c r="G1752"/>
  <c r="G1753"/>
  <c r="G1754"/>
  <c r="B18" i="18"/>
  <c r="B9"/>
  <c r="I251" i="44" l="1"/>
  <c r="E7" i="49"/>
  <c r="D7" i="48"/>
  <c r="F7" i="45"/>
  <c r="G1750" i="4"/>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J6" i="21"/>
  <c r="A3" i="52"/>
  <c r="K18" i="21"/>
  <c r="L18"/>
  <c r="J18"/>
  <c r="L30"/>
  <c r="L34" s="1"/>
  <c r="K30"/>
  <c r="K34" s="1"/>
  <c r="J30"/>
  <c r="J34" s="1"/>
  <c r="J195" i="44"/>
  <c r="K195"/>
  <c r="J247"/>
  <c r="J246" s="1"/>
  <c r="K247"/>
  <c r="K246" s="1"/>
  <c r="J243"/>
  <c r="K243"/>
  <c r="K241" s="1"/>
  <c r="J241"/>
  <c r="J236"/>
  <c r="K236"/>
  <c r="J233"/>
  <c r="K233"/>
  <c r="C7" i="58"/>
  <c r="C11" i="20"/>
  <c r="C8"/>
  <c r="B7"/>
  <c r="B10"/>
  <c r="J226" i="44"/>
  <c r="D11" i="17"/>
  <c r="C9"/>
  <c r="J232" i="44" l="1"/>
  <c r="J231" s="1"/>
  <c r="K232"/>
  <c r="K231" s="1"/>
  <c r="B6" i="74" l="1"/>
  <c r="I233" i="44"/>
  <c r="I137"/>
  <c r="I164"/>
  <c r="E7" i="48" l="1"/>
  <c r="G7" i="45"/>
  <c r="H1290"/>
  <c r="H1291"/>
  <c r="H1292"/>
  <c r="H1293"/>
  <c r="H1294"/>
  <c r="H1295"/>
  <c r="H1296"/>
  <c r="H1297"/>
  <c r="H1298"/>
  <c r="H1299"/>
  <c r="H1300"/>
  <c r="H1301"/>
  <c r="H1302"/>
  <c r="H1303"/>
  <c r="H1304"/>
  <c r="H1305"/>
  <c r="H1306"/>
  <c r="F7" i="49"/>
  <c r="G1354" i="4" l="1"/>
  <c r="G1355"/>
  <c r="G1356"/>
  <c r="G1357"/>
  <c r="G1358"/>
  <c r="G1359"/>
  <c r="G1360"/>
  <c r="G1361"/>
  <c r="G1362"/>
  <c r="G1363"/>
  <c r="G1364"/>
  <c r="G1365"/>
  <c r="G1366"/>
  <c r="G1367"/>
  <c r="G1368"/>
  <c r="G1369"/>
  <c r="G1370"/>
  <c r="G1371"/>
  <c r="G1372"/>
  <c r="G1373"/>
  <c r="G1374"/>
  <c r="G1375"/>
  <c r="G1376"/>
  <c r="G1377"/>
  <c r="G1378"/>
  <c r="G1379"/>
  <c r="G1380"/>
  <c r="G1381"/>
  <c r="G1382"/>
  <c r="G1383"/>
  <c r="G1384"/>
  <c r="G1385"/>
  <c r="G1386"/>
  <c r="G1387"/>
  <c r="G1388"/>
  <c r="G1389"/>
  <c r="G1390"/>
  <c r="G1391"/>
  <c r="G1392"/>
  <c r="G1393"/>
  <c r="G1394"/>
  <c r="G1395"/>
  <c r="G1396"/>
  <c r="G1397"/>
  <c r="G1398"/>
  <c r="G1399"/>
  <c r="G1400"/>
  <c r="G1401"/>
  <c r="G1402"/>
  <c r="G1403"/>
  <c r="G1404"/>
  <c r="G1405"/>
  <c r="G1406"/>
  <c r="G1407"/>
  <c r="G1408"/>
  <c r="G1409"/>
  <c r="G1410"/>
  <c r="G1411"/>
  <c r="G1412"/>
  <c r="G1413"/>
  <c r="G1414"/>
  <c r="G1415"/>
  <c r="G1416"/>
  <c r="G1417"/>
  <c r="G1418"/>
  <c r="G1419"/>
  <c r="G1420"/>
  <c r="G1421"/>
  <c r="G1422"/>
  <c r="G1423"/>
  <c r="G1424"/>
  <c r="G1425"/>
  <c r="G1426"/>
  <c r="G1427"/>
  <c r="G1428"/>
  <c r="G1429"/>
  <c r="G1430"/>
  <c r="G1431"/>
  <c r="G1432"/>
  <c r="G1433"/>
  <c r="G1434"/>
  <c r="G1435"/>
  <c r="G1436"/>
  <c r="G1437"/>
  <c r="G1438"/>
  <c r="G1439"/>
  <c r="G1440"/>
  <c r="G1441"/>
  <c r="G1442"/>
  <c r="G1443"/>
  <c r="G1444"/>
  <c r="G1445"/>
  <c r="G1446"/>
  <c r="G1447"/>
  <c r="G1448"/>
  <c r="G1449"/>
  <c r="G1450"/>
  <c r="G1451"/>
  <c r="G1452"/>
  <c r="G1453"/>
  <c r="G1454"/>
  <c r="G1455"/>
  <c r="G1456"/>
  <c r="G1457"/>
  <c r="G1458"/>
  <c r="G1459"/>
  <c r="G1460"/>
  <c r="G1461"/>
  <c r="G1462"/>
  <c r="G1463"/>
  <c r="G1464"/>
  <c r="G1465"/>
  <c r="G1466"/>
  <c r="G1467"/>
  <c r="G1468"/>
  <c r="G1469"/>
  <c r="G1470"/>
  <c r="G1471"/>
  <c r="G1472"/>
  <c r="G1473"/>
  <c r="G1474"/>
  <c r="G1475"/>
  <c r="G1476"/>
  <c r="G1477"/>
  <c r="G1478"/>
  <c r="G1479"/>
  <c r="G1480"/>
  <c r="G1481"/>
  <c r="G1482"/>
  <c r="G1483"/>
  <c r="G1484"/>
  <c r="G1485"/>
  <c r="G1486"/>
  <c r="G1487"/>
  <c r="G1488"/>
  <c r="G1489"/>
  <c r="G1490"/>
  <c r="G1491"/>
  <c r="G1492"/>
  <c r="G1493"/>
  <c r="G1494"/>
  <c r="G1495"/>
  <c r="G1496"/>
  <c r="G1497"/>
  <c r="G1498"/>
  <c r="G1499"/>
  <c r="G1500"/>
  <c r="G1501"/>
  <c r="G1502"/>
  <c r="G1503"/>
  <c r="G1504"/>
  <c r="G1505"/>
  <c r="G1506"/>
  <c r="G1507"/>
  <c r="G1508"/>
  <c r="G1509"/>
  <c r="G1510"/>
  <c r="G1511"/>
  <c r="G1512"/>
  <c r="G1513"/>
  <c r="G1514"/>
  <c r="G1515"/>
  <c r="G1516"/>
  <c r="G1517"/>
  <c r="G1518"/>
  <c r="G1519"/>
  <c r="G1520"/>
  <c r="G1521"/>
  <c r="G1522"/>
  <c r="G1523"/>
  <c r="G1524"/>
  <c r="G1525"/>
  <c r="G1526"/>
  <c r="G1527"/>
  <c r="G1528"/>
  <c r="G1529"/>
  <c r="G1530"/>
  <c r="G1531"/>
  <c r="G1532"/>
  <c r="G1533"/>
  <c r="G1534"/>
  <c r="G1535"/>
  <c r="G1536"/>
  <c r="G1537"/>
  <c r="G1538"/>
  <c r="G1539"/>
  <c r="G1540"/>
  <c r="G1541"/>
  <c r="G1542"/>
  <c r="G1543"/>
  <c r="G1544"/>
  <c r="G1545"/>
  <c r="G1546"/>
  <c r="G1547"/>
  <c r="G1548"/>
  <c r="G1549"/>
  <c r="G1550"/>
  <c r="G1551"/>
  <c r="G1552"/>
  <c r="G1553"/>
  <c r="G1554"/>
  <c r="G1555"/>
  <c r="G1556"/>
  <c r="G1557"/>
  <c r="G1558"/>
  <c r="G1559"/>
  <c r="G1560"/>
  <c r="G1561"/>
  <c r="G1562"/>
  <c r="G1563"/>
  <c r="G1564"/>
  <c r="G1565"/>
  <c r="G1566"/>
  <c r="G1567"/>
  <c r="G1568"/>
  <c r="G1569"/>
  <c r="G1570"/>
  <c r="G1571"/>
  <c r="G1572"/>
  <c r="G1573"/>
  <c r="G1574"/>
  <c r="G1575"/>
  <c r="G1576"/>
  <c r="G1577"/>
  <c r="G1578"/>
  <c r="G1579"/>
  <c r="G1580"/>
  <c r="G1581"/>
  <c r="G1582"/>
  <c r="G1583"/>
  <c r="G1584"/>
  <c r="G1585"/>
  <c r="G1586"/>
  <c r="G1587"/>
  <c r="G1588"/>
  <c r="G1589"/>
  <c r="G1590"/>
  <c r="G1591"/>
  <c r="G1592"/>
  <c r="G1593"/>
  <c r="G1594"/>
  <c r="G1595"/>
  <c r="G1596"/>
  <c r="G1597"/>
  <c r="G1598"/>
  <c r="G1599"/>
  <c r="G1600"/>
  <c r="G1601"/>
  <c r="G1602"/>
  <c r="G1603"/>
  <c r="G1604"/>
  <c r="G1605"/>
  <c r="G1606"/>
  <c r="G1607"/>
  <c r="G1608"/>
  <c r="G1609"/>
  <c r="G1610"/>
  <c r="G1611"/>
  <c r="G1612"/>
  <c r="G1613"/>
  <c r="G1614"/>
  <c r="G1615"/>
  <c r="G1616"/>
  <c r="G1617"/>
  <c r="G1618"/>
  <c r="G1619"/>
  <c r="G1620"/>
  <c r="G1621"/>
  <c r="G1622"/>
  <c r="G1623"/>
  <c r="G1624"/>
  <c r="G1625"/>
  <c r="G1626"/>
  <c r="G1627"/>
  <c r="G1628"/>
  <c r="G1629"/>
  <c r="G1630"/>
  <c r="G1631"/>
  <c r="G1632"/>
  <c r="G1633"/>
  <c r="G1634"/>
  <c r="G1635"/>
  <c r="G1636"/>
  <c r="G1637"/>
  <c r="G1638"/>
  <c r="G1639"/>
  <c r="G1640"/>
  <c r="G1641"/>
  <c r="G1642"/>
  <c r="G1643"/>
  <c r="G1644"/>
  <c r="G1645"/>
  <c r="G1646"/>
  <c r="G1647"/>
  <c r="G1648"/>
  <c r="G1649"/>
  <c r="G1650"/>
  <c r="G1651"/>
  <c r="G1652"/>
  <c r="G1653"/>
  <c r="I223" i="44"/>
  <c r="I195"/>
  <c r="J209"/>
  <c r="K209"/>
  <c r="I247" l="1"/>
  <c r="I246" s="1"/>
  <c r="I243"/>
  <c r="I241" s="1"/>
  <c r="I240" s="1"/>
  <c r="I236"/>
  <c r="I232" s="1"/>
  <c r="I231" s="1"/>
  <c r="J206" l="1"/>
  <c r="K206"/>
  <c r="I206"/>
  <c r="J143"/>
  <c r="K143"/>
  <c r="I143"/>
  <c r="J145"/>
  <c r="K145"/>
  <c r="I145"/>
  <c r="A3" i="53"/>
  <c r="B24" l="1"/>
  <c r="B23"/>
  <c r="B16"/>
  <c r="B14"/>
  <c r="B12"/>
  <c r="B7"/>
  <c r="J204" i="44"/>
  <c r="K204"/>
  <c r="I204"/>
  <c r="K142"/>
  <c r="I142"/>
  <c r="K140"/>
  <c r="J147"/>
  <c r="K147"/>
  <c r="I147"/>
  <c r="J136"/>
  <c r="J135" s="1"/>
  <c r="K136"/>
  <c r="K135" s="1"/>
  <c r="I136"/>
  <c r="I135" s="1"/>
  <c r="J208"/>
  <c r="K208"/>
  <c r="I208"/>
  <c r="J200" l="1"/>
  <c r="I200"/>
  <c r="K151"/>
  <c r="J151"/>
  <c r="I151"/>
  <c r="K161"/>
  <c r="J161"/>
  <c r="I161"/>
  <c r="H1258" i="45"/>
  <c r="H1259"/>
  <c r="H1260"/>
  <c r="H1261"/>
  <c r="H1262"/>
  <c r="H1263"/>
  <c r="H1264"/>
  <c r="H1265"/>
  <c r="H1266"/>
  <c r="H1267"/>
  <c r="H1268"/>
  <c r="H1269"/>
  <c r="H1270"/>
  <c r="H1271"/>
  <c r="H1272"/>
  <c r="H1273"/>
  <c r="H1274"/>
  <c r="H1275"/>
  <c r="H1276"/>
  <c r="H1277"/>
  <c r="H1278"/>
  <c r="H1279"/>
  <c r="H1280"/>
  <c r="H1281"/>
  <c r="H1282"/>
  <c r="H1283"/>
  <c r="H1284"/>
  <c r="H1285"/>
  <c r="H1286"/>
  <c r="H1287"/>
  <c r="H1288"/>
  <c r="H1289"/>
  <c r="G1326" i="4"/>
  <c r="G1327"/>
  <c r="G1328"/>
  <c r="G1329"/>
  <c r="G1330"/>
  <c r="G1331"/>
  <c r="G1332"/>
  <c r="G1333"/>
  <c r="G1334"/>
  <c r="G1335"/>
  <c r="G1336"/>
  <c r="G1337"/>
  <c r="G1338"/>
  <c r="G1339"/>
  <c r="G1340"/>
  <c r="G1341"/>
  <c r="G1342"/>
  <c r="G1343"/>
  <c r="G1344"/>
  <c r="G1345"/>
  <c r="G1346"/>
  <c r="G1347"/>
  <c r="G1348"/>
  <c r="G1349"/>
  <c r="G1350"/>
  <c r="G1351"/>
  <c r="G1352"/>
  <c r="G1353"/>
  <c r="J198" i="44"/>
  <c r="I198"/>
  <c r="I150" l="1"/>
  <c r="I149" s="1"/>
  <c r="I94"/>
  <c r="I93" s="1"/>
  <c r="I92" s="1"/>
  <c r="J223"/>
  <c r="J222" s="1"/>
  <c r="J221" s="1"/>
  <c r="K223"/>
  <c r="K222" s="1"/>
  <c r="K221" s="1"/>
  <c r="I222"/>
  <c r="I221" s="1"/>
  <c r="K203"/>
  <c r="K202" s="1"/>
  <c r="K201" s="1"/>
  <c r="J203"/>
  <c r="J202" s="1"/>
  <c r="J201" s="1"/>
  <c r="I202"/>
  <c r="I201" s="1"/>
  <c r="K199"/>
  <c r="J199"/>
  <c r="I199"/>
  <c r="K197"/>
  <c r="J197"/>
  <c r="I197"/>
  <c r="K193"/>
  <c r="J193"/>
  <c r="I193"/>
  <c r="K170"/>
  <c r="K169" s="1"/>
  <c r="J170"/>
  <c r="J169" s="1"/>
  <c r="I170"/>
  <c r="I169" s="1"/>
  <c r="I168" s="1"/>
  <c r="K150"/>
  <c r="K149" s="1"/>
  <c r="J150"/>
  <c r="J149" s="1"/>
  <c r="K141"/>
  <c r="J141"/>
  <c r="I141"/>
  <c r="K139"/>
  <c r="J139"/>
  <c r="I139"/>
  <c r="K133"/>
  <c r="J133"/>
  <c r="I133"/>
  <c r="K131"/>
  <c r="K130" s="1"/>
  <c r="J131"/>
  <c r="J130" s="1"/>
  <c r="J129" s="1"/>
  <c r="I131"/>
  <c r="I130" s="1"/>
  <c r="K125"/>
  <c r="J125"/>
  <c r="I125"/>
  <c r="K123"/>
  <c r="J123"/>
  <c r="I123"/>
  <c r="K121"/>
  <c r="J121"/>
  <c r="I121"/>
  <c r="K119"/>
  <c r="J119"/>
  <c r="I119"/>
  <c r="K116"/>
  <c r="J116"/>
  <c r="I116"/>
  <c r="K114"/>
  <c r="J114"/>
  <c r="I114"/>
  <c r="K112"/>
  <c r="J112"/>
  <c r="I112"/>
  <c r="K110"/>
  <c r="J110"/>
  <c r="I110"/>
  <c r="K108"/>
  <c r="J108"/>
  <c r="I108"/>
  <c r="K106"/>
  <c r="J106"/>
  <c r="I106"/>
  <c r="K104"/>
  <c r="J104"/>
  <c r="I104"/>
  <c r="K102"/>
  <c r="J102"/>
  <c r="I102"/>
  <c r="K100"/>
  <c r="J100"/>
  <c r="I100"/>
  <c r="K96"/>
  <c r="K95" s="1"/>
  <c r="J96"/>
  <c r="J95" s="1"/>
  <c r="I96"/>
  <c r="I95" s="1"/>
  <c r="K93"/>
  <c r="K92" s="1"/>
  <c r="J93"/>
  <c r="J92" s="1"/>
  <c r="K87"/>
  <c r="K86" s="1"/>
  <c r="K85" s="1"/>
  <c r="J87"/>
  <c r="J86" s="1"/>
  <c r="J85" s="1"/>
  <c r="I87"/>
  <c r="I86" s="1"/>
  <c r="I85" s="1"/>
  <c r="K81"/>
  <c r="K80" s="1"/>
  <c r="K79" s="1"/>
  <c r="J81"/>
  <c r="I81"/>
  <c r="I80" s="1"/>
  <c r="I79" s="1"/>
  <c r="K75"/>
  <c r="K72" s="1"/>
  <c r="K71" s="1"/>
  <c r="J75"/>
  <c r="J72" s="1"/>
  <c r="J71" s="1"/>
  <c r="I75"/>
  <c r="I72" s="1"/>
  <c r="I71" s="1"/>
  <c r="K69"/>
  <c r="K68" s="1"/>
  <c r="J69"/>
  <c r="J68" s="1"/>
  <c r="I69"/>
  <c r="I68" s="1"/>
  <c r="K66"/>
  <c r="K65" s="1"/>
  <c r="J66"/>
  <c r="J65" s="1"/>
  <c r="I66"/>
  <c r="I65" s="1"/>
  <c r="K63"/>
  <c r="J63"/>
  <c r="I63"/>
  <c r="K60"/>
  <c r="J60"/>
  <c r="I60"/>
  <c r="K58"/>
  <c r="J58"/>
  <c r="I58"/>
  <c r="K56"/>
  <c r="J56"/>
  <c r="I56"/>
  <c r="K51"/>
  <c r="K50" s="1"/>
  <c r="J51"/>
  <c r="J50" s="1"/>
  <c r="I51"/>
  <c r="I50" s="1"/>
  <c r="K48"/>
  <c r="J48"/>
  <c r="I48"/>
  <c r="K46"/>
  <c r="J46"/>
  <c r="I46"/>
  <c r="I45" s="1"/>
  <c r="K43"/>
  <c r="J43"/>
  <c r="I43"/>
  <c r="K40"/>
  <c r="J40"/>
  <c r="I40"/>
  <c r="K38"/>
  <c r="J38"/>
  <c r="I38"/>
  <c r="K36"/>
  <c r="J36"/>
  <c r="I36"/>
  <c r="K34"/>
  <c r="J34"/>
  <c r="I34"/>
  <c r="K32"/>
  <c r="J32"/>
  <c r="J31" s="1"/>
  <c r="I32"/>
  <c r="K28"/>
  <c r="J28"/>
  <c r="I28"/>
  <c r="K26"/>
  <c r="J26"/>
  <c r="I26"/>
  <c r="K24"/>
  <c r="J24"/>
  <c r="I24"/>
  <c r="K22"/>
  <c r="J22"/>
  <c r="I22"/>
  <c r="K14"/>
  <c r="J14"/>
  <c r="I14"/>
  <c r="K12"/>
  <c r="J12"/>
  <c r="J11" s="1"/>
  <c r="I12"/>
  <c r="I11" s="1"/>
  <c r="K11"/>
  <c r="I42" l="1"/>
  <c r="I31"/>
  <c r="J118"/>
  <c r="K21"/>
  <c r="K20" s="1"/>
  <c r="K31"/>
  <c r="K30" s="1"/>
  <c r="K55"/>
  <c r="K54" s="1"/>
  <c r="I129"/>
  <c r="I55"/>
  <c r="I54" s="1"/>
  <c r="J10"/>
  <c r="I30"/>
  <c r="J45"/>
  <c r="J42" s="1"/>
  <c r="K45"/>
  <c r="K42" s="1"/>
  <c r="J78"/>
  <c r="J91"/>
  <c r="I118"/>
  <c r="K138"/>
  <c r="K10"/>
  <c r="I10"/>
  <c r="K78"/>
  <c r="I78"/>
  <c r="K118"/>
  <c r="J138"/>
  <c r="I21"/>
  <c r="I20" s="1"/>
  <c r="J21"/>
  <c r="J20" s="1"/>
  <c r="J55"/>
  <c r="J54" s="1"/>
  <c r="K91"/>
  <c r="I99"/>
  <c r="I98" s="1"/>
  <c r="J99"/>
  <c r="J98" s="1"/>
  <c r="K99"/>
  <c r="K98" s="1"/>
  <c r="K129"/>
  <c r="I138"/>
  <c r="J168"/>
  <c r="K168"/>
  <c r="I91"/>
  <c r="J30"/>
  <c r="J80"/>
  <c r="J79" s="1"/>
  <c r="I9" l="1"/>
  <c r="I128"/>
  <c r="I127" s="1"/>
  <c r="K128"/>
  <c r="K127" s="1"/>
  <c r="K9"/>
  <c r="J9"/>
  <c r="J128"/>
  <c r="J127" s="1"/>
  <c r="A3" i="26"/>
  <c r="I252" i="44" l="1"/>
  <c r="J252"/>
  <c r="D16" i="17" s="1"/>
  <c r="K252" i="44"/>
  <c r="L24" i="21"/>
  <c r="K24"/>
  <c r="J24"/>
  <c r="C8" i="17"/>
  <c r="D8"/>
  <c r="E8"/>
  <c r="C10"/>
  <c r="D10"/>
  <c r="D20" s="1"/>
  <c r="E10"/>
  <c r="C20"/>
  <c r="E20"/>
  <c r="D45" i="6"/>
  <c r="C45"/>
  <c r="D26"/>
  <c r="C26"/>
  <c r="C7"/>
  <c r="D7"/>
  <c r="B8"/>
  <c r="B9"/>
  <c r="B10"/>
  <c r="B11"/>
  <c r="B12"/>
  <c r="B13"/>
  <c r="B14"/>
  <c r="B15"/>
  <c r="B16"/>
  <c r="B17"/>
  <c r="B18"/>
  <c r="B19"/>
  <c r="B20"/>
  <c r="B21"/>
  <c r="B22"/>
  <c r="B23"/>
  <c r="B24"/>
  <c r="E63" i="24"/>
  <c r="B63" s="1"/>
  <c r="E62"/>
  <c r="B62" s="1"/>
  <c r="E61"/>
  <c r="B61" s="1"/>
  <c r="E60"/>
  <c r="B60" s="1"/>
  <c r="E59"/>
  <c r="B59" s="1"/>
  <c r="E58"/>
  <c r="B58" s="1"/>
  <c r="E57"/>
  <c r="B57" s="1"/>
  <c r="E56"/>
  <c r="B56" s="1"/>
  <c r="E55"/>
  <c r="B55"/>
  <c r="E54"/>
  <c r="B54" s="1"/>
  <c r="E53"/>
  <c r="B53"/>
  <c r="E52"/>
  <c r="B52" s="1"/>
  <c r="E51"/>
  <c r="B51" s="1"/>
  <c r="E50"/>
  <c r="B50" s="1"/>
  <c r="F49"/>
  <c r="E49"/>
  <c r="B49" s="1"/>
  <c r="E48"/>
  <c r="B48" s="1"/>
  <c r="E47"/>
  <c r="E46"/>
  <c r="B46" s="1"/>
  <c r="F45"/>
  <c r="D45"/>
  <c r="C45"/>
  <c r="E44"/>
  <c r="B44" s="1"/>
  <c r="E43"/>
  <c r="B43"/>
  <c r="E42"/>
  <c r="B42" s="1"/>
  <c r="E41"/>
  <c r="B41"/>
  <c r="E40"/>
  <c r="B40" s="1"/>
  <c r="E39"/>
  <c r="B39" s="1"/>
  <c r="E38"/>
  <c r="B38" s="1"/>
  <c r="E37"/>
  <c r="B37"/>
  <c r="E36"/>
  <c r="B36" s="1"/>
  <c r="E35"/>
  <c r="B35"/>
  <c r="E34"/>
  <c r="B34" s="1"/>
  <c r="E33"/>
  <c r="B33"/>
  <c r="E32"/>
  <c r="B32" s="1"/>
  <c r="E31"/>
  <c r="B31" s="1"/>
  <c r="F30"/>
  <c r="F26" s="1"/>
  <c r="E30"/>
  <c r="E29"/>
  <c r="B29" s="1"/>
  <c r="E28"/>
  <c r="B28" s="1"/>
  <c r="E27"/>
  <c r="B27" s="1"/>
  <c r="D26"/>
  <c r="C26"/>
  <c r="E25"/>
  <c r="B25"/>
  <c r="E24"/>
  <c r="B24" s="1"/>
  <c r="E23"/>
  <c r="B23" s="1"/>
  <c r="E22"/>
  <c r="B22" s="1"/>
  <c r="E21"/>
  <c r="B21" s="1"/>
  <c r="E20"/>
  <c r="B20" s="1"/>
  <c r="E19"/>
  <c r="B19"/>
  <c r="E18"/>
  <c r="B18" s="1"/>
  <c r="E17"/>
  <c r="B17"/>
  <c r="E16"/>
  <c r="B16" s="1"/>
  <c r="E15"/>
  <c r="B15" s="1"/>
  <c r="E14"/>
  <c r="B14" s="1"/>
  <c r="E13"/>
  <c r="B13" s="1"/>
  <c r="E12"/>
  <c r="B12" s="1"/>
  <c r="E11"/>
  <c r="B11" s="1"/>
  <c r="E10"/>
  <c r="B10" s="1"/>
  <c r="E9"/>
  <c r="E8"/>
  <c r="B8" s="1"/>
  <c r="F7"/>
  <c r="D7"/>
  <c r="C7"/>
  <c r="E45" l="1"/>
  <c r="B45" s="1"/>
  <c r="B30"/>
  <c r="E7"/>
  <c r="D7" i="17"/>
  <c r="E16"/>
  <c r="C7"/>
  <c r="C16"/>
  <c r="E7"/>
  <c r="B9" i="24"/>
  <c r="B7" s="1"/>
  <c r="B47"/>
  <c r="E26"/>
  <c r="B26" s="1"/>
  <c r="A2" i="74" l="1"/>
  <c r="A1"/>
  <c r="A2" i="73"/>
  <c r="A1"/>
  <c r="B6" l="1"/>
  <c r="C6" i="69" l="1"/>
  <c r="D6"/>
  <c r="G26" i="59" l="1"/>
  <c r="B6" i="68"/>
  <c r="A3" i="6" l="1"/>
  <c r="B6" i="64" l="1"/>
  <c r="A2" l="1"/>
  <c r="A1"/>
  <c r="D6" i="72"/>
  <c r="C6"/>
  <c r="B6"/>
  <c r="D6" i="65"/>
  <c r="C6" l="1"/>
  <c r="B6"/>
  <c r="A2"/>
  <c r="A1"/>
  <c r="B6" i="63"/>
  <c r="A2"/>
  <c r="A1"/>
  <c r="B3" i="61" l="1"/>
  <c r="B2"/>
  <c r="D7" i="62" l="1"/>
  <c r="C7"/>
  <c r="B7"/>
  <c r="A2" l="1"/>
  <c r="A1" l="1"/>
  <c r="D6" i="60"/>
  <c r="C6"/>
  <c r="B6"/>
  <c r="A2"/>
  <c r="A1"/>
  <c r="E7" i="58"/>
  <c r="D7"/>
  <c r="B7" l="1"/>
  <c r="A2"/>
  <c r="A1"/>
  <c r="A2" i="59" l="1"/>
  <c r="E26" l="1"/>
  <c r="F26"/>
  <c r="A1"/>
  <c r="D9" i="20"/>
  <c r="C9"/>
  <c r="B9"/>
  <c r="D6"/>
  <c r="C6" l="1"/>
  <c r="B6"/>
  <c r="A3"/>
  <c r="A2"/>
  <c r="A1"/>
  <c r="D7" i="52" l="1"/>
  <c r="C7"/>
  <c r="B7"/>
  <c r="A2"/>
  <c r="A1"/>
  <c r="D6" i="12" l="1"/>
  <c r="C6"/>
  <c r="B6"/>
  <c r="A2"/>
  <c r="A1" l="1"/>
  <c r="E6" i="35" l="1"/>
  <c r="D6"/>
  <c r="C6"/>
  <c r="A2"/>
  <c r="D6" i="18"/>
  <c r="C6"/>
  <c r="B6"/>
  <c r="A2"/>
  <c r="A1"/>
  <c r="B63" i="6"/>
  <c r="B62"/>
  <c r="B61"/>
  <c r="B60"/>
  <c r="B59"/>
  <c r="B58"/>
  <c r="B57"/>
  <c r="B56"/>
  <c r="B55"/>
  <c r="B54"/>
  <c r="B53"/>
  <c r="B52"/>
  <c r="B51"/>
  <c r="B50"/>
  <c r="B49"/>
  <c r="B48"/>
  <c r="B47"/>
  <c r="B46"/>
  <c r="B44"/>
  <c r="B43"/>
  <c r="B42"/>
  <c r="B41"/>
  <c r="B40"/>
  <c r="B39"/>
  <c r="B38"/>
  <c r="B37"/>
  <c r="B36"/>
  <c r="B35"/>
  <c r="B34"/>
  <c r="B33"/>
  <c r="B32"/>
  <c r="B31"/>
  <c r="B30"/>
  <c r="B29"/>
  <c r="B28"/>
  <c r="B27"/>
  <c r="B25"/>
  <c r="B7" s="1"/>
  <c r="B45" l="1"/>
  <c r="B26"/>
  <c r="A2" l="1"/>
  <c r="A1"/>
  <c r="D6" i="53" l="1"/>
  <c r="C6"/>
  <c r="B6" l="1"/>
  <c r="A2" l="1"/>
  <c r="M25" i="24"/>
  <c r="M24"/>
  <c r="M23"/>
  <c r="J23"/>
  <c r="M22"/>
  <c r="I22"/>
  <c r="M21"/>
  <c r="K21" l="1"/>
  <c r="I21"/>
  <c r="M20"/>
  <c r="M19"/>
  <c r="M18"/>
  <c r="M17"/>
  <c r="M16"/>
  <c r="M15"/>
  <c r="M14"/>
  <c r="M13"/>
  <c r="M12"/>
  <c r="M11"/>
  <c r="M10"/>
  <c r="M9"/>
  <c r="M8" l="1"/>
  <c r="M7"/>
  <c r="L7"/>
  <c r="A3" l="1"/>
  <c r="A2"/>
  <c r="D6" i="66" l="1"/>
  <c r="C6"/>
  <c r="B6"/>
  <c r="A2"/>
  <c r="A1"/>
  <c r="D6" i="70" l="1"/>
  <c r="C6"/>
  <c r="B6"/>
  <c r="A2"/>
  <c r="A1"/>
  <c r="D6" i="67"/>
  <c r="C6"/>
  <c r="B6"/>
  <c r="A2"/>
  <c r="A1"/>
  <c r="D6" i="68"/>
  <c r="C6"/>
  <c r="A2"/>
  <c r="A1"/>
  <c r="B6" i="69"/>
  <c r="A2"/>
  <c r="A1"/>
  <c r="F10" i="26" s="1"/>
  <c r="E10" s="1"/>
  <c r="D10" s="1"/>
  <c r="M8"/>
  <c r="L8"/>
  <c r="K8" l="1"/>
  <c r="J8"/>
  <c r="I8"/>
  <c r="H8" l="1"/>
  <c r="F8"/>
  <c r="E8"/>
  <c r="D8"/>
  <c r="M7"/>
  <c r="L7"/>
  <c r="K7"/>
  <c r="J7"/>
  <c r="I7"/>
  <c r="M6"/>
  <c r="L6"/>
  <c r="K6"/>
  <c r="H7" l="1"/>
  <c r="J6"/>
  <c r="I6"/>
  <c r="F6"/>
  <c r="E6"/>
  <c r="D6"/>
  <c r="A2"/>
  <c r="A1"/>
  <c r="A2" i="49"/>
  <c r="A1"/>
  <c r="A3" i="50"/>
  <c r="A2"/>
  <c r="A3" i="48"/>
  <c r="A2"/>
  <c r="A1"/>
  <c r="A3" i="3"/>
  <c r="A2"/>
  <c r="H1257" i="45"/>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6" i="26" l="1"/>
  <c r="H1106" i="45"/>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l="1"/>
  <c r="H678"/>
  <c r="H677" l="1"/>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l="1"/>
  <c r="H440"/>
  <c r="H439"/>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4"/>
  <c r="H253"/>
  <c r="H252"/>
  <c r="H251" l="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A3"/>
  <c r="A2"/>
  <c r="A1"/>
  <c r="G1325" i="4"/>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H8" i="58" l="1"/>
  <c r="H9"/>
  <c r="G7" i="52"/>
  <c r="F7"/>
  <c r="F8" i="35"/>
  <c r="F7"/>
  <c r="G8" i="6"/>
  <c r="G9"/>
  <c r="F8"/>
  <c r="F9"/>
  <c r="F8" i="18"/>
  <c r="F7" s="1"/>
  <c r="E7" i="53"/>
  <c r="E8"/>
  <c r="G1258" i="4"/>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l="1"/>
  <c r="G725"/>
  <c r="G724"/>
  <c r="G723"/>
  <c r="G722"/>
  <c r="G721"/>
  <c r="G720"/>
  <c r="G719"/>
  <c r="G718" l="1"/>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l="1"/>
  <c r="H7" i="58" s="1"/>
  <c r="A3" i="4"/>
  <c r="A2"/>
  <c r="F7" i="62" l="1"/>
  <c r="E7" i="52"/>
  <c r="F6" i="12"/>
  <c r="G7" i="6"/>
  <c r="F6" i="35"/>
  <c r="F7" i="6"/>
  <c r="F6" i="18"/>
  <c r="E6" i="53"/>
  <c r="A3" i="44" l="1"/>
  <c r="A2"/>
  <c r="A3" i="56"/>
  <c r="A2" l="1"/>
  <c r="A1"/>
  <c r="A3" i="23"/>
  <c r="A2"/>
  <c r="A1"/>
  <c r="A3" i="47" l="1"/>
  <c r="A2"/>
  <c r="A1"/>
  <c r="E19" i="17" l="1"/>
  <c r="D19" l="1"/>
  <c r="D18" s="1"/>
  <c r="C19"/>
  <c r="E18" s="1"/>
  <c r="C18" l="1"/>
  <c r="D17"/>
  <c r="D15" l="1"/>
  <c r="C15"/>
  <c r="E17"/>
  <c r="C17"/>
  <c r="E15" s="1"/>
  <c r="E14" s="1"/>
  <c r="A3"/>
  <c r="A2"/>
  <c r="D14" l="1"/>
  <c r="C14" s="1"/>
  <c r="E13" s="1"/>
  <c r="D13" s="1"/>
  <c r="C13" s="1"/>
  <c r="C12" s="1"/>
  <c r="E12" l="1"/>
  <c r="E6" s="1"/>
  <c r="D12"/>
  <c r="D6" s="1"/>
  <c r="C6"/>
</calcChain>
</file>

<file path=xl/sharedStrings.xml><?xml version="1.0" encoding="utf-8"?>
<sst xmlns="http://schemas.openxmlformats.org/spreadsheetml/2006/main" count="31960" uniqueCount="2263">
  <si>
    <t>Другие вопросы в области культуры, кинематографии</t>
  </si>
  <si>
    <t>430</t>
  </si>
  <si>
    <t>ШТРАФЫ, САНКЦИИ, ВОЗМЕЩЕНИЕ УЩЕРБА</t>
  </si>
  <si>
    <t>Жилищное хозяйство</t>
  </si>
  <si>
    <t>Другие вопросы в области образования</t>
  </si>
  <si>
    <t>806</t>
  </si>
  <si>
    <t xml:space="preserve">Субвенции местным бюджетам на выполнение передаваемых полномочий субъектов Российской Федерации </t>
  </si>
  <si>
    <t>Субвенции бюджетам муниципальных районов на выполнение передаваемых полномочий субъектов Российской Федерации</t>
  </si>
  <si>
    <t>9902</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</si>
  <si>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</si>
  <si>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</si>
  <si>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Публ</t>
  </si>
  <si>
    <t>Ежегодная единовременная выплата (премия) лицам, удостоенным звания «Почетный гражданин Богучанского района»</t>
  </si>
  <si>
    <t xml:space="preserve">2. </t>
  </si>
  <si>
    <t>2.1.</t>
  </si>
  <si>
    <t>Пенсия за выслугу лет  лицам, замещавшим должности муниципальной службы муниципального образования  Богучанский район</t>
  </si>
  <si>
    <t>класс</t>
  </si>
  <si>
    <t>4910100</t>
  </si>
  <si>
    <t>Охрана семьи и детства</t>
  </si>
  <si>
    <t>Единый сельскохозяйственный налог</t>
  </si>
  <si>
    <t>ГОСУДАРСТВЕННАЯ ПОШЛИНА</t>
  </si>
  <si>
    <t>Наименование</t>
  </si>
  <si>
    <t>04000</t>
  </si>
  <si>
    <t>07</t>
  </si>
  <si>
    <t>8</t>
  </si>
  <si>
    <t>ВСЕГО  ДОХОДОВ</t>
  </si>
  <si>
    <t>09</t>
  </si>
  <si>
    <t>11</t>
  </si>
  <si>
    <t>120</t>
  </si>
  <si>
    <t>05000</t>
  </si>
  <si>
    <t xml:space="preserve">- погашение                                        </t>
  </si>
  <si>
    <t>08</t>
  </si>
  <si>
    <t>03000</t>
  </si>
  <si>
    <t>НАЛОГОВЫЕ И НЕНАЛОГОВЫЕ ДОХОДЫ</t>
  </si>
  <si>
    <t>НАЛОГИ НА ПРИБЫЛЬ, ДОХОДЫ</t>
  </si>
  <si>
    <t>финансовое управление администрации Богучанского района</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</si>
  <si>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</si>
  <si>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Благоустройство</t>
  </si>
  <si>
    <t>ПБС</t>
  </si>
  <si>
    <t xml:space="preserve">ЦА301 </t>
  </si>
  <si>
    <t xml:space="preserve">ЦБ302 </t>
  </si>
  <si>
    <t xml:space="preserve">ЦВ303 </t>
  </si>
  <si>
    <t xml:space="preserve">ЦГ304 </t>
  </si>
  <si>
    <t xml:space="preserve">ЦД305 </t>
  </si>
  <si>
    <t xml:space="preserve">ЦЕ306 </t>
  </si>
  <si>
    <t xml:space="preserve">ЦЖ307 </t>
  </si>
  <si>
    <t xml:space="preserve">ЦИ308 </t>
  </si>
  <si>
    <t xml:space="preserve">ЦК309 </t>
  </si>
  <si>
    <t xml:space="preserve">ЦЛ310 </t>
  </si>
  <si>
    <t xml:space="preserve">ЦМ311 </t>
  </si>
  <si>
    <t xml:space="preserve">ЦН312 </t>
  </si>
  <si>
    <t xml:space="preserve">ЦО313 </t>
  </si>
  <si>
    <t xml:space="preserve">ЦП314 </t>
  </si>
  <si>
    <t xml:space="preserve">ЦР315 </t>
  </si>
  <si>
    <t xml:space="preserve">ЦС316 </t>
  </si>
  <si>
    <t xml:space="preserve">ЦТ317 </t>
  </si>
  <si>
    <t xml:space="preserve">ЦУ318 </t>
  </si>
  <si>
    <t>Администрация Ангарского сельсовета</t>
  </si>
  <si>
    <t>Администрация Богучанского сельсовета</t>
  </si>
  <si>
    <t>Администрация Говорковского сельсовета</t>
  </si>
  <si>
    <t>Резервные фонды</t>
  </si>
  <si>
    <t>Прочие субсидии</t>
  </si>
  <si>
    <t>Прочие субсидии бюджетам муниципальных районов</t>
  </si>
  <si>
    <t>Другие вопросы в области социальной политики</t>
  </si>
  <si>
    <t>01 05 02 01 05 0000 510</t>
  </si>
  <si>
    <t>01 05 02 01 05 0000 610</t>
  </si>
  <si>
    <t>863</t>
  </si>
  <si>
    <t>Функционирование законодательных (представительных) органов государственной власти и представительных органов муниципальных образований</t>
  </si>
  <si>
    <t>Иные межбюджетные трансферты</t>
  </si>
  <si>
    <t>(в рублях)</t>
  </si>
  <si>
    <t>ВСЕГО</t>
  </si>
  <si>
    <t>13</t>
  </si>
  <si>
    <t>130</t>
  </si>
  <si>
    <t>14</t>
  </si>
  <si>
    <t>Доходы от реализации имущества, находящегося в собственности муниципальных районов (в части реализации основных средств по указанному имуществу)</t>
  </si>
  <si>
    <t>410</t>
  </si>
  <si>
    <t>048</t>
  </si>
  <si>
    <t>Наименование поселения</t>
  </si>
  <si>
    <t>Всего межбюджетных трансфертов, перечисляемых из бюджетов поселений</t>
  </si>
  <si>
    <t>Администрация Артюгинского  сельсовета</t>
  </si>
  <si>
    <t>Администрация Манзенского  сельсовета</t>
  </si>
  <si>
    <t>Администрация Новохайского сельсовета</t>
  </si>
  <si>
    <t>Администрация Пинчугского сельсовета</t>
  </si>
  <si>
    <t>Администрация Октябрьского сельсовета</t>
  </si>
  <si>
    <t>Администрация Таежнинского сельсовета</t>
  </si>
  <si>
    <t>Администрация Такучетского  сельсовета</t>
  </si>
  <si>
    <t>Администрация Шиверского сельсовета</t>
  </si>
  <si>
    <t>БЕЗВОЗМЕЗДНЫЕ ПОСТУПЛЕНИЯ</t>
  </si>
  <si>
    <t>НАЛОГИ НА СОВОКУПНЫЙ ДОХОД</t>
  </si>
  <si>
    <t>Единый налог на вмененный доход для отдельных видов деятельности</t>
  </si>
  <si>
    <t>НАЛОГИ НА ИМУЩЕСТВО</t>
  </si>
  <si>
    <t>Земельный налог</t>
  </si>
  <si>
    <t>Государственная пошлина по делам, рассматриваемым в судах общей юрисдикции, мировыми судьями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</si>
  <si>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</si>
  <si>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</si>
  <si>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</si>
  <si>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</si>
  <si>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Пенсионное обеспечение</t>
  </si>
  <si>
    <t>Социальное обеспечение населения</t>
  </si>
  <si>
    <t>Прочие местные налоги и сборы, мобилизуемые на территориях муниципальных районов</t>
  </si>
  <si>
    <t>ДОХОДЫ ОТ ИСПОЛЬЗОВАНИЯ ИМУЩЕСТВА, НАХОДЯЩЕГОСЯ В ГОСУДАРСТВЕННОЙ И МУНИЦИПАЛЬНОЙ СОБСТВЕННОСТИ</t>
  </si>
  <si>
    <t>01 02 00 00 05 0000 810</t>
  </si>
  <si>
    <t>год</t>
  </si>
  <si>
    <t>Дефицит</t>
  </si>
  <si>
    <t>ФФП</t>
  </si>
  <si>
    <t>Молодежь Приангарья</t>
  </si>
  <si>
    <t>Сбалансированность</t>
  </si>
  <si>
    <t>ВУС</t>
  </si>
  <si>
    <t>Методика ВУС</t>
  </si>
  <si>
    <t>Полномочия поселений</t>
  </si>
  <si>
    <t>Администраторы доходов</t>
  </si>
  <si>
    <t>Администраторы источников</t>
  </si>
  <si>
    <t>Доходы</t>
  </si>
  <si>
    <t>КОД</t>
  </si>
  <si>
    <t xml:space="preserve">Наименование </t>
  </si>
  <si>
    <t>890 01 00 00 00 00 0000 000</t>
  </si>
  <si>
    <t>ИСТОЧНИКИ ВНУТРЕННЕГО ФИНАНСИРОВАНИЯ ДЕФИЦИТОВ БЮДЖЕТОВ</t>
  </si>
  <si>
    <t>Бюджетные кредиты от других бюджетов бюджетной системы Российской Федерации</t>
  </si>
  <si>
    <t>890 01 03 00 00 00 0000 700</t>
  </si>
  <si>
    <t>Получение бюджетных кредитов от других бюджетов бюджетной системы Российской Федерации в валюте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</si>
  <si>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</si>
  <si>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ПЛАТЕЖИ ПРИ ПОЛЬЗОВАНИИ ПРИРОДНЫМИ РЕСУРСАМИ</t>
  </si>
  <si>
    <t>ДОХОДЫ ОТ ПРОДАЖИ МАТЕРИАЛЬНЫХ И НЕМАТЕРИАЛЬНЫХ АКТИВОВ</t>
  </si>
  <si>
    <t>Доходы от продажи земельных участков, государственная собственность на которые не разграничена и которые расположены в границах поселений</t>
  </si>
  <si>
    <t>16</t>
  </si>
  <si>
    <t>140</t>
  </si>
  <si>
    <t>1</t>
  </si>
  <si>
    <t>00</t>
  </si>
  <si>
    <t>00000</t>
  </si>
  <si>
    <t>0000</t>
  </si>
  <si>
    <t>182</t>
  </si>
  <si>
    <t>01</t>
  </si>
  <si>
    <t>01000</t>
  </si>
  <si>
    <t>110</t>
  </si>
  <si>
    <t>Субсидии бюджетам субъектов Российской Федерации и муниципальных образований (межбюджетные субсидии)</t>
  </si>
  <si>
    <t>Администрация Невонского сельсовета</t>
  </si>
  <si>
    <t>Администрация Нижнетерянского сельсовета</t>
  </si>
  <si>
    <t xml:space="preserve">Администрация Таежнинского сельсовета </t>
  </si>
  <si>
    <t>Администрация Хребтовского сельсовета</t>
  </si>
  <si>
    <t>Администрация Чуноярского сельсовета</t>
  </si>
  <si>
    <t>ОБРАЗОВАНИЕ</t>
  </si>
  <si>
    <t>СОЦИАЛЬНАЯ ПОЛИТИКА</t>
  </si>
  <si>
    <t>Безвозмездные поступления от других бюджетов бюджетной системы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</si>
  <si>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</si>
  <si>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автономных учреждений)</t>
  </si>
  <si>
    <t>Другие вопросы в области национальной экономики</t>
  </si>
  <si>
    <t>Коммунальное хозяйство</t>
  </si>
  <si>
    <t>Изменение остатков средств на счетах по учету средств бюджета</t>
  </si>
  <si>
    <t>890 01 05 00 00 00 0000 500</t>
  </si>
  <si>
    <t>890 01 05 02 00 00 0000 500</t>
  </si>
  <si>
    <t>890 01 05 02 01 00 0000 510</t>
  </si>
  <si>
    <t>Другие вопросы в области жилищно-коммунального хозяйства</t>
  </si>
  <si>
    <t>Дошкольное образование</t>
  </si>
  <si>
    <t>Общее образование</t>
  </si>
  <si>
    <t>Увеличение прочих остатков денежных средств бюджетов муниципальных районов</t>
  </si>
  <si>
    <t>890 01 05 00 00 00 0000 600</t>
  </si>
  <si>
    <t>890 01 05 02 00 00 0000 600</t>
  </si>
  <si>
    <t>890 01 05 02 01 00 0000 610</t>
  </si>
  <si>
    <t>Уменьшение прочих остатков денежных средств бюджетов</t>
  </si>
  <si>
    <t>890 01 05 02 01 05 0000 610</t>
  </si>
  <si>
    <t>Уменьшение прочих остатков денежных средств бюджетов муниципальных районов</t>
  </si>
  <si>
    <t>Методика комиссий</t>
  </si>
  <si>
    <t>000</t>
  </si>
  <si>
    <t>№ строки</t>
  </si>
  <si>
    <t>Администрация Белякинского сельсовета</t>
  </si>
  <si>
    <t>Администрация Осиновомысского сельсовета</t>
  </si>
  <si>
    <t>0920300</t>
  </si>
  <si>
    <t>Итого</t>
  </si>
  <si>
    <t>Код ведом-ства</t>
  </si>
  <si>
    <t>Код группы, подгруппы, статьи и вида источников</t>
  </si>
  <si>
    <t xml:space="preserve">Наименование показателя </t>
  </si>
  <si>
    <t>2</t>
  </si>
  <si>
    <t>01 02 00 00 05 0000 710</t>
  </si>
  <si>
    <t>Полученные кредитов от других бюджетов бюджетной системы Российской Федерации бюджетами муниципальных районов в валюте Российской Федерации</t>
  </si>
  <si>
    <t>890 01 03 00 00 00 0000 800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</si>
  <si>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</si>
  <si>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890 01 05 00 00 00 0000 000</t>
  </si>
  <si>
    <t>КБК</t>
  </si>
  <si>
    <t>801</t>
  </si>
  <si>
    <t>802</t>
  </si>
  <si>
    <t>Контрольно-счетная комиссия Богучанского района</t>
  </si>
  <si>
    <t>Администрация Богучанского района</t>
  </si>
  <si>
    <t xml:space="preserve">Внутренние заимствования (привлечение/погашение)  </t>
  </si>
  <si>
    <t>НАЦИОНАЛЬНАЯ ЭКОНОМИКА</t>
  </si>
  <si>
    <t>Сельское хозяйство и рыболовство</t>
  </si>
  <si>
    <t>Транспорт</t>
  </si>
  <si>
    <t>Управление муниципальной собственностью Богучанского района</t>
  </si>
  <si>
    <t>НАЦИОНАЛЬНАЯ ОБОРОНА</t>
  </si>
  <si>
    <t>Мобилизационная и вневойсковая подготовка</t>
  </si>
  <si>
    <t>адм комиссии</t>
  </si>
  <si>
    <t>Увеличение прочих остатков денежных средств бюджетов</t>
  </si>
  <si>
    <t>890 01 05 02 01 05 0000 510</t>
  </si>
  <si>
    <t>10</t>
  </si>
  <si>
    <t>05020</t>
  </si>
  <si>
    <t>05025</t>
  </si>
  <si>
    <t>05030</t>
  </si>
  <si>
    <t>05035</t>
  </si>
  <si>
    <t>07010</t>
  </si>
  <si>
    <t>07015</t>
  </si>
  <si>
    <t>12</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</si>
  <si>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t>
  </si>
  <si>
    <t>830</t>
  </si>
  <si>
    <t xml:space="preserve">Бюджетные кредиты от других бюджетов бюджетной системы Российской Федерации                                     </t>
  </si>
  <si>
    <t>- погашение</t>
  </si>
  <si>
    <t xml:space="preserve">Общий объем заимствований, направляемых на покрытие дефицита районного бюджета и погашение муниципальных долговых обязательств района       </t>
  </si>
  <si>
    <t>03010</t>
  </si>
  <si>
    <t>07000</t>
  </si>
  <si>
    <t>875</t>
  </si>
  <si>
    <t>890</t>
  </si>
  <si>
    <t>Культура</t>
  </si>
  <si>
    <t>Массовый спорт</t>
  </si>
  <si>
    <t>Дотации на выравнивание бюджетной обеспеченности субъектов Российской Федерации и муниципальных образований</t>
  </si>
  <si>
    <t>05010</t>
  </si>
  <si>
    <t>Доходы, получаемые в виде арендной платы за земельные участки, государственная собственность на которые не разграничена ,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</si>
  <si>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</si>
  <si>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06010</t>
  </si>
  <si>
    <t>Обеспечение деятельности финансовых, налоговых и таможенных органов и органов финансового (финансово-бюджетного) надзора</t>
  </si>
  <si>
    <t>Другие общегосударственные вопросы</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</si>
  <si>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</si>
  <si>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получение                                   </t>
  </si>
  <si>
    <t xml:space="preserve">Налог на прибыль организаций, зачисляемый в бюджеты бюджетной системы Российской Федерации по соответствующим ставкам </t>
  </si>
  <si>
    <t>01010</t>
  </si>
  <si>
    <t>01012</t>
  </si>
  <si>
    <t>02</t>
  </si>
  <si>
    <t>02000</t>
  </si>
  <si>
    <t>02010</t>
  </si>
  <si>
    <t>02020</t>
  </si>
  <si>
    <t>05</t>
  </si>
  <si>
    <t>06</t>
  </si>
  <si>
    <t>06000</t>
  </si>
  <si>
    <t>856</t>
  </si>
  <si>
    <t>Администрация Красногорьевского сельсовета</t>
  </si>
  <si>
    <t>Наименование показателя</t>
  </si>
  <si>
    <t>Подраздел</t>
  </si>
  <si>
    <t>ОБЩЕГОСУДАРСТВЕННЫЕ ВОПРОСЫ</t>
  </si>
  <si>
    <t>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</si>
  <si>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</si>
  <si>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</si>
  <si>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НАЦИОНАЛЬНАЯ БЕЗОПАСНОСТЬ И ПРАВООХРАНИТЕЛЬНАЯ ДЕЯТЕЛЬНОСТЬ</t>
  </si>
  <si>
    <t>ЖИЛИЩНО-КОММУНАЛЬНОЕ ХОЗЯЙСТВО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</si>
  <si>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</si>
  <si>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</si>
  <si>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01030</t>
  </si>
  <si>
    <t>05013</t>
  </si>
  <si>
    <t>Прочие доходы от оказания платных услуг (работ) получателями средств  бюджетов муниципальных районов</t>
  </si>
  <si>
    <t>01995</t>
  </si>
  <si>
    <t>02053</t>
  </si>
  <si>
    <t>Заимствования</t>
  </si>
  <si>
    <t>ФИЗИЧЕСКАЯ КУЛЬТУРА И СПОРТ</t>
  </si>
  <si>
    <t>КУЛЬТУРА, КИНЕМАТОГРАФИЯ</t>
  </si>
  <si>
    <t>Прочие межбюджетные трансферты общего характера</t>
  </si>
  <si>
    <t>06013</t>
  </si>
  <si>
    <t>Дорожное хозяйство (дорожные фонды)</t>
  </si>
  <si>
    <t>Муниципальное казенное учреждение "Муниципальная служба Заказчика"</t>
  </si>
  <si>
    <t>управление образования администрации Богучанского района Красноярского края</t>
  </si>
  <si>
    <t>дата Первого решения</t>
  </si>
  <si>
    <t>№ Первого решения</t>
  </si>
  <si>
    <t>9992</t>
  </si>
  <si>
    <t>02050</t>
  </si>
  <si>
    <t>откл</t>
  </si>
  <si>
    <t>02030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</si>
  <si>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ст.227 НК РФ</t>
  </si>
  <si>
    <t>Налог на доходы физических лиц с доходов, полученных физическими лицами в соответствии со ст. 228 НК РФ</t>
  </si>
  <si>
    <t>номер</t>
  </si>
  <si>
    <t>приложение</t>
  </si>
  <si>
    <t>плановый период</t>
  </si>
  <si>
    <t>Финансовое управление администрации Богучанского района</t>
  </si>
  <si>
    <t>3</t>
  </si>
  <si>
    <t>4</t>
  </si>
  <si>
    <t>5</t>
  </si>
  <si>
    <t>6</t>
  </si>
  <si>
    <t>7</t>
  </si>
  <si>
    <t>Акцизы по подакцизным товарам (продукции), производимым на территории РФ</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</si>
  <si>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</si>
  <si>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</si>
  <si>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</si>
  <si>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взимаемый в связи с применением патентной системы налогообложения, зачисляемый в бюджеты муниципальных районов</t>
  </si>
  <si>
    <t>04020</t>
  </si>
  <si>
    <t xml:space="preserve">  Государственная пошлина за выдачу разрешения  на установку рекламной конструкции</t>
  </si>
  <si>
    <t>01040</t>
  </si>
  <si>
    <t>№ ПП</t>
  </si>
  <si>
    <t>Код главного администратора</t>
  </si>
  <si>
    <t>Код бюджетной классификации</t>
  </si>
  <si>
    <t>Наименование кода бюджетной классификации</t>
  </si>
  <si>
    <t>Богучанский район</t>
  </si>
  <si>
    <t>1 11 05013 05 1000 120</t>
  </si>
  <si>
    <t>1 11 05013 05 2000 120</t>
  </si>
  <si>
    <t>1 11 05013 05 3000 120</t>
  </si>
  <si>
    <t>1 11 05025 05 1000 120</t>
  </si>
  <si>
    <t>1 11 05025 05 2000 120</t>
  </si>
  <si>
    <t>1 11 05025 05 3000 120</t>
  </si>
  <si>
    <t>1 11 05035 05 1000 120</t>
  </si>
  <si>
    <t>1 11 05035 05 2000 120</t>
  </si>
  <si>
    <t>1 11 05035 05 3000 120</t>
  </si>
  <si>
    <t>1 11 05035 05 9960 120</t>
  </si>
  <si>
    <t>1 11 07015 05 1000 120</t>
  </si>
  <si>
    <t>Прочие доходы от компенсации затрат государства</t>
  </si>
  <si>
    <t>1 14 02053 05 1000 410</t>
  </si>
  <si>
    <t>1 14 06013 05 1000 430</t>
  </si>
  <si>
    <t>1 17 01050 05 0000 180</t>
  </si>
  <si>
    <t>Невыясненные поступления, зачисляемые в бюджеты муниципальных районов</t>
  </si>
  <si>
    <t>1 17 05050 05 0000 180</t>
  </si>
  <si>
    <t xml:space="preserve">Прочие неналоговые доходы бюджетов муниципальных районов </t>
  </si>
  <si>
    <t>1 08 07150 01 1000 110</t>
  </si>
  <si>
    <t>1 13 01995 05 0000 130</t>
  </si>
  <si>
    <t>1 13 01995 05 9901 130</t>
  </si>
  <si>
    <t>Прочие доходы от оказания платных услуг получателями средств бюджетов муниципальных районов (платные услуги муниципальных учреждений, находящимся в ведении органов местного самоуправления муниципальных районов)</t>
  </si>
  <si>
    <t>1 17 05050 05 1000 180</t>
  </si>
  <si>
    <t>Прочие безвозмездные поступления в бюджеты муниципальных районов (гранты, премии муниципальным учреждениям, находящимся в ведении органов местного самоуправления муниципальных районов)</t>
  </si>
  <si>
    <t>Прочие безвозмездные поступления в бюджеты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</si>
  <si>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1 11 05035 05 0000 120</t>
  </si>
  <si>
    <t>1 13 01995 05 9902 130</t>
  </si>
  <si>
    <t>Прочие доходы от оказания платных услуг получателями средств бюджетов муниципальных районов (родительская плата в дошкольных муниципальных учреждениях, находящимся в ведении органов местного самоуправления муниципальных районов)</t>
  </si>
  <si>
    <t>1 13 01995 05 9992 130</t>
  </si>
  <si>
    <t>Прочие доходы от оказания платных услуг получателями средств бюджетов муниципальных районов (плата в общеобразовательных учреждениях, находящимся в ведении органов местного самоуправления муниципальных районов за питание в школьных столовых)</t>
  </si>
  <si>
    <t>1 13 02065 05 9991 130</t>
  </si>
  <si>
    <t>Доходы, поступающие в порядке возмещения расходов, понесенных в связи с эксплуатацией имущества муниципальных районов (возмещение коммунальных услуг)</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</si>
  <si>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</si>
  <si>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Прочие неналоговые доходы бюджетов муниципальных районов</t>
  </si>
  <si>
    <t>Дотации бюджетам муниципальных районов на выравнивание бюджетной обеспеченности</t>
  </si>
  <si>
    <t>Дотации бюджетам муниципальных районов на поддержку мер по обеспечению сбалансированности бюджетов</t>
  </si>
  <si>
    <t>Богучанский районный Совет депутатов</t>
  </si>
  <si>
    <t>0102</t>
  </si>
  <si>
    <t>Функционирование высшего должностного лица муниципального образования в рамках непрограммных расходов органов местного самоуправления</t>
  </si>
  <si>
    <t>121</t>
  </si>
  <si>
    <t>Иные выплаты персоналу государственных (муниципальных) органов, за исключением фонда оплаты труда</t>
  </si>
  <si>
    <t>122</t>
  </si>
  <si>
    <t>0103</t>
  </si>
  <si>
    <t>Руководство и управление в сфере установленных функций в рамках непрограммных расходов органов местного самоуправления</t>
  </si>
  <si>
    <t>244</t>
  </si>
  <si>
    <t>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t>
  </si>
  <si>
    <t>0106</t>
  </si>
  <si>
    <t>Обеспечение деятельности руководителя контрольно-счетной палаты муниципального образования и его заместителей в рамках непрограммных расходов органов местного самоуправления</t>
  </si>
  <si>
    <t>0104</t>
  </si>
  <si>
    <t>Противопожарное обустройство здания администрации Богучанского района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</si>
  <si>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рамках непрограммных расходов органов местного самоуправления</t>
  </si>
  <si>
    <t>Выполнение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органов местного самоуправления</t>
  </si>
  <si>
    <t>0113</t>
  </si>
  <si>
    <t>Выполнение государственных полномочий в области архивного дела в рамках непрограммных расходов органов местного самоуправления</t>
  </si>
  <si>
    <t>Публичные нормативные выплаты гражданам несоциального характера</t>
  </si>
  <si>
    <t>330</t>
  </si>
  <si>
    <t>Обеспечение деятельности (оказание услуг) единой дежурно-диспетчерской службы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</si>
  <si>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111</t>
  </si>
  <si>
    <t>Закупка товаров, работ, услуг в целях капитального ремонта государственного (муниципального) имущества</t>
  </si>
  <si>
    <t>243</t>
  </si>
  <si>
    <t>0310</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</si>
  <si>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</si>
  <si>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</si>
  <si>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</si>
  <si>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Обустройство и уход за противопожарными минерализованными полосами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</si>
  <si>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Обеспечение первичных мер пожарной безопасности населенных пунктов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</si>
  <si>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Отдельные мероприятия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</si>
  <si>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0405</t>
  </si>
  <si>
    <t>Субсидии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малых форм хозяйствования в рамках подпрограммы "Поддержка малых форм хозяйствования" муниципальной программы "Развитие сельского хозяйства в Богучанском районе"</t>
  </si>
  <si>
    <t>810</t>
  </si>
  <si>
    <t>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"Развитие сельского хозяйства в Богучанском районе"</t>
  </si>
  <si>
    <t>0408</t>
  </si>
  <si>
    <t>Отдельные мероприятия в области автомобильного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</si>
  <si>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0409</t>
  </si>
  <si>
    <t>Отдельные мероприятия в рамках подпрограммы "Дороги Богучанского района" муниципальной программы "Развитие транспортной системы Богучанского района"</t>
  </si>
  <si>
    <t>0412</t>
  </si>
  <si>
    <t>Расходы на информационно-консультационную поддержку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</si>
  <si>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Выполнение отдельных государственных полномочий по организации проведения мероприятий по отлову, учету, содержанию и иному обращению с безнадзорными домашними животными в рамках подпрограммы "Устойчивое развитие сельских территорий" муниципальной программы "Развитие сельского хозяйства в Богучанском районе"</t>
  </si>
  <si>
    <t>Софинансирование за счет средств местного бюджета расходов на 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</si>
  <si>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0502</t>
  </si>
  <si>
    <t>0707</t>
  </si>
  <si>
    <t>Субсидии бюджетным учреждениям на иные цели</t>
  </si>
  <si>
    <t>612</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</si>
  <si>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молодежи Богучанского района в социальную практику" муниципальной программы "Молодежь Приангарья"</t>
  </si>
  <si>
    <t>Отдельные мероприятия в рамках подпрограммы "Патриотическое воспитание молодежи Богучанского района" муниципальной программы "Молодежь Приангарья"</t>
  </si>
  <si>
    <t>Расходы на поддержку деятельности муниципальных молодежных центров в рамках подпрограммы "Обеспечение реализации муниципальной программы и прочие мероприятия" муниципальной программы "Молодежь Приангарья"</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</si>
  <si>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реализации муниципальной программы и прочие мероприятия" муниципальной программы "Молодежь Приангарья"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</si>
  <si>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реализации муниципальной программы и прочие мероприятия" муниципальной программы "Молодежь Приангарья"</t>
  </si>
  <si>
    <t>0909</t>
  </si>
  <si>
    <t>Организация и проведение акарицидных обработок мест массового отдыха населения в рамках непрограммных расходов администрации Богучанского района</t>
  </si>
  <si>
    <t>1001</t>
  </si>
  <si>
    <t>Иные пенсии, социальные доплаты к пенсиям</t>
  </si>
  <si>
    <t>312</t>
  </si>
  <si>
    <t>1003</t>
  </si>
  <si>
    <t>Пособия, компенсации и иные социальные выплаты гражданам, кроме публичных нормативных обязательств</t>
  </si>
  <si>
    <t>321</t>
  </si>
  <si>
    <t>1102</t>
  </si>
  <si>
    <t>Расходы на организацию и проведение районных спортивно-массовых мероприятий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</si>
  <si>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Расходы на организацию участия в краевых спортивных мероприятиях, акциях, соревнованиях, сборах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</si>
  <si>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Расходы на организацию и проведение профилактических мероприятий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</si>
  <si>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Расходы на повышение уровня компетентности и квалификации специалистов, работающих с детьми и молодежью, и осуществляющих деятельность по профилактике наркомании и алкоголизма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</si>
  <si>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0501</t>
  </si>
  <si>
    <t>Отдельные мероприятия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</si>
  <si>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0503</t>
  </si>
  <si>
    <t>0505</t>
  </si>
  <si>
    <t>Обеспечение деятельности муниципального казенного учреждения "Муниципальная служба Заказчика" в рамках непрограммных расходов</t>
  </si>
  <si>
    <t>112</t>
  </si>
  <si>
    <t>0801</t>
  </si>
  <si>
    <t>Расходы на отдых, оздоровление и занятость детей и подростков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</si>
  <si>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1006</t>
  </si>
  <si>
    <t>0702</t>
  </si>
  <si>
    <t>Отдельные мероприятия в рамках подпрограммы "Энергосбережение и повышение энергетической эффективности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</si>
  <si>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</si>
  <si>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</si>
  <si>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Выполнение полномочий поселений по библиотечному обслуживанию населения в рамках подпрограммы "Культурное наследие" муниципальной программы Богучанского района "Развитие культуры"</t>
  </si>
  <si>
    <t>Расходы на проведение культурно-массовых мероприятий в рамках подпрограммы "Культурное наследие" муниципальной программы Богучанского района "Развитие культуры"</t>
  </si>
  <si>
    <t>Расходы на модернизацию сельских библиотек в рамках подпрограммы "Культурное наследие" муниципальной программы Богучанского района "Развитие культуры"</t>
  </si>
  <si>
    <t>0804</t>
  </si>
  <si>
    <t>Мероприятия по землеустройству и землепользованию в рамках непрограммных расходов управления муниципальной собственностью Богучанского района</t>
  </si>
  <si>
    <t>Бюджетные инвестиции на приобретение объектов недвижимого имущества в государственную (муниципальную) собственность</t>
  </si>
  <si>
    <t>412</t>
  </si>
  <si>
    <t>Софинансирование за счет средств местного бюджета расходов 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</si>
  <si>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Отдельные мероприятия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</si>
  <si>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0701</t>
  </si>
  <si>
    <t>Выполнение государственных полномочий по финансовому обеспечению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</si>
  <si>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</si>
  <si>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развитие системы образования Богучанского района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</si>
  <si>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</si>
  <si>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</si>
  <si>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</si>
  <si>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</si>
  <si>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</si>
  <si>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муниципальных загородных оздоровительных лагерей,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</si>
  <si>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</si>
  <si>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отдых, оздоровление и занятость детей и подростков в части предоставления субсидий бюджетным учреждениям на приобретение основных средств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</si>
  <si>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0709</t>
  </si>
  <si>
    <t>Выполнение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муниципальной программы "Развитие образования Богучанского района"</t>
  </si>
  <si>
    <t>Выполнение государственных полномочий по обеспечению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</si>
  <si>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1004</t>
  </si>
  <si>
    <t>Выполнение государственных полномочий по выплате компенсации части родительской платы за присмотр и уход за детьми в образовательных организациях края, реализующих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</si>
  <si>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муниципальной программы "Управление муниципальными финансами"</t>
  </si>
  <si>
    <t>0111</t>
  </si>
  <si>
    <t>Резервные фонды местных администраций в рамках непрограммных расходов органов местного самоуправления</t>
  </si>
  <si>
    <t>Резервные средства</t>
  </si>
  <si>
    <t>870</t>
  </si>
  <si>
    <t>540</t>
  </si>
  <si>
    <t>Отдельные мероприятия в рамках непрограммных расходов органов местного самоуправления</t>
  </si>
  <si>
    <t>831</t>
  </si>
  <si>
    <t>0203</t>
  </si>
  <si>
    <t>Субвенции</t>
  </si>
  <si>
    <t>530</t>
  </si>
  <si>
    <t>Межбюджетные трансферты на реализацию мероприятий по трудовому воспитанию несовершеннолетних в рамках подпрограммы "Вовлечение молодежи Богучанского района в социальную практику" муниципальной программы "Молодежь Приангарья"</t>
  </si>
  <si>
    <t>1401</t>
  </si>
  <si>
    <t>511</t>
  </si>
  <si>
    <t>1403</t>
  </si>
  <si>
    <t>ВСЕГО РАСХОДОВ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</si>
  <si>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администрации Богучанского района</t>
  </si>
  <si>
    <t>Муниципальная программа "Развитие образования Богучанского района"</t>
  </si>
  <si>
    <t>Подпрограмма "Развитие дошкольного, общего и дополнительного образования детей"</t>
  </si>
  <si>
    <t>011</t>
  </si>
  <si>
    <t>Подпрограмма "Государственная поддержка детей-сирот, расширение практики применения семейных форм воспитания"</t>
  </si>
  <si>
    <t>013</t>
  </si>
  <si>
    <t>Подпрограмма "Обеспечение реализации муниципальной программы и прочие мероприятия"</t>
  </si>
  <si>
    <t>014</t>
  </si>
  <si>
    <t>021</t>
  </si>
  <si>
    <t>Подпрограмма "Повышение качества и доступности социальных услуг населению"</t>
  </si>
  <si>
    <t>024</t>
  </si>
  <si>
    <t>Муниципальная программа "Реформирование и модернизация жилищно-коммунального хозяйства и повышение энергетической эффективности"</t>
  </si>
  <si>
    <t>032</t>
  </si>
  <si>
    <t>Подпрограмма "Энергосбережение и повышение энергетической эффективности на территории Богучанского района"</t>
  </si>
  <si>
    <t>034</t>
  </si>
  <si>
    <t>Муниципальная программа "Защита населения и территории Богучанского района от чрезвычайных ситуаций природного и техногенного характера"</t>
  </si>
  <si>
    <t>Подпрограмма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t>
  </si>
  <si>
    <t>041</t>
  </si>
  <si>
    <t>Подпрограмма "Борьба с пожарами в населенных пунктах Богучанского района"</t>
  </si>
  <si>
    <t>042</t>
  </si>
  <si>
    <t>Муниципальная программа Богучанского района "Развитие культуры"</t>
  </si>
  <si>
    <t>Подпрограмма "Культурное наследие"</t>
  </si>
  <si>
    <t>051</t>
  </si>
  <si>
    <t>052</t>
  </si>
  <si>
    <t>053</t>
  </si>
  <si>
    <t>Муниципальная программа "Молодежь Приангарья"</t>
  </si>
  <si>
    <t>Подпрограмма "Вовлечение молодежи Богучанского района в социальную практику"</t>
  </si>
  <si>
    <t>061</t>
  </si>
  <si>
    <t>Подпрограмма "Патриотическое воспитание молодежи Богучанского района"</t>
  </si>
  <si>
    <t>062</t>
  </si>
  <si>
    <t>Подпрограмма "Обеспечение жильем молодых семей в Богучанском районе"</t>
  </si>
  <si>
    <t>063</t>
  </si>
  <si>
    <t>064</t>
  </si>
  <si>
    <t>Муниципальная программа "Развитие физической культуры и спорта, в Богучанском районе"</t>
  </si>
  <si>
    <t>Подпрограмма "Развитие массовой физической культуры и спорта"</t>
  </si>
  <si>
    <t>071</t>
  </si>
  <si>
    <t>Подпрограмма "Формирование культуры здорового образа жизни"</t>
  </si>
  <si>
    <t>072</t>
  </si>
  <si>
    <t>Муниципальная программа "Развитие инвестиционной, инновационной деятельности, малого и среднего предпринимательства на территории Богучанского района"</t>
  </si>
  <si>
    <t>Подпрограмма "Развитие субъектов малого и среднего предпринимательства в Богучанском районе"</t>
  </si>
  <si>
    <t>081</t>
  </si>
  <si>
    <t>083</t>
  </si>
  <si>
    <t>Муниципальная программа "Развитие транспортной системы Богучанского района"</t>
  </si>
  <si>
    <t>Подпрограмма "Дороги Богучанского района"</t>
  </si>
  <si>
    <t>091</t>
  </si>
  <si>
    <t>Подпрограмма "Развитие транспортного комплекса Богучанского района"</t>
  </si>
  <si>
    <t>092</t>
  </si>
  <si>
    <t>Подпрограмма "Безопасность дорожного движения в Богучанском районе"</t>
  </si>
  <si>
    <t>093</t>
  </si>
  <si>
    <t>105</t>
  </si>
  <si>
    <t>Муниципальная программа "Управление муниципальными финансами"</t>
  </si>
  <si>
    <t>Подпрограмма "Обеспечение реализации муниципальной программы"</t>
  </si>
  <si>
    <t>Муниципальная программа "Развитие сельского хозяйства в Богучанском районе"</t>
  </si>
  <si>
    <t>Подпрограмма "Поддержка малых форм хозяйствования"</t>
  </si>
  <si>
    <t>Подпрограмма "Устойчивое развитие сельских территорий"</t>
  </si>
  <si>
    <t>123</t>
  </si>
  <si>
    <t>ак</t>
  </si>
  <si>
    <t>Выполнение полномочий поселений по разработке и утверждению программы комплексного развития систем коммунальной инфраструктуры, разработке и утверждению инвестиционных программ организаций коммунального комплекса, установлению надбавок к тарифам на товары и услуги организаций коммунального комплекса, надбавок к ценам (тарифам) для потребителей, регулированию тарифов на подключение к системам коммунальной инфраструктуры, тарифов организаций коммунального комплекса на подключение,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t>
  </si>
  <si>
    <t>Проведение выборов и референдумов в рамках непрограммных расходов органов местного самоуправления</t>
  </si>
  <si>
    <t>Ежегодная единовременная выплата (премия) лицам, удостоенным звания "Почетный гражданин Богучанского района" в рамках непрограммных администрации Богучанского района</t>
  </si>
  <si>
    <t>Расходы на обеспечение систематического широкого освещения информации о реализации мероприятий в СМИ в рамках подпрограммы "Обеспечение реализации муниципальной программы и прочие мероприятия"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</si>
  <si>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Выполнение государственных полномочий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</si>
  <si>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Пенсия за выслугу лет лицам, замещавшим должности муниципальной службы муниципального образования Богучанский район в рамках подпрограммы "Повышение качества жизни отдельных категорий граждан, в т. ч. инвалидов, степени их социальной защищенности" муниципальной программы "Система социальной защиты населения Богучанского района"</t>
  </si>
  <si>
    <t>Расходы на формирование устойчивой мотивации к здоровому образу жизни среди всех категорий населения района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</si>
  <si>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Софинансирование за счет средств местного бюджета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</si>
  <si>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Мероприятия по проектированию и реконструкции, строительству и обеспечению жизнедеятельности образовательных учреждений за счет спонсорских средств, средств благотворительных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</si>
  <si>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содержанию учреждений социального обслуживания населения в рамках подпрограммы "Повышение качества и доступности социальных услуг населению" муниципальной программы "Система социальной защиты населения Богучанского района"</t>
  </si>
  <si>
    <t>Расходы на проведение культурно-массовых мероприятий в рамках подпрограммы "Искусство и народное творчество" муниципальной программы Богучанского района "Развитие культуры"</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</si>
  <si>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</si>
  <si>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</si>
  <si>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</si>
  <si>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Предоставление субсидий бюджетным учреждениям на приобретение основных средств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</si>
  <si>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"Культурное наследие" муниципальной программы Богучанского района "Развитие культуры"</t>
  </si>
  <si>
    <t>Софинансирование за счет средств местного бюджета расходов 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</si>
  <si>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стоимости проезда в отпуск в соответствии с законодательством, в рамках подпрограммы "Культурное наследие" муниципальной программы Богучанского района "Развитие культуры"</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</si>
  <si>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</si>
  <si>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 муниципальной программы Богучанского района "Развитие культуры"</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</si>
  <si>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</si>
  <si>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"Искусство и народное творчество"муниципальной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</si>
  <si>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</si>
  <si>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региональных выплат 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</si>
  <si>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персональных выплат, устанавливаемых в целях повышения оплаты труда молодым специалистам,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</si>
  <si>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стоимости проезда в отпуск в соответствии с законодательством, в рамках подпрограммы "Искусство и народное творчество" муниципальной программы Богучанского района "Развитие культуры"</t>
  </si>
  <si>
    <t>Софинансирование за счет средств местного бюджета расходов на 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</si>
  <si>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</si>
  <si>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</si>
  <si>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Реализация полномочий в области приватизации и управления муниципальной собственностью в рамках непрограммных расходов органов местного самоуправления</t>
  </si>
  <si>
    <t>Отдельные мероприятия в рамках подпрограммы "Приобретение жилых помещений работникам бюджетной сферы Богучанского района" муниципальной программы "Обеспечение доступным и комфортным жильем граждан Богучанского района"</t>
  </si>
  <si>
    <t>Отдельные мероприятия в рамках подпрограммы "Организация проведения капитального ремонта общего имущества в многоквартирных домах, расположенных на территории Богучанского района" муниципальной программы"Реформирование и модернизация жилищно-коммунального хозяйства и повышение энергетической эффективности"</t>
  </si>
  <si>
    <t>Обеспечение деятельности (оказание услуг) учреждений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за счет спонсорских средств, средств добровольных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</si>
  <si>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Иные выплаты населению</t>
  </si>
  <si>
    <t>360</t>
  </si>
  <si>
    <t>Выплата ежемесячной стипендии одаренным детям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</si>
  <si>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</si>
  <si>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муниципальной программы "Управление муниципальными финансами"</t>
  </si>
  <si>
    <t>Осуществление полномочий по формированию, исполнению бюджетов поселений и контролю за их исполнением в рамках подпрограммы "Обеспечение реализации муниципальной программы" муниципальной программы "Управление муниципальными финансами"</t>
  </si>
  <si>
    <t>Межбюджетные трансферты на выполнение государственных полномочий по созданию и обеспечению деятельности административных комиссий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</si>
  <si>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Субвенции на осуществление государственных полномочий по первичному воинскому учету на территориях, где отсутствуют военные комиссариаты,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</si>
  <si>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Дотации на выравнивание бюджетной обеспеченности за счет средств краевого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</si>
  <si>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Дотации на выравнивание бюджетной обеспеченности за счет средств районного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</si>
  <si>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Межбюджетные трансферты на поддержку мер по обеспечению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</si>
  <si>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Выполнение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органов исполнительной власти</t>
  </si>
  <si>
    <t>033</t>
  </si>
  <si>
    <t>Доходы, поступающие в порядке возмещения расходов, понесенных в связи с эксплуатацией имущества муниципальных районов</t>
  </si>
  <si>
    <t>02065</t>
  </si>
  <si>
    <t>Дотации на выравнивание бюджетной обеспеченности</t>
  </si>
  <si>
    <t>1 11 07015 05 2000 120</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</si>
  <si>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</si>
  <si>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</si>
  <si>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1 14 01050 05 0000 410</t>
  </si>
  <si>
    <t>Доходы от продажи квартир, находящихся в собственности муниципальных районов</t>
  </si>
  <si>
    <t>1 14 06025 05 1000 430</t>
  </si>
  <si>
    <t>Поступления от денежных пожертвований, предоставляемых физическими лицами получателям средств бюджетов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</si>
  <si>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 xml:space="preserve">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</si>
  <si>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2017 год</t>
  </si>
  <si>
    <t>311</t>
  </si>
  <si>
    <t>320</t>
  </si>
  <si>
    <t>Оплата стоимости проезда в отпуск в соответствии с законодательством, руководству и управлению в сфере установленных функций в рамках непрограммных расходов органов местного самоуправления</t>
  </si>
  <si>
    <t>Оплата стоимости проезда в отпуск в соответствии с законодательством, руководителя контрольно-счетной палаты муниципального образования и его заместителей в рамках непрограммных расходов органов местного самоуправления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</si>
  <si>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непрограммных расходов органов местного самоуправления</t>
  </si>
  <si>
    <t>Заработная плата и начисления работников, не являющихся лицами замещающими муниципальные должности, муниципальными служащими в рамках непрограммных расходов органов местного самоуправления</t>
  </si>
  <si>
    <t>Выполнение государственных полномочий Красноярского края по реализации мер дополнительной поддержки населения, направленных на соблюдение размера вносимой гражданами платы за коммунальные услуги,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</si>
  <si>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Оплата стоимости проезда в отпуск в соответствии с законодательством, работников муниципального казенного учреждения "Муниципальная служба Заказчика" в рамках непрограммых расходов</t>
  </si>
  <si>
    <t>Обеспечение бесплатного проезда детей до места нахождения детских оздоровительных лагерей и обратно в рамках подпрограммы "Социальная поддержка семей, имеющих детей" муниципальной программы "Система социальной защиты населения Богучанского района"</t>
  </si>
  <si>
    <t>Выполнение государственных полномочий по организации деятельности органов управления системой социальной защиты населения в рамках подпрограммы "Обеспечение своевременного и качественного исполнения переданных государственных полномочий по приему граждан, сбору документов, ведению базы данных получателей социальной помощи и организации социального обслуживания" муниципальной программы "Система социальной защиты населения Богучанского района"</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</si>
  <si>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</si>
  <si>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</si>
  <si>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</si>
  <si>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ЖКУ за исключением электроэнергии, в рамках подпрограммы "Культурное наследие"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</si>
  <si>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</si>
  <si>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ЖКУ за исключением электроэнергии, в рамках подпрограммы "Искусство и народное творчество"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</si>
  <si>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</si>
  <si>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дошкольного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</si>
  <si>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</si>
  <si>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Продукты питания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</si>
  <si>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</si>
  <si>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Персональные выплаты, устанавливаемые в целях повышения оплаты труда молодым специалистам,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</si>
  <si>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</si>
  <si>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дополнительного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</si>
  <si>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</si>
  <si>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</si>
  <si>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Продукты питания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</si>
  <si>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библиотечного фонда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</si>
  <si>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продуктов питания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</si>
  <si>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руководству и управлению в сфере установленных функций органов местного самоуправления в рамках подпрограммы "Обеспечение реализации муниципальной программы" муниципальной программы "Управление муниципальными финансами"</t>
  </si>
  <si>
    <t>Оплата жилищно-коммунальных услуг за исключением электроэнергии в рамках подпрограммы "Обеспечение реализации муниципальной программы" муниципальной программы "Управление муниципальными финансами"</t>
  </si>
  <si>
    <t>Муниципальная программа "Система социальной защиты населения Богучанского района"</t>
  </si>
  <si>
    <t>Подпрограмма "Повышение качества жизни отдельных категорий граждан, в т. ч. инвалидов, степени их социальной защищенности"</t>
  </si>
  <si>
    <t>Подпрограмма "Социальная поддержка семей, имеющих детей"</t>
  </si>
  <si>
    <t>Подпрограмма "Обеспечение своевременного и качественного исполнения переданных государственных полномочий по приему граждан, сбору документов, ведению базы данных получателей социальной помощи и организации социального обслуживания"</t>
  </si>
  <si>
    <t>Подпрограмма "Создание условий для безубыточной деятельности организаций жилищно-коммунального комплекса Богучанского района"</t>
  </si>
  <si>
    <t>Подпрограмма "Организация проведения капитального ремонта общего имущества в многоквартирных домах, расположенных на территории Богучанского района"</t>
  </si>
  <si>
    <t>Подпрограмма "Реконструкция и капитальный ремонт объектов коммунальной инфраструктуры муниципального образования Богучанский район"</t>
  </si>
  <si>
    <t>Подпрограмма "Искусство и народное творчество"</t>
  </si>
  <si>
    <t>Подпрограмма "Обеспечение условий реализации программы и прочие мероприятия"</t>
  </si>
  <si>
    <t>Муниципальная программа "Обеспечение доступным и комфортным жильем граждан Богучанского района"</t>
  </si>
  <si>
    <t>Подпрограмма "Приобретение жилых помещений работникам бюджетной сферы Богучанского района"</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</si>
  <si>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t>
  </si>
  <si>
    <t>Непрограммные расходы на обеспечение деятельности органов местного самоуправления</t>
  </si>
  <si>
    <t>Обеспечение деятельности местных администраций в рамках непрограммных расходов органов местного самоуправления</t>
  </si>
  <si>
    <t>Другие непрограммные расходы органов местного самоуправления</t>
  </si>
  <si>
    <t>322</t>
  </si>
  <si>
    <t>дата Нового решения</t>
  </si>
  <si>
    <t>№ Нового решения</t>
  </si>
  <si>
    <t>номер нового</t>
  </si>
  <si>
    <t>Софинансирование за счет средств местного бюджета 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</si>
  <si>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отдых, оздоровление и занятость детей и подростков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</si>
  <si>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Расходы на отдых, оздоровление и занятость детей и подростков (приобретение продуктов питания)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</si>
  <si>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</si>
  <si>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Специалисты муниципальной психолого медико-педагогической комиссии, члены районного методического совета в рамках подпрограммы "Обеспечение реализации муниципальной программы и прочие мероприятия в области образование" муниципальной программы "Развитие образования Богучанского района"</t>
  </si>
  <si>
    <t>Оплата стоимости проезда в отпуск в соответствии с законодательством, работников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</si>
  <si>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жилищно-коммунальных услуг за исключением электроэнергии,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</si>
  <si>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</si>
  <si>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стоимости проезда в отпуск в соответствии с законодательством, руководству и управлению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</si>
  <si>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Подпрограмма "Обеспечение реализации муниципальной программы и прочие мероприятия в области образования"</t>
  </si>
  <si>
    <t>Предоставление субсидий бюджетным учреждениям на приобретение основных средств в рамках подпрограммы "Культурное наследие" муниципальной программы Богучанского района "Развитие культуры"</t>
  </si>
  <si>
    <t>Земельный налог с организаций, обладающих земельным участком, расположенным в границах межселенных территорий</t>
  </si>
  <si>
    <t>06033</t>
  </si>
  <si>
    <t>06043</t>
  </si>
  <si>
    <t xml:space="preserve">Земельный налог с физических лиц, обладающих земельным участком, расположенным в границах межселенных территорий
</t>
  </si>
  <si>
    <t>02040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</si>
  <si>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</si>
  <si>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1.1.</t>
  </si>
  <si>
    <t>Администрация Ангарского  сельсовета</t>
  </si>
  <si>
    <t>- получение</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</si>
  <si>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</si>
  <si>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Выполнение полномочий поселений по библиотечному обслуживанию населения в части региональных выплат 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"Культурное наследие" муниципальной программы Богучанского района "Развитие культуры"</t>
  </si>
  <si>
    <t>2018 год</t>
  </si>
  <si>
    <t>Налог, взимаемый в связи с применением патентной системы налогообложения</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</si>
  <si>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</si>
  <si>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09000</t>
  </si>
  <si>
    <t>Прочие поступления от использования имущества, находящегося в собственности муниципальных районов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</si>
  <si>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за выбросы загрязняющих веществ в атмосферный воздух стацианарными объектами</t>
  </si>
  <si>
    <t>Плата за выбросы загрязняющих веществ в водные объекты</t>
  </si>
  <si>
    <t>Плата за размещение отходов производства и потребления</t>
  </si>
  <si>
    <t>Прочие доходы от оказания платных услуг (работ) получателями средств бюджетов муниципальных районов</t>
  </si>
  <si>
    <t>Всего расходов</t>
  </si>
  <si>
    <t>8020060000</t>
  </si>
  <si>
    <t>8020067000</t>
  </si>
  <si>
    <t>8030060000</t>
  </si>
  <si>
    <t>8030067000</t>
  </si>
  <si>
    <t>8040060000</t>
  </si>
  <si>
    <t>8040067000</t>
  </si>
  <si>
    <t>8010060000</t>
  </si>
  <si>
    <t>0420080040</t>
  </si>
  <si>
    <t>8020074670</t>
  </si>
  <si>
    <t>8020076040</t>
  </si>
  <si>
    <t>8020061000</t>
  </si>
  <si>
    <t>802006Б000</t>
  </si>
  <si>
    <t>80200Ч0010</t>
  </si>
  <si>
    <t>9040051200</t>
  </si>
  <si>
    <t>9020080000</t>
  </si>
  <si>
    <t>8020074290</t>
  </si>
  <si>
    <t>8020075190</t>
  </si>
  <si>
    <t>9060080000</t>
  </si>
  <si>
    <t>0410040010</t>
  </si>
  <si>
    <t>0410041010</t>
  </si>
  <si>
    <t>0420040010</t>
  </si>
  <si>
    <t>Оплата жилищно-коммунальных услуг за исключением электроэнергии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</si>
  <si>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042004Г010</t>
  </si>
  <si>
    <t>0420080020</t>
  </si>
  <si>
    <t>0420080030</t>
  </si>
  <si>
    <t>Обеспечение деятельности (оказание услуг) подведомственных учреждений за счет средств от доходов по подвозу воды населению,предприятиям, организациям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</si>
  <si>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0420040090</t>
  </si>
  <si>
    <t>Оплата жилищно-коммунальных услуг за исключением электроэнергии  подведомственных учреждений за счет средств от доходов по подвозу воды населению,предприятиям, организациям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</si>
  <si>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042004Г090</t>
  </si>
  <si>
    <t>0410080010</t>
  </si>
  <si>
    <t>1210022480</t>
  </si>
  <si>
    <t>1230075170</t>
  </si>
  <si>
    <t>09200П0000</t>
  </si>
  <si>
    <t>0910080000</t>
  </si>
  <si>
    <t>0810080020</t>
  </si>
  <si>
    <t>Расходы на реализацию мероприятий,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</si>
  <si>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0810080010</t>
  </si>
  <si>
    <t>0830080030</t>
  </si>
  <si>
    <t>1220075180</t>
  </si>
  <si>
    <t>12200S5410</t>
  </si>
  <si>
    <t>0320075770</t>
  </si>
  <si>
    <t>0320075700</t>
  </si>
  <si>
    <t>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t>
  </si>
  <si>
    <t>90900Ш0000</t>
  </si>
  <si>
    <t>06100S4560</t>
  </si>
  <si>
    <t>0620080000</t>
  </si>
  <si>
    <t>0640074560</t>
  </si>
  <si>
    <t>0640040000</t>
  </si>
  <si>
    <t>0640041000</t>
  </si>
  <si>
    <t>0210080010</t>
  </si>
  <si>
    <t>0710080010</t>
  </si>
  <si>
    <t>0710080020</t>
  </si>
  <si>
    <t>0720080010</t>
  </si>
  <si>
    <t>0720080020</t>
  </si>
  <si>
    <t>0720080030</t>
  </si>
  <si>
    <t>0350080000</t>
  </si>
  <si>
    <t>9050040000</t>
  </si>
  <si>
    <t>9050047000</t>
  </si>
  <si>
    <t>0110083010</t>
  </si>
  <si>
    <t>01100S5620</t>
  </si>
  <si>
    <t>0220002750</t>
  </si>
  <si>
    <t>0240001510</t>
  </si>
  <si>
    <t>0250075130</t>
  </si>
  <si>
    <t>0260075130</t>
  </si>
  <si>
    <t>0520080520</t>
  </si>
  <si>
    <t>0530040000</t>
  </si>
  <si>
    <t>0530041000</t>
  </si>
  <si>
    <t>0530045000</t>
  </si>
  <si>
    <t>0530047000</t>
  </si>
  <si>
    <t>053004Г000</t>
  </si>
  <si>
    <t>0510040000</t>
  </si>
  <si>
    <t>0510041000</t>
  </si>
  <si>
    <t>0510047000</t>
  </si>
  <si>
    <t>051004Г000</t>
  </si>
  <si>
    <t>05100S4880</t>
  </si>
  <si>
    <t>05100Ч0040</t>
  </si>
  <si>
    <t>05100Ч1040</t>
  </si>
  <si>
    <t>05100Ч7040</t>
  </si>
  <si>
    <t>05100ЧГ040</t>
  </si>
  <si>
    <t>0510080520</t>
  </si>
  <si>
    <t>0510080530</t>
  </si>
  <si>
    <t>05100Ф0000</t>
  </si>
  <si>
    <t>0520040000</t>
  </si>
  <si>
    <t>0520041000</t>
  </si>
  <si>
    <t>0520045000</t>
  </si>
  <si>
    <t>0520047000</t>
  </si>
  <si>
    <t>052004Г000</t>
  </si>
  <si>
    <t>05200Ч0030</t>
  </si>
  <si>
    <t>05200Ч1030</t>
  </si>
  <si>
    <t>05200Ч5030</t>
  </si>
  <si>
    <t>05200Ч7030</t>
  </si>
  <si>
    <t>05200ЧГ030</t>
  </si>
  <si>
    <t>05300L1440</t>
  </si>
  <si>
    <t>05300Ф0000</t>
  </si>
  <si>
    <t>05300Ц0000</t>
  </si>
  <si>
    <t>0530051440</t>
  </si>
  <si>
    <t>90900Д0000</t>
  </si>
  <si>
    <t>90900Ж0000</t>
  </si>
  <si>
    <t>1050080000</t>
  </si>
  <si>
    <t>0330080000</t>
  </si>
  <si>
    <t>06300S4580</t>
  </si>
  <si>
    <t>0110075880</t>
  </si>
  <si>
    <t>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</si>
  <si>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0110074080</t>
  </si>
  <si>
    <t>0110040010</t>
  </si>
  <si>
    <t>0110041010</t>
  </si>
  <si>
    <t>0110047010</t>
  </si>
  <si>
    <t>011004Г010</t>
  </si>
  <si>
    <t>011004П010</t>
  </si>
  <si>
    <t>0110075640</t>
  </si>
  <si>
    <t>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</si>
  <si>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0110074090</t>
  </si>
  <si>
    <t>0110040020</t>
  </si>
  <si>
    <t>0110041020</t>
  </si>
  <si>
    <t>0110047020</t>
  </si>
  <si>
    <t>011004Г020</t>
  </si>
  <si>
    <t>0110040030</t>
  </si>
  <si>
    <t>0110041030</t>
  </si>
  <si>
    <t>0110045030</t>
  </si>
  <si>
    <t>0110043020</t>
  </si>
  <si>
    <t>011004П020</t>
  </si>
  <si>
    <t>0110047030</t>
  </si>
  <si>
    <t>011004Г030</t>
  </si>
  <si>
    <t>0110080020</t>
  </si>
  <si>
    <t>011008Ж020</t>
  </si>
  <si>
    <t>011008П020</t>
  </si>
  <si>
    <t>0110080040</t>
  </si>
  <si>
    <t>0340080000</t>
  </si>
  <si>
    <t>0930080010</t>
  </si>
  <si>
    <t>0110040040</t>
  </si>
  <si>
    <t>0110041040</t>
  </si>
  <si>
    <t>Оплата стоимости проезда в отпуск в соответствии с законодательством, работников муниципальных загородных оздоровительных лагерей,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</si>
  <si>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0110047040</t>
  </si>
  <si>
    <t>01100Ф0030</t>
  </si>
  <si>
    <t>01100Ц0010</t>
  </si>
  <si>
    <t>Софинансирование за счет средств местного бюджета расходов на организацию отдыха детей и их оздоровления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</si>
  <si>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01100S3970</t>
  </si>
  <si>
    <t>0140080000</t>
  </si>
  <si>
    <t>0110080030</t>
  </si>
  <si>
    <t>0130075520</t>
  </si>
  <si>
    <t>0140040000</t>
  </si>
  <si>
    <t>0140041000</t>
  </si>
  <si>
    <t>0140047000</t>
  </si>
  <si>
    <t>014004Г000</t>
  </si>
  <si>
    <t>0140060000</t>
  </si>
  <si>
    <t>0140067000</t>
  </si>
  <si>
    <t>0140040050</t>
  </si>
  <si>
    <t>0110075540</t>
  </si>
  <si>
    <t>0110075660</t>
  </si>
  <si>
    <t>0110075560</t>
  </si>
  <si>
    <t>1120060000</t>
  </si>
  <si>
    <t>1120061000</t>
  </si>
  <si>
    <t>1120067000</t>
  </si>
  <si>
    <t>112006Г000</t>
  </si>
  <si>
    <t>11200Ч0060</t>
  </si>
  <si>
    <t>9010080000</t>
  </si>
  <si>
    <t>1110075140</t>
  </si>
  <si>
    <t>9090080000</t>
  </si>
  <si>
    <t>1110051180</t>
  </si>
  <si>
    <t>Межбюджетные трансферты на осуществление полномочий в области автомобильного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</si>
  <si>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09200Ч0090</t>
  </si>
  <si>
    <t>06100Ч0050</t>
  </si>
  <si>
    <t>9090075550</t>
  </si>
  <si>
    <t>1110076010</t>
  </si>
  <si>
    <t>1110080130</t>
  </si>
  <si>
    <t>1110080120</t>
  </si>
  <si>
    <t>03100S5710</t>
  </si>
  <si>
    <t>0360080000</t>
  </si>
  <si>
    <t>014008П000</t>
  </si>
  <si>
    <t>022</t>
  </si>
  <si>
    <t>026</t>
  </si>
  <si>
    <t>035</t>
  </si>
  <si>
    <t>80</t>
  </si>
  <si>
    <t>803</t>
  </si>
  <si>
    <t>804</t>
  </si>
  <si>
    <t>90</t>
  </si>
  <si>
    <t>901</t>
  </si>
  <si>
    <t>902</t>
  </si>
  <si>
    <t>904</t>
  </si>
  <si>
    <t>905</t>
  </si>
  <si>
    <t>906</t>
  </si>
  <si>
    <t>909</t>
  </si>
  <si>
    <t>Подпрограмма "Развитие и модернизация объектов коммунальной инфраструктуры на территории Богучанского района"</t>
  </si>
  <si>
    <t>031</t>
  </si>
  <si>
    <t>Подпрограмма "Обращение с отходами на территории Богучанского района"</t>
  </si>
  <si>
    <t>036</t>
  </si>
  <si>
    <t>09200L0000</t>
  </si>
  <si>
    <t>Отдельные мероприятия в области воздушного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</si>
  <si>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Расходы по строительству полигона ТБО в с. Богучаны за счет спонсорский средств, средств добровольных пожертвований в рамках подпрограммы "Обращение с отходами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</si>
  <si>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0110026540</t>
  </si>
  <si>
    <t>На компенсацию расходов муниципальных спортивных школ, подготовивших спортсмена, ставшего членом спортивной сборной команды Красноярского края,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</si>
  <si>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0110042220</t>
  </si>
  <si>
    <t>Софинансирование за счет средств местного бюджета частичного финансирования (возмещения)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</si>
  <si>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0110045020</t>
  </si>
  <si>
    <t>Персональные выплаты, устанавливаемые в целях повышения оплаты труда молодым специалистам,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</si>
  <si>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0110050270</t>
  </si>
  <si>
    <t>Мероприятия государственной программы Российской Федерации «Доступная среда» на 2011 - 2015 годы за счет средств федерального бюджета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</si>
  <si>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0110074410</t>
  </si>
  <si>
    <t>Финансовая поддержка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</si>
  <si>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0110074700</t>
  </si>
  <si>
    <t>На проведение капитального ремонта спортивных залов школ, расположенных в сельской местности, для создания условий для занятий физической культурой и спортом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</si>
  <si>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0110075580</t>
  </si>
  <si>
    <t>Частичное финансирование (возмещение)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</si>
  <si>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0110075620</t>
  </si>
  <si>
    <t>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</si>
  <si>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0110075840</t>
  </si>
  <si>
    <t>На выплаты отдельным категориям работников муниципальных загородных оздоровительных лагерей, на оплату услуг по санитарно-эпидемиологической оценке обстановки в муниципальных загородных оздоровительных лагерях, оказанных на договорной основе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</si>
  <si>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0110075850</t>
  </si>
  <si>
    <t>Организация отдыха, оздоровления и занятости детей в муниципальных загородных оздоровительных лагерях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</si>
  <si>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0110077460</t>
  </si>
  <si>
    <t>Средства на осуществление (возмещение)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</si>
  <si>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0110080010</t>
  </si>
  <si>
    <t>Мероприятия по обеспечению жизнедеятельности образовательных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</si>
  <si>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0110080050</t>
  </si>
  <si>
    <t>Расходы на введение дополнительных мест в системе дошкольного образования детей посредством реконструкции и капитального ремонта зданий под дошкольные образовательные учреждения, реконструкции и капитального ремонта зданий образовательных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</si>
  <si>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0110082310</t>
  </si>
  <si>
    <t>0110082330</t>
  </si>
  <si>
    <t>Софинансирование за счет средств местного бюджета расходов на мероприятия государственной программы Российской Федерации «Доступная среда» на 2011 - 2015 годы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</si>
  <si>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0110082340</t>
  </si>
  <si>
    <t>Софинансирование за счет средств местного бюджета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</si>
  <si>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0110082350</t>
  </si>
  <si>
    <t>Софинансирование за счет средств местного бюджета расходов на проведение капитального ремонта спортивных залов школ, расположенных в сельской местности, для создания условий для занятий физической культурой и спортом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</si>
  <si>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01100Ц2170</t>
  </si>
  <si>
    <t>Софинансирование за счет средств местного бюджета расходов на финансовую поддержку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</si>
  <si>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027</t>
  </si>
  <si>
    <t>Подпрограмма "Доступная среда"</t>
  </si>
  <si>
    <t>0270010950</t>
  </si>
  <si>
    <t>На обеспечение беспрепятственного доступа к муниципальным учреждениям социальной инфраструктуры (устройство внешних пандусов, входных дверей, установка подъемного устройства, замена лифтов, в том числе проведение необходимых согласований, обустройство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другим оборудованием) в рамках подпрограммы «Доступная среда» муниципальной программы "Система социальной защиты Богучанского района"</t>
  </si>
  <si>
    <t>0270050270</t>
  </si>
  <si>
    <t>Мероприятия государственной программы Российской Федерации «Доступная среда» на 2011 - 2015 годы за счет средств федерального бюджета в рамках подпрограммы «Доступная среда» муниципальной программы «Система социальной защиты Богучанского района»</t>
  </si>
  <si>
    <t>0270082330</t>
  </si>
  <si>
    <t>Софинансирование за счет средств местного бюджета расходов на обеспечение беспрепятственного доступа к муниципальным учреждениям социальной инфраструструктуры (устройство внешних пандусов, входных дверей, установка подъемного устройства, замена лифтов, в том числе проведение необходимых согласований, обустройство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другим оборудованием) в рамках подпрограммы «Доступная среда» муниципальной программы "Система социальной защиты Богучанского района"</t>
  </si>
  <si>
    <t>0310075710</t>
  </si>
  <si>
    <t>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</si>
  <si>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0350077450</t>
  </si>
  <si>
    <t>За содействие развитию налогового потенциала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</si>
  <si>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0350082360</t>
  </si>
  <si>
    <t>Софинансирование за счет средств местного бюджета расходов за содействие развитию налогового потенциала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</si>
  <si>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0360083010</t>
  </si>
  <si>
    <t>0370080000</t>
  </si>
  <si>
    <t>Отдельные мероприятия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</si>
  <si>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03700Ч0080</t>
  </si>
  <si>
    <t>Межбюджетные трансферты на реализацию отдельных мероприятий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</si>
  <si>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0420080060</t>
  </si>
  <si>
    <t>Устройство летнего противопожарного водопровода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</si>
  <si>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04200Ф0000</t>
  </si>
  <si>
    <t>Расходы на приобретение основных средств, включая предоставление субсидий бюджетным учреждениям на приобретение основных средств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</si>
  <si>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0510051440</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</si>
  <si>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"Культурное наследие" муниципальной программы Богучанского района "Развитие культуры"</t>
  </si>
  <si>
    <t>0510074880</t>
  </si>
  <si>
    <t>Комплектование книжных фондов библиотек муниципальных образований Красноярского края в рамках подпрограммы "Культурное наследие" муниципальной программы Богучанского района "Развитие культуры"</t>
  </si>
  <si>
    <t>0510082290</t>
  </si>
  <si>
    <t>Софинансирование за счет средств местного бюджета расходов на 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"Культурное наследие" муниципальной программы Богучанского района "Развитие культуры"</t>
  </si>
  <si>
    <t>05200Ч0070</t>
  </si>
  <si>
    <t>Межбюджетные трансферты на предоставление субсидий бюджетным учреждениям в рамках подпрограммы "Искусство и народное творчество" муниципальной программы Богучанского района "Развитие культуры"</t>
  </si>
  <si>
    <t>0530051470</t>
  </si>
  <si>
    <t>Государственная поддержка муниципальных учреждений культуры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</si>
  <si>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0530051480</t>
  </si>
  <si>
    <t>Государственная поддержка лучших работников муниципальных учреждений культуры, находящихся на территориях сельских поселений,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</si>
  <si>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0530080020</t>
  </si>
  <si>
    <t>Предоставление субсидий бюджетным учреждениям на отдельные мероприятия 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</si>
  <si>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0530080030</t>
  </si>
  <si>
    <t>Приобретение основных средств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</si>
  <si>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0530082290</t>
  </si>
  <si>
    <t>0630050200</t>
  </si>
  <si>
    <t>Реализация мероприятий по обеспечению жильем молодых семей федеральной целевой программы "Жилище" на 2011-2015 годы в рамках подпрограммы "Обеспечение жильем молодых семей в Богучанском районе" муниципальной программы "Молодежь Приангарья"</t>
  </si>
  <si>
    <t>0630074580</t>
  </si>
  <si>
    <t>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</si>
  <si>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0640047000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</si>
  <si>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"Обеспечение реализации муниципальной программы и прочие мероприятия" муниципальной программы "Молодежь Приангарья"</t>
  </si>
  <si>
    <t>0810076070</t>
  </si>
  <si>
    <t>Средства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</si>
  <si>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0910075080</t>
  </si>
  <si>
    <t>Межбюджетные трансферты на 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</si>
  <si>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0910075940</t>
  </si>
  <si>
    <t>Межбюджетные трансферты на капитальный ремонт и ремонт автомобильных дорог общего пользования местного значения городских округов с численностью населения менее 90 тысяч человек, городских и сельских поселений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</si>
  <si>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101</t>
  </si>
  <si>
    <t>Подпрограмма "Переселение граждан из аварийного жилищного фонда в муниципальных образованиях Богучанского района"</t>
  </si>
  <si>
    <t>1010080010</t>
  </si>
  <si>
    <t>Снос жилых домов, признанных в установленном порядке аварийными и подлежащими сносу,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</si>
  <si>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103</t>
  </si>
  <si>
    <t>Подпрограмма "Обеспечение жильем работников бюджетной сферы на территории Богучанского района"</t>
  </si>
  <si>
    <t>1030076080</t>
  </si>
  <si>
    <t>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</si>
  <si>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1030080000</t>
  </si>
  <si>
    <t>Отдельные мероприятия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</si>
  <si>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1030082120</t>
  </si>
  <si>
    <t>Софинансирование за счет средств местного бюджета расходов на 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</si>
  <si>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1110010210</t>
  </si>
  <si>
    <t>Межбюджетные трансферты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</si>
  <si>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1110010310</t>
  </si>
  <si>
    <t>Межбюджетные трансферты на персональные выплаты, устанавливаемые в целях повышения оплаты труда молодым специалистам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</si>
  <si>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1110077410</t>
  </si>
  <si>
    <t>Межбюджетные трансферты для реализации проектов по благоустройству территорий поселений, городских округов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</si>
  <si>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112006Б000</t>
  </si>
  <si>
    <t>Заработная плата и начисления работников, не являющихся лицами замещающими муниципальные должности, муниципальными служащими в рамках подпрограммы "Обеспечение реализации муниципальной программы" муниципальной программы "Управление муниципальными финансами"</t>
  </si>
  <si>
    <t>1210050550</t>
  </si>
  <si>
    <t>Субсидии на возмещение части процентной ставки по долгосрочным, среднесрочным и краткосрочным кредитам, взятым малыми формами хозяйствования за счет средств федерального бюджета в рамках подпрограммы "Поддержка малых форм хозяйствования" муниципальной программы "Развитие сельского хозяйства в Богучанском районе"</t>
  </si>
  <si>
    <t>1220074510</t>
  </si>
  <si>
    <t>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</si>
  <si>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80200Ч0020</t>
  </si>
  <si>
    <t>Выполнение полномочий поселений по градостроительной деятельности в рамках непрограммных расходов органов местного самоуправления</t>
  </si>
  <si>
    <t>805</t>
  </si>
  <si>
    <t>Обеспечение деятельности главы местной администрации (исполнительно-распорядительного органа муниципального образования) в рамках непрограммных расходов органов местного самоуправления</t>
  </si>
  <si>
    <t>8050060000</t>
  </si>
  <si>
    <t>8050067000</t>
  </si>
  <si>
    <t>Оплата стоимости проезда в отпуск в соответствии с законодательством, главы местной администрации (исполнительно-распорядительного органа муниципального образования) в рамках непрограммных расходов органов местного самоуправления</t>
  </si>
  <si>
    <t>9090082320</t>
  </si>
  <si>
    <t>Софинансирование за счет средств местного бюджета расходов на приведение зданий (помещений) в муниципальных образованиях Красноярского края в соответствие с требованиями, установленными для многофункциональных центров, в рамках непрограмных расходов органов местного самоуправления</t>
  </si>
  <si>
    <t>Отдельные мероприятия в рамках подпрограммы "Обращение с отходами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</si>
  <si>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0820080010</t>
  </si>
  <si>
    <t>Выполнение государственных полномочий по организации деятельности органов управления системой социальной защиты населения в рамках подпрограммы "Обеспечение реализации муниципальной программы и прочие мероприятия" муниципальной программы "Система социальной защиты населения Богучанского района"</t>
  </si>
  <si>
    <t>Расходы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инновационной деятельности на территории Богучанского района"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</si>
  <si>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09200Л0000</t>
  </si>
  <si>
    <t>880</t>
  </si>
  <si>
    <t>Фонд оплаты труда государственных (муниципальных) органов</t>
  </si>
  <si>
    <t>Оплата жилищно-коммунальных услуг за исключением электроэнергии в рамках непрограммных расходов органов местного самоуправления</t>
  </si>
  <si>
    <t>802006Г000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</si>
  <si>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</si>
  <si>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053004Э000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</si>
  <si>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</si>
  <si>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051004Э000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</si>
  <si>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</si>
  <si>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052004Э000</t>
  </si>
  <si>
    <t>Оплата за электроэнергию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</si>
  <si>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011004Э010</t>
  </si>
  <si>
    <t>Оплата за электроэнергию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</si>
  <si>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011004Э020</t>
  </si>
  <si>
    <t>Оплата за электроэнергию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</si>
  <si>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011004Э030</t>
  </si>
  <si>
    <t>Оплата за электроэнергию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</si>
  <si>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за электроэнергию в рамках подпрограммы "Обеспечение реализации муниципальной программы" муниципальной программы "Управление муниципальными финансами"</t>
  </si>
  <si>
    <t>112006Э000</t>
  </si>
  <si>
    <t>0100000000</t>
  </si>
  <si>
    <t>0110000000</t>
  </si>
  <si>
    <t>0130000000</t>
  </si>
  <si>
    <t>0300000000</t>
  </si>
  <si>
    <t>0320000000</t>
  </si>
  <si>
    <t>0330000000</t>
  </si>
  <si>
    <t>0350000000</t>
  </si>
  <si>
    <t>0400000000</t>
  </si>
  <si>
    <t>0410000000</t>
  </si>
  <si>
    <t>0420000000</t>
  </si>
  <si>
    <t>0500000000</t>
  </si>
  <si>
    <t>0510000000</t>
  </si>
  <si>
    <t>0520000000</t>
  </si>
  <si>
    <t>0530000000</t>
  </si>
  <si>
    <t>0600000000</t>
  </si>
  <si>
    <t>0610000000</t>
  </si>
  <si>
    <t>0640000000</t>
  </si>
  <si>
    <t>0700000000</t>
  </si>
  <si>
    <t>0710000000</t>
  </si>
  <si>
    <t>0720000000</t>
  </si>
  <si>
    <t>0800000000</t>
  </si>
  <si>
    <t>0810000000</t>
  </si>
  <si>
    <t>0900000000</t>
  </si>
  <si>
    <t>0910000000</t>
  </si>
  <si>
    <t>0920000000</t>
  </si>
  <si>
    <t>0930000000</t>
  </si>
  <si>
    <t>1000000000</t>
  </si>
  <si>
    <t>1050000000</t>
  </si>
  <si>
    <t>1100000000</t>
  </si>
  <si>
    <t>1110000000</t>
  </si>
  <si>
    <t>1120000000</t>
  </si>
  <si>
    <t>1200000000</t>
  </si>
  <si>
    <t>1210000000</t>
  </si>
  <si>
    <t>1220000000</t>
  </si>
  <si>
    <t>1230000000</t>
  </si>
  <si>
    <t>8000000000</t>
  </si>
  <si>
    <t>8010000000</t>
  </si>
  <si>
    <t>8020000000</t>
  </si>
  <si>
    <t>8030000000</t>
  </si>
  <si>
    <t>8040000000</t>
  </si>
  <si>
    <t>9000000000</t>
  </si>
  <si>
    <t>9010000000</t>
  </si>
  <si>
    <t>9050000000</t>
  </si>
  <si>
    <t>9060000000</t>
  </si>
  <si>
    <t>9090000000</t>
  </si>
  <si>
    <t>Раздел</t>
  </si>
  <si>
    <t>Нормативы</t>
  </si>
  <si>
    <t>№ п/п</t>
  </si>
  <si>
    <t>Наименование доходов</t>
  </si>
  <si>
    <t>муници-пальный район</t>
  </si>
  <si>
    <t>посе-ления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</si>
  <si>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</si>
  <si>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</si>
  <si>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</si>
  <si>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</si>
  <si>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</si>
  <si>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</si>
  <si>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от уплаты акцизов на дизельное топливо,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</si>
  <si>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моторные масла для дизельных и (или) карбюраторных (инжекторных) двигателей,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</si>
  <si>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автомобильный бензин,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</si>
  <si>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прямогонный бензин, направляемые в уполномоченный территориальный орган Федерального казначейства для распределения в бюджеты субъектов Российской Федерации</t>
  </si>
  <si>
    <t>Единый сельскохозяйственный налог (за налоговые периоды, истекшие до 1 января 2011 года)***</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</si>
  <si>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</si>
  <si>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</si>
  <si>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</si>
  <si>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иные виды негативного воздействия на окружающую среду</t>
  </si>
  <si>
    <t>Плата за выбросы загрязняющих веществ, образующихся при сжигании на факельных установках и (или) рассеивании попутного нефтяного газа</t>
  </si>
  <si>
    <t>(в процентах)</t>
  </si>
  <si>
    <t xml:space="preserve">Налог на имущество физических лиц, в границах  межселенной территории </t>
  </si>
  <si>
    <t>Налог на имущество физических лиц, в границах  поселений</t>
  </si>
  <si>
    <t>Государственная пошлина за совершение нотариальных действий (за исключением действий, совершаемых консульскими учреждениями РФ)</t>
  </si>
  <si>
    <t>ЗАДОЛЖЕННОСТЬ И ПЕРЕРАСЧЕТЫ ПО ОТМЕНЕННЫМ НАЛОГАМ, СБОРАМ И ИНЫМ ОБЯЗАТЕЛЬНЫМ ПЛАТЕЖАМ:</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</si>
  <si>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автономных учреждений)</t>
  </si>
  <si>
    <t>Невыясненные поступления бюджетов муниципальных районов</t>
  </si>
  <si>
    <t>Невыясненные поступления бюджетов поселений</t>
  </si>
  <si>
    <t xml:space="preserve">** акцизы распределяются в централизованном порядке по дифференцированным нормативам </t>
  </si>
  <si>
    <t>и плановый период 2017-2018 годов»</t>
  </si>
  <si>
    <t xml:space="preserve">в местные бюджеты в соответствии с приложением  к  Закону края «О краевом бюджете на 2016 год </t>
  </si>
  <si>
    <t>Денежные взыскания, налагаемые в возмещение ущерба, причиненного в результате незаконного или нецелевого использования бюджетных средств ( в части бюджетов муниципальных районов)</t>
  </si>
  <si>
    <t>Денежные взыскания, налагаемые в возмещение ущерба, причиненного в результате незаконного или нецелевого использования бюджетных средств ( в части бюджетов поселений)</t>
  </si>
  <si>
    <t>Земельный налог с организаций, в границах межселенных территорий</t>
  </si>
  <si>
    <t>Земельный налог с физических лиц, в границиах межселенных территорий</t>
  </si>
  <si>
    <t xml:space="preserve">890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</si>
  <si>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</si>
  <si>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</si>
  <si>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119</t>
  </si>
  <si>
    <t>Уплата иных платежей</t>
  </si>
  <si>
    <t>853</t>
  </si>
  <si>
    <t>113</t>
  </si>
  <si>
    <t>Администрация Манзенского сельсовета</t>
  </si>
  <si>
    <t>ВСЕГО:</t>
  </si>
  <si>
    <t>Муниципальное казенное учреждение "Централизованная бухгалтерия"</t>
  </si>
  <si>
    <t>Обеспечение деятельности муниципального казенного учреждения в рамках непрограммных расходов</t>
  </si>
  <si>
    <t>9070000000</t>
  </si>
  <si>
    <t>2019 год</t>
  </si>
  <si>
    <t>15001</t>
  </si>
  <si>
    <t>20000</t>
  </si>
  <si>
    <t>29999</t>
  </si>
  <si>
    <t>88**</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</si>
  <si>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</si>
  <si>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межбюджетные трансферты на осуществление полномочий по формированию, исполнению бюджетов поселений и контролю за их исполнением</t>
  </si>
  <si>
    <t>софин</t>
  </si>
  <si>
    <t>Оплата за электроэнергию в рамках непрограммных расходов органов местного самоуправления</t>
  </si>
  <si>
    <t>802006Э000</t>
  </si>
  <si>
    <t>Молодежная политика</t>
  </si>
  <si>
    <t>9070040000</t>
  </si>
  <si>
    <t>Дополнительное образование детей</t>
  </si>
  <si>
    <t>0703</t>
  </si>
  <si>
    <t xml:space="preserve">Решение Богучанского районного  Совета депутатов от 16.06.2016г. № 8/1-56 «Об утверждении Положения о почетном звании «Почетный гражданин Богучанского района» </t>
  </si>
  <si>
    <t>в том числе:</t>
  </si>
  <si>
    <t>за счет собственных средств районного бюджета</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</si>
  <si>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</si>
  <si>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227,227.1 и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</si>
  <si>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гражданами,осуществляющимим трудовую деятельность по найму у физических лиц на основании патента в соответствии со статьей 227.1 Налогового кодекса РФ</t>
  </si>
  <si>
    <t>Земельный налог с организаций</t>
  </si>
  <si>
    <t>06030</t>
  </si>
  <si>
    <t>Земельный налог с физических лиц</t>
  </si>
  <si>
    <t>06040</t>
  </si>
  <si>
    <t>НАЛОГ НА ПРИБЫЛЬ ОРГАНИЗАЦИЙ</t>
  </si>
  <si>
    <t>НАЛОГ НА ДОХОДЫ ФИЗИЧЕСКИХ ЛИЦ</t>
  </si>
  <si>
    <t>НАЛОГИ НА ТОВАРЫ (РАБОТЫ, УСЛУГИ), РЕАЛИЗУЕМЫЕ НА ТЕРРИТОРИИ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</si>
  <si>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</si>
  <si>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</si>
  <si>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</si>
  <si>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</si>
  <si>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</si>
  <si>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</si>
  <si>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Плата за негативное воздействие на окружающую среду</t>
  </si>
  <si>
    <t>ДОХОДЫ ОТ ОКАЗАНИЯ ПЛАТНЫХ УСЛУГ (РАБОТ) И КОМПЕНСАЦИИ ЗАТРАТ ГОСУДАРСТВА</t>
  </si>
  <si>
    <t>Доходы от оказаниы платных услуг (работ)</t>
  </si>
  <si>
    <t>Прочие доходы от оказания платных услуг (работ)</t>
  </si>
  <si>
    <t>01990</t>
  </si>
  <si>
    <t>Доходы от компенсации затрат государства</t>
  </si>
  <si>
    <t>Доходы, поступающие в порядке возмещения расходов, понесенных в связи с эксплуатацией имущества</t>
  </si>
  <si>
    <t>02060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</si>
  <si>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</si>
  <si>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</si>
  <si>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</si>
  <si>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</si>
  <si>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</si>
  <si>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</si>
  <si>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Прочие доходы от оказания платных услуг (работ) получателями средств  бюджетов муниципальных районов </t>
  </si>
  <si>
    <t>01 03 01 00 05 0000 710</t>
  </si>
  <si>
    <t>01 03 01 00 05 0000 810</t>
  </si>
  <si>
    <t>Государственная пошлина за выдачу разрешения на установку рекламной конструкции (основной платеж)</t>
  </si>
  <si>
    <t>Прочие неналоговые доходы бюджетов муниципальных районов (по основному платежу)</t>
  </si>
  <si>
    <t>Прочие неналоговые доходы бюджетов муниципальных районов ( по основному платежу)</t>
  </si>
  <si>
    <t>Доходы бюджетов муниципальных районов от возврата бюджетными учреждениями остатков субсидий прошлых лет (по целевым средствам прошлых лет (ЦСР 5210212, 0227564, 0220075640))</t>
  </si>
  <si>
    <t>Прочие неналоговые доходы бюджетов муниципальных районов( по основному платежу)</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</si>
  <si>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</si>
  <si>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обеспечение первичных мер пожарной безопасности)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</si>
  <si>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</si>
  <si>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</si>
  <si>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890 01 03 01 00 05 0000 710</t>
  </si>
  <si>
    <t>890 01 03 01 00 05 0000 810</t>
  </si>
  <si>
    <t>0120075520</t>
  </si>
  <si>
    <t>0130040000</t>
  </si>
  <si>
    <t>0130041000</t>
  </si>
  <si>
    <t>0130047000</t>
  </si>
  <si>
    <t>013004Г000</t>
  </si>
  <si>
    <t>0130060000</t>
  </si>
  <si>
    <t>0130067000</t>
  </si>
  <si>
    <t>0130040050</t>
  </si>
  <si>
    <t>0120000000</t>
  </si>
  <si>
    <t>0100</t>
  </si>
  <si>
    <t>Оплата стоимости проезда в отпуск в соответствии с законодательством, депутатов представительного органа муниципального образования в рамках непрограммных расходов органов местного самоуправления</t>
  </si>
  <si>
    <t>0300</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</si>
  <si>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</si>
  <si>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</si>
  <si>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0400</t>
  </si>
  <si>
    <t>0500</t>
  </si>
  <si>
    <t>0700</t>
  </si>
  <si>
    <t>1000</t>
  </si>
  <si>
    <t>1100</t>
  </si>
  <si>
    <t>Оплата стоимости проезда в отпуск в соответствии с законодательством, работников муниципального казенного учреждения в рамках непрограммых расходов</t>
  </si>
  <si>
    <t>9070047000</t>
  </si>
  <si>
    <t>Иные выплаты персоналу учреждений, за исключением фонда оплаты труда</t>
  </si>
  <si>
    <t>0800</t>
  </si>
  <si>
    <t>Оплата жилищно-коммунальных услуг за исключением электроэнергии,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</si>
  <si>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011004Г040</t>
  </si>
  <si>
    <t>Оплата за электроэнергию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</si>
  <si>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011004Э040</t>
  </si>
  <si>
    <t>013004Э000</t>
  </si>
  <si>
    <t>0200</t>
  </si>
  <si>
    <t>МЕЖБЮДЖЕТНЫЕ ТРАНСФЕРТЫ ОБЩЕГО ХАРАКТЕРА БЮДЖЕТАМ БЮДЖЕТНОЙ СИСТЕМЫ РОССИЙСКОЙ ФЕДЕРАЦИИ</t>
  </si>
  <si>
    <t>1400</t>
  </si>
  <si>
    <t>7413</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</si>
  <si>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</si>
  <si>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дороги с</t>
  </si>
  <si>
    <t>пожарка</t>
  </si>
  <si>
    <t>0420074120</t>
  </si>
  <si>
    <t>На реализацию отдельных мер по обеспечению ограничения платы граждан за коммунальные услуги,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</si>
  <si>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Исполнение судебных актов Российской Федерации и мировых соглашений по возмещению причиненного вреда</t>
  </si>
  <si>
    <t>0430000000</t>
  </si>
  <si>
    <t>Дотации бюджетам на поддержку мер по обеспечению сбалансированности бюджетов</t>
  </si>
  <si>
    <t>15002</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</si>
  <si>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</si>
  <si>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</si>
  <si>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Прочие безвозмездные поступления от негосударственных организаций в бюджеты муниципальных районов</t>
  </si>
  <si>
    <t>Муниципальное казенное учреждение "Муниципальная пожарная часть № 1"</t>
  </si>
  <si>
    <t>государств гарантии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</si>
  <si>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</si>
  <si>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</si>
  <si>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</si>
  <si>
    <t>Расходы на 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</si>
  <si>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1220080010</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</si>
  <si>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</si>
  <si>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0710040000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</si>
  <si>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</si>
  <si>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0710041000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</si>
  <si>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</si>
  <si>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0710047000</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</si>
  <si>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</si>
  <si>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071004Г000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</si>
  <si>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</si>
  <si>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071004Э000</t>
  </si>
  <si>
    <t>Выполнение полномочий поселения по организации и проведения районных спортивно-массовых мероприятий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</si>
  <si>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07100Ч0020</t>
  </si>
  <si>
    <t>Выполнение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</si>
  <si>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0110076490</t>
  </si>
  <si>
    <t>Расходы на выплаты персоналу казенных учреждений</t>
  </si>
  <si>
    <t>Судебная система</t>
  </si>
  <si>
    <t>0105</t>
  </si>
  <si>
    <t>9040000000</t>
  </si>
  <si>
    <t xml:space="preserve">межбюджетные трансферты на осуществление (возмещение расходов по осуществлению) части полномочий по обеспечению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t>
  </si>
  <si>
    <t>Всего расходов:</t>
  </si>
  <si>
    <t>Иные закупки товаров, работ и услуг для обеспечения государственных (муниципальных) нужд</t>
  </si>
  <si>
    <t>240</t>
  </si>
  <si>
    <t>Субсидии бюджетным учреждениям</t>
  </si>
  <si>
    <t>610</t>
  </si>
  <si>
    <t>Социальные выплаты гражданам, кроме публичных нормативных социальных выплат</t>
  </si>
  <si>
    <t>Уплата налогов, сборов и иных платежей</t>
  </si>
  <si>
    <t>850</t>
  </si>
  <si>
    <t>Расходы на выплаты персоналу государственных (муниципальных) органов</t>
  </si>
  <si>
    <t>Публичные нормативные социальные выплаты гражданам</t>
  </si>
  <si>
    <t>310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</si>
  <si>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</si>
  <si>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Бюджетные инвестиции</t>
  </si>
  <si>
    <t>Дотации</t>
  </si>
  <si>
    <t>510</t>
  </si>
  <si>
    <t>Исполнение судебных актов</t>
  </si>
  <si>
    <t>Государственная пошлина за выдачу разрешения на установку рекламной конструкции</t>
  </si>
  <si>
    <t>07150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</si>
  <si>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</si>
  <si>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содержание автомобильных дорог общего пользования местного значения за счет средств дорожного фонда Красноярского края)</t>
  </si>
  <si>
    <t xml:space="preserve">Решение районного Совета депутатов от 16.03.2017г. № 14/1-98 «Об утверждении Порядка назначения  перерасчета размера  и выплаты  пенсии за выслугу лет  лицам замещавшим должности   муниципальной службы в муниципальном образовании Богучанский район, и порядка  введения сводного  реестра  лиц,  являющихся получателями пенсии за выслугу лет выплачиваемой  за счет средств  районного бюджета" 
</t>
  </si>
  <si>
    <t>Оплата жилищно-коммунальных услуг за исключением электроэнергии,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</si>
  <si>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064004Г000</t>
  </si>
  <si>
    <t>Оплата за электроэнергию,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</si>
  <si>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064004Э000</t>
  </si>
  <si>
    <t>Возврат остатков субвенций на осуществление первичного воинского учета на территориях, где отсутствуют военные комиссариаты из бюджетов муниципальных районов</t>
  </si>
  <si>
    <t>Доходы бюджетов муниципальных районов от возврата остатков субвенций на осуществление первичного воинского учета на территориях, где отсутствуют военные комиссариаты из бюджетов поселений</t>
  </si>
  <si>
    <t>Прочие доходы от компенсации затрат бюджетов муниципальных районов</t>
  </si>
  <si>
    <t>Прочая закупка товаров, работ и услуг</t>
  </si>
  <si>
    <t>04200S4120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</si>
  <si>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</si>
  <si>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</si>
  <si>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09100S5080</t>
  </si>
  <si>
    <t>Физическая культура</t>
  </si>
  <si>
    <t>1101</t>
  </si>
  <si>
    <t xml:space="preserve">Администрация Чуноярского сельсовета </t>
  </si>
  <si>
    <t>06300L4970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</si>
  <si>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</si>
  <si>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Плата за размещение отходов производства</t>
  </si>
  <si>
    <t>01041</t>
  </si>
  <si>
    <t>Администрация Невонского  сельсовета</t>
  </si>
  <si>
    <t xml:space="preserve">Управление образования администрации Богучанского района Красноярского края </t>
  </si>
  <si>
    <t xml:space="preserve">Управление муниципальной собственностью Богучанского района </t>
  </si>
  <si>
    <t xml:space="preserve">Администрация Богучанского района </t>
  </si>
  <si>
    <t>Муниципальная программа "Развитие инвестиционной деятельности, малого и среднего предпринимательства на территории Богучанского района"</t>
  </si>
  <si>
    <t>1 13 02995 05 0000 130</t>
  </si>
  <si>
    <t>Администрация Белякинского сельского совета</t>
  </si>
  <si>
    <t>Администрация Осиновомысского  сельсовета</t>
  </si>
  <si>
    <t>Администрация Таежнинского  сельсовета</t>
  </si>
  <si>
    <t>2021 год</t>
  </si>
  <si>
    <t>150</t>
  </si>
  <si>
    <t>1 14 02053 05 1000 440</t>
  </si>
  <si>
    <t>2 18 60010 05 0000 150</t>
  </si>
  <si>
    <t>2 18 60010 05 7514 150</t>
  </si>
  <si>
    <t>2 18 60010 05 7412 150</t>
  </si>
  <si>
    <t>2 18 60010 05 7508 150</t>
  </si>
  <si>
    <t>2 18 60010 05 7509 150</t>
  </si>
  <si>
    <t>2 19 35118 05 0000 150</t>
  </si>
  <si>
    <t>2 19 60010 05 0000 150</t>
  </si>
  <si>
    <t>2 19 60010 05 9911 150</t>
  </si>
  <si>
    <t>2 02 15002 05 0000 150</t>
  </si>
  <si>
    <t xml:space="preserve"> 2 02 20299 05 0000 150</t>
  </si>
  <si>
    <t>2 02 20302 05 0000 150</t>
  </si>
  <si>
    <t>2 02 25097 05 0000 150</t>
  </si>
  <si>
    <t>2 02 25467 05 0000 150</t>
  </si>
  <si>
    <t>2 02 25497 05 0000 150</t>
  </si>
  <si>
    <t>2 02 25519 05 0000 150</t>
  </si>
  <si>
    <t>2 02 29999 05 1049 150</t>
  </si>
  <si>
    <t>2 02 29999 05 7397 150</t>
  </si>
  <si>
    <t>2 02 29999 05 7398 150</t>
  </si>
  <si>
    <t>2 02 29999 05 7412 150</t>
  </si>
  <si>
    <t>2 02 29999 05 7413 150</t>
  </si>
  <si>
    <t>2 02 29999 05 7456 150</t>
  </si>
  <si>
    <t>2 02 29999 05 7466 150</t>
  </si>
  <si>
    <t>2 02 29999 05 7492 150</t>
  </si>
  <si>
    <t>2 02 29999 05 7494 150</t>
  </si>
  <si>
    <t>2 02 29999 05 7508 150</t>
  </si>
  <si>
    <t>2 02 29999 05 7509 150</t>
  </si>
  <si>
    <t>2 02 29999 05 7555 150</t>
  </si>
  <si>
    <t>2 02 29999 05 7563 150</t>
  </si>
  <si>
    <t>2 02 29999 05 7571 150</t>
  </si>
  <si>
    <t>2 02 29999 05 7580 150</t>
  </si>
  <si>
    <t>2 02 29999 05 7607 150</t>
  </si>
  <si>
    <t>2 02 29999 05 7741 150</t>
  </si>
  <si>
    <t>2 02 29999 05 7749 150</t>
  </si>
  <si>
    <t xml:space="preserve"> 2 02 30024 05 7408 150</t>
  </si>
  <si>
    <t xml:space="preserve"> 2 02 30024 05 7409 150</t>
  </si>
  <si>
    <t>2 02 30024 05 7429 150</t>
  </si>
  <si>
    <t>2 02 30024 05 7467 150</t>
  </si>
  <si>
    <t>2 02 30024 05 7513 150</t>
  </si>
  <si>
    <t>2 02 30024 05 7514 150</t>
  </si>
  <si>
    <t>2 02 30024 05 7517 150</t>
  </si>
  <si>
    <t>2 02 30024 05 7518 150</t>
  </si>
  <si>
    <t>2 02 30024 05 7519 150</t>
  </si>
  <si>
    <t>2 02 30024 05 7552 150</t>
  </si>
  <si>
    <t>2 02 30024 05 7554 150</t>
  </si>
  <si>
    <t>2 02 30024 05 7564 150</t>
  </si>
  <si>
    <t>2 02 30024 05 7566 150</t>
  </si>
  <si>
    <t>2 02 30024 05 7570 150</t>
  </si>
  <si>
    <t>2 02 30024 05 7577 150</t>
  </si>
  <si>
    <t>2 02 30024 05 7588 150</t>
  </si>
  <si>
    <t>2 02 30024 05 7601 150</t>
  </si>
  <si>
    <t xml:space="preserve"> 2 02 30024 05 7604 150</t>
  </si>
  <si>
    <t xml:space="preserve"> 2 02 30024 05 7649 150</t>
  </si>
  <si>
    <t>2 02 30029 05 0000 150</t>
  </si>
  <si>
    <t>2 02 35120 05 0000 150</t>
  </si>
  <si>
    <t>2 02 35118 05 0000 150</t>
  </si>
  <si>
    <t>2 02 40014 05 0000 150</t>
  </si>
  <si>
    <t>2 02 49999 05 7745 150</t>
  </si>
  <si>
    <t>2 02 30024 05 2438 150</t>
  </si>
  <si>
    <t>2 02 49999 05 9009 150</t>
  </si>
  <si>
    <t>2 19 35120 05 0000 150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</si>
  <si>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районов</t>
  </si>
  <si>
    <t>Функционирование высшего должностного лица субъекта Российской Федерации и муниципального образования</t>
  </si>
  <si>
    <t>Расходы на информационно-консультационную поддержку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</si>
  <si>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0820000000</t>
  </si>
  <si>
    <t>Расходы на обеспечение систематического широкого освещения информации о реализации мероприятий в СМИ в рамках подпрограммы "Обеспечение реализации муниципальной программы и прочие мероприятия" муниципальной программы "Развитие инвестиционной деятельности, малого и среднего предпринимательства на территории Богучанского района"</t>
  </si>
  <si>
    <t>0820080030</t>
  </si>
  <si>
    <t>0340000000</t>
  </si>
  <si>
    <t>Расходы на отдельные мероприятия за счет средств от доходов по подвозу воды населению,предприятиям, организациям,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</si>
  <si>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0320080090</t>
  </si>
  <si>
    <t>Расходы на оплату ЖКУ за исключением электроэнергии, за счет средств от доходов по подвозу воды населению,предприятиям, организациям,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</si>
  <si>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032008Г090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</si>
  <si>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</si>
  <si>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</si>
  <si>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200</t>
  </si>
  <si>
    <t>Иные бюджетные ассигнования</t>
  </si>
  <si>
    <t>800</t>
  </si>
  <si>
    <t>Социальное обеспечение и иные выплаты населению</t>
  </si>
  <si>
    <t>300</t>
  </si>
  <si>
    <t>Капитальные вложения в объекты государственной (муниципальной) собственности</t>
  </si>
  <si>
    <t>400</t>
  </si>
  <si>
    <t>Предоставление субсидий бюджетным, автономным учреждениям и иным некоммерческим организациям</t>
  </si>
  <si>
    <t>600</t>
  </si>
  <si>
    <t>Межбюджетные трансферты</t>
  </si>
  <si>
    <t>500</t>
  </si>
  <si>
    <t>Раздел Подраздел</t>
  </si>
  <si>
    <t>Код ведомства</t>
  </si>
  <si>
    <t>Целевая статья</t>
  </si>
  <si>
    <t>Вид расходов</t>
  </si>
  <si>
    <t>Наименование главных распорядителей и наименование показателей бюджетной классификации</t>
  </si>
  <si>
    <t>Наименование показателя бюджетной классификации</t>
  </si>
  <si>
    <t>Раздел подраздел</t>
  </si>
  <si>
    <t>межбюджетные трансферты  на осуществление внутреннего муниципального финансового контроля органов местного самоуправления поселений, входящих в состав муниципального образования Богучанский район</t>
  </si>
  <si>
    <t>на 2022 год всего, в том числе:</t>
  </si>
  <si>
    <t>2022 год</t>
  </si>
  <si>
    <t xml:space="preserve"> на 2022 год всего, в том числе:</t>
  </si>
  <si>
    <t xml:space="preserve"> 2021 год</t>
  </si>
  <si>
    <t xml:space="preserve"> рег вып</t>
  </si>
  <si>
    <t>04100S4130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</si>
  <si>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</si>
  <si>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</si>
  <si>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08100S6070</t>
  </si>
  <si>
    <t>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</si>
  <si>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Средства на организацию и осуществление деятельности по опеке и попечительству в отношении совершеннолетних граждан, а также в сфере патронажа в рамках непрограммных расходов органов местного самоуправления</t>
  </si>
  <si>
    <t>8020002890</t>
  </si>
  <si>
    <t>Муниципальное казенное учреждение "Управление культуры, физической культуры, спорта и молодежной политики Богучанского района"</t>
  </si>
  <si>
    <t>06400S4560</t>
  </si>
  <si>
    <t>Софинансирование расходов 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</si>
  <si>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Муниципальная программа "Развитие физической культуры и спорта в Богучанском районе"</t>
  </si>
  <si>
    <t>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муниципальной программы "Развитие образования Богучанского района"</t>
  </si>
  <si>
    <t>0120075870</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</si>
  <si>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</si>
  <si>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</si>
  <si>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</si>
  <si>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</si>
  <si>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01100S5630</t>
  </si>
  <si>
    <t>01100S5980</t>
  </si>
  <si>
    <t>Выполнение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</si>
  <si>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</si>
  <si>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</si>
  <si>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подведомственных учреждений не ниже размера минимальной заработной платы (минимального размера оплаты труда)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</si>
  <si>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0420041010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</si>
  <si>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оплаты проезда,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</si>
  <si>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0420047010</t>
  </si>
  <si>
    <t>Оплата за электроэнергию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</si>
  <si>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042004Э010</t>
  </si>
  <si>
    <t>Расходы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за счет средств от доходов по подвозу воды населению,предприятиям, организациям,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</si>
  <si>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0320081090</t>
  </si>
  <si>
    <t>Муниципальная программа Богучанского района "Управление муниципальными финансами"</t>
  </si>
  <si>
    <t>Расходы на осуществление внутреннего муниципального финансового контроля органов местного самоуправления поселений, входящих в состав муниципального образования Богучанский район, в рамках подпрограммы "Обеспечение реализации муниципальной программы" муниципальной программы "Управление муниципальными финансами"</t>
  </si>
  <si>
    <t>11200Ч0070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</si>
  <si>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Богучанского района"</t>
  </si>
  <si>
    <t>Субсидии бюджетам поселений Богучанского района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</si>
  <si>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09100S5090</t>
  </si>
  <si>
    <t>Дотации поселениям на выравнивание бюджетной обеспеченности за счет средств субвенции из краевого бюджета на осуществление отдельных государственных полномочий по расчету и предоставлению дотаций поселениям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</si>
  <si>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1110010490</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</si>
  <si>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</si>
  <si>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</si>
  <si>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01011</t>
  </si>
  <si>
    <t>Налог, взимаемый с налогоплательщиков, выбравших в качестве объекта налогообложения доходы, уменьшенные на величину расходов</t>
  </si>
  <si>
    <t>01020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</si>
  <si>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</si>
  <si>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</si>
  <si>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</si>
  <si>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01060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</si>
  <si>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</si>
  <si>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01063</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</si>
  <si>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</si>
  <si>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01080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</si>
  <si>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</si>
  <si>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</si>
  <si>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10100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</si>
  <si>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действующим до 1 января 2020 года</t>
  </si>
  <si>
    <t>10120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</si>
  <si>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</si>
  <si>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10123</t>
  </si>
  <si>
    <t>Субсидия бюджетам муниципальных районов на поддержку отрасли культуры (комплектование книжных фондов муниципальных общедоступных библиотек)</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</si>
  <si>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</si>
  <si>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</si>
  <si>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</si>
  <si>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</si>
  <si>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</si>
  <si>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перечень субсидий</t>
  </si>
  <si>
    <t>Раздел, подраздел</t>
  </si>
  <si>
    <t>Всего</t>
  </si>
  <si>
    <t>Получение кредитов от кредитных организаций бюджетами муниципальных районов в валюте Российской Федерации</t>
  </si>
  <si>
    <t>Погашение бюджетами муниципальных районов кредитов от кредитных организаций в валюте Российской Федерации</t>
  </si>
  <si>
    <t>Получение кредитов от других бюджетов бюджетной системы Российской Федерации бюджетами муниципальных районов в валюте Российской Федерации</t>
  </si>
  <si>
    <t>1 16 10100 05 0000 140</t>
  </si>
  <si>
    <t>1 16 10031 05 0000 140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</si>
  <si>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</si>
  <si>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1 16 07010 05 0000 140</t>
  </si>
  <si>
    <t>1 16 10061 05 0000 140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</si>
  <si>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</si>
  <si>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2  04 05099 05 9904 150</t>
  </si>
  <si>
    <t>2 07 05020 05 9904 150</t>
  </si>
  <si>
    <t>2 18 05030 05 9009 150</t>
  </si>
  <si>
    <t>2 18 05030 05 9964 150</t>
  </si>
  <si>
    <t>2 18 05030 05 9972 150</t>
  </si>
  <si>
    <t>2 18 05030 05 9967 150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</si>
  <si>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</si>
  <si>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</si>
  <si>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1 16 07090 05 0000 140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</si>
  <si>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</si>
  <si>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2 18 05030 05 9954 150</t>
  </si>
  <si>
    <t>2 18 05030 05 9955 150</t>
  </si>
  <si>
    <t>2 18 05030 05 9956 150</t>
  </si>
  <si>
    <t>2 18 05030 05 9957 150</t>
  </si>
  <si>
    <t>2 07 05030 05 9903 150</t>
  </si>
  <si>
    <t>2 07 05030 05 9904 150</t>
  </si>
  <si>
    <t>2 18 05010 05 9009 150</t>
  </si>
  <si>
    <t>2 18 05010 05 9954 150</t>
  </si>
  <si>
    <t>1 16 10100 10 0000 140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</si>
  <si>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</si>
  <si>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2 02 25228 05 0000 150</t>
  </si>
  <si>
    <t>2 02 25555 05 0000 150</t>
  </si>
  <si>
    <t>2 02 29999 05 7454 150</t>
  </si>
  <si>
    <t>2 02 29999 05 7463 150</t>
  </si>
  <si>
    <t>2 02 29999 05 7488 150</t>
  </si>
  <si>
    <t>2 02 29999 05 7553 150</t>
  </si>
  <si>
    <t>2 02 30024 05 0289 150</t>
  </si>
  <si>
    <t>2 02 30024 05 7587 150</t>
  </si>
  <si>
    <t>2 08 05000 05 0000 150</t>
  </si>
  <si>
    <t xml:space="preserve">2 18 35118 05 0000 150 </t>
  </si>
  <si>
    <t>2 02 15001 05 0000 150</t>
  </si>
  <si>
    <t>2 02 19999 05 0000 150</t>
  </si>
  <si>
    <t>Прочие дотации бюджетам муниципальных районов</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</si>
  <si>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</si>
  <si>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</si>
  <si>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оснащение объектов спортивной инфраструктуры спортивно-технологическим оборудованием</t>
  </si>
  <si>
    <t>Субсидии бюджетам муниципальных районов на реализацию мероприятий по обеспечению жильем молодых семей</t>
  </si>
  <si>
    <t>Субсидии бюджетам муниципальных районов на реализацию программ формирования современной городской среды</t>
  </si>
  <si>
    <t>2 18 05010 05 9975 150</t>
  </si>
  <si>
    <t>10000</t>
  </si>
  <si>
    <t>Дотации бюджетам бюджетной системы Российской Федерации</t>
  </si>
  <si>
    <t>код главного администратора</t>
  </si>
  <si>
    <t>код группы</t>
  </si>
  <si>
    <t>код подгруппы</t>
  </si>
  <si>
    <t>код статьи и подстатьи</t>
  </si>
  <si>
    <t>код элемента</t>
  </si>
  <si>
    <t>код группы подвида</t>
  </si>
  <si>
    <t>код аналитической группы подвида</t>
  </si>
  <si>
    <t>Наименование кода классификации доходов бюджета</t>
  </si>
  <si>
    <t>Код классификации доходов бюджета</t>
  </si>
  <si>
    <t>1 13 02995 05 9906 130</t>
  </si>
  <si>
    <t>Прочие доходы от компенсации затрат бюджетов муниципальных районов (возмещение расходов на выплату страхового обеспечения)</t>
  </si>
  <si>
    <t>2 02 29999 05 1048 150</t>
  </si>
  <si>
    <t>Расходы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</si>
  <si>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04200S4121</t>
  </si>
  <si>
    <t>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</si>
  <si>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011Е151690</t>
  </si>
  <si>
    <t>Средства на повышение размеров оплаты труда работников, относящихся к отдельным должностям (профессиям) работников (рабочих) культуры, в муниципальных образовательных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</si>
  <si>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0110040032</t>
  </si>
  <si>
    <t>Средства на увеличение размеров оплаты труда педагогических работников муниципальных учреждений дополнительного образования, реализующих программы дополнительного образования детей, и непосредственно осуществляющих тренировочный процесс работников муниципальных спортивных школ,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</si>
  <si>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0110040033</t>
  </si>
  <si>
    <t>Расходы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</si>
  <si>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Субвенции на осуществление органами местного самоуправления поселений Богучанского района государственных полномочий по созданию и обеспечению деятельности административных комиссий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</si>
  <si>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Субсидии бюджетам поселений Богучанского района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</si>
  <si>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Субсидии бюджетам поселений Богучанского района на содержание автомобильных дорог общего пользования местного значения в рамках подпрограммы "Дороги Богучанского района" муниципальной программы "Развитие транспортной системы Богучанского района"</t>
  </si>
  <si>
    <t>Предоставление иных межбюджетных трансфертов бюджетам поселений Богучанского района из районного бюджета на реализацию мероприятий по трудовому воспитанию несовершеннолетних граждан в возрасте от 14 до 18 лет на территории Богучанкого района, в рамках подпрограммы "Вовлечение молодежи Богучанского района в социальную практику" муниципальной программы "Молодежь Приангарья"</t>
  </si>
  <si>
    <t>Субсидии бюджетам поселений Богучанского района на организацию и проведение акарицидных обработок мест массового отдыха населения,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</si>
  <si>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11100S5550</t>
  </si>
  <si>
    <t>Субсидии бюджетам поселений Богучанского района на частичное финансирование (возмещение) расходов на региональные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</si>
  <si>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Предоставление иных межбюджетных трансфертов на поддержку мер по обеспечению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</si>
  <si>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25169</t>
  </si>
  <si>
    <t>2 02 25169 05 0000 150</t>
  </si>
  <si>
    <t>2 02 29999 05 1598 150</t>
  </si>
  <si>
    <t>116 10123 01 0000 140</t>
  </si>
  <si>
    <t>116 10061 05 0000 140</t>
  </si>
  <si>
    <t>116 10081 05 0000 140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</si>
  <si>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</si>
  <si>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1 13 02995 05 9009 130</t>
  </si>
  <si>
    <t>2 02 25210 05 0000 150</t>
  </si>
  <si>
    <t>Субсидии бюджетам муниципальных образований на 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</si>
  <si>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2 02 29999 05 1060 150</t>
  </si>
  <si>
    <t>2 02 49999 05 7424 150</t>
  </si>
  <si>
    <t>2 02 29999 05 7459 150</t>
  </si>
  <si>
    <t>035008Ф000</t>
  </si>
  <si>
    <t>03500S5710</t>
  </si>
  <si>
    <t>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</si>
  <si>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условий реализации государственной программы и прочие мероприятия» муниципальной программы Богучанского района "Развитие культуры"</t>
  </si>
  <si>
    <t>05300L4670</t>
  </si>
  <si>
    <t>06200S4540</t>
  </si>
  <si>
    <t>Субсидии бюджетам поселений Богучанского района на реализацию мероприятий, направленных на повышение безопасности дорожного движения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</si>
  <si>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093R310601</t>
  </si>
  <si>
    <t>Субсидии бюджетам поселений Богучанского района на финансирование расходов формирования современной городской (сельской) среды в поселениях,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</si>
  <si>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11100S4590</t>
  </si>
  <si>
    <t>Оплата услуг регионального оператора по обращению с ТКО (твердые коммунальные отходы) в рамках непрограммных расходов органов местного самоуправления</t>
  </si>
  <si>
    <t>802006М000</t>
  </si>
  <si>
    <t>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</si>
  <si>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011E452100</t>
  </si>
  <si>
    <t>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</si>
  <si>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</si>
  <si>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Средства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</si>
  <si>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Финансирование расходов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 и очистки сточных вод,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</si>
  <si>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Расходы на поддержку деятельности муниципальных молодежных центров в рамках подпрограммы "Вовлечение молодежи Богучанского района в социальную практику" муниципальной программы "Молодежь Приангарья"</t>
  </si>
  <si>
    <t>Финансирование расходов 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</si>
  <si>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Богучанского района" муниципальной программы "Молодежь Приангарья"</t>
  </si>
  <si>
    <t>2 02 49999 05 5519 150</t>
  </si>
  <si>
    <t>2 02 29999 05 7484 150</t>
  </si>
  <si>
    <t xml:space="preserve"> 2 02 30024 05 5304 150</t>
  </si>
  <si>
    <t>2 02 45303 05 0000 150</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</si>
  <si>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</si>
  <si>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2 02 35469 05 0000 150</t>
  </si>
  <si>
    <t>Контрольно-счетная комиссия муниципального образования Богучанский район</t>
  </si>
  <si>
    <t xml:space="preserve">Муниципальное казенное учреждение "Муниципальная пожарная часть №1" </t>
  </si>
  <si>
    <t>Прочие безвозмездные поступления от негосударственных организаций в бюджеты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</si>
  <si>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Доходы бюджетов муниципальных районов от возврата иными организациями остатков субсидий прошлых лет (за счет средств местного бюджета)</t>
  </si>
  <si>
    <t>Доходы бюджетов муниципальных районов от возврата иными организациями остатков субсидий прошлых лет (по целевым средствам прошлых лет (ЦСР 8160000, 0497578, 0497570, 0490075700, 0460075700))</t>
  </si>
  <si>
    <t>Доходы бюджетов муниципальных районов от возврата иными организациями остатков субсидий прошлых лет (по целевым средствам прошлых лет (ЦСР 8210000, 0497577, 0490075770, 0460075770))</t>
  </si>
  <si>
    <t>Доходы бюджетов муниципальных районов от возврата бюджетными учреждениями остатков субсидий прошлых лет (за счет средств местного бюджета)</t>
  </si>
  <si>
    <t>Доходы бюджетов муниципальных районов от возврата бюджетными учреждениями остатков субсидий прошлых лет (по целевым средствам из регионального бюджета))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</si>
  <si>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основному платежу)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</si>
  <si>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пени)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</si>
  <si>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штрафам)</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</si>
  <si>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основному платежу)</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</si>
  <si>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пени)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</si>
  <si>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штрафам)</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</si>
  <si>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(по основному платежу)</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</si>
  <si>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(от пени)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</si>
  <si>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(по штрафам)</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</si>
  <si>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(от социального найма жилых помещений)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</si>
  <si>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(по основному платежу)</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</si>
  <si>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(по пени)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</si>
  <si>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 (по основному платежу)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</si>
  <si>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(по основному платежу)</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</si>
  <si>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(по основному платежу)</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</si>
  <si>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 (по основному платежу)</t>
  </si>
  <si>
    <t>Доходы бюджетов муниципальных районов от возврата иными организациями остатков субсидий прошлых лет (выплаты по программе "Жилище")</t>
  </si>
  <si>
    <t>Доходы бюджетов муниципальных районов от возврата иными организациями остатков субсидий прошлых лет (по целевым средствам прошлых лет (ЦСР 5210212, 0227564, 0220075640))</t>
  </si>
  <si>
    <t>Доходы бюджетов муниципальных районов от возврата иными организациями остатков субсидий прошлых лет (по целевым средствам прошлых лет (ЦСР4367500, 0110075880))</t>
  </si>
  <si>
    <t>Доходы бюджетов муниципальных районов от возврата иными организациями остатков субсидий прошлых лет (по целевым средствам прошлых лет (ЦСР 0220074080))</t>
  </si>
  <si>
    <t>Доходы бюджетов муниципальных районов от возврата иными организациями остатков субсидий прошлых лет (по целевым средствам прошлых лет (ЦСР 0220074090))</t>
  </si>
  <si>
    <t>Прочие субсидии бюджетам муниципальных районов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t>
  </si>
  <si>
    <t>Прочие субсидии бюджетам муниципальных районов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t>
  </si>
  <si>
    <t xml:space="preserve">Прочие субсидии бюджетам муниципальных районов (на реализацию мероприятий, направленных на повышение безопасности дорожного движения, за счет средств дорожного фонда Красноярского края) </t>
  </si>
  <si>
    <t>Прочие субсидии бюджетам муниципальных районов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t>
  </si>
  <si>
    <t>Прочие субсидии бюджетам муниципальных районов (на проведение мероприятий, направленных на обеспечение безопасного участия детей в дорожном движении)</t>
  </si>
  <si>
    <t>Прочие субсидии бюджетам муниципальных районов (на обеспечение первичных мер пожарной безопасности)</t>
  </si>
  <si>
    <t>Прочие субсидии бюджетам муниципальных районам (на частичное финансирование (возмещение) расходов на содержание единых дежурно-диспетчерских служб муниципальных образований Красноярского края)</t>
  </si>
  <si>
    <t>Прочие субсидии бюджетам муниципальных районов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государственной программы Красноярского края "Молодежь Красноярского края в ХХI веке")</t>
  </si>
  <si>
    <t>Прочие субсидии бюджетам муниципальных районов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</si>
  <si>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Прочие субсидии бюджетам муниципальных районов (на софинансирование муниципальных программ формирования современной городской (сельской) среды в поселениях)</t>
  </si>
  <si>
    <t>Прочие субсидии бюджетам муниципальных районов (на организацию (строительство) мест (площадок) накопления отходов потребления и приобретение контейнерного оборудования)</t>
  </si>
  <si>
    <t>Прочие субсидии бюджетам муниципальных районов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t>
  </si>
  <si>
    <t>Прочие субсидии бюджетам муниципальных районов (на создание (реконструкцию) и капитальный ремонт культурно-досуговых учреждений в сельской местности)</t>
  </si>
  <si>
    <t>Прочие субсидии бюджетам муниципальных районов  (на комплектование книжных фондов библиотек муниципальных образований Красноярского края)</t>
  </si>
  <si>
    <t>Прочие субсидии бюджетам муниципальных районов (на реализацию мероприятий, направленных на повышение безопасности дорожного движения)</t>
  </si>
  <si>
    <t>Прочие субсидии бюджетам муниципальных районов (на строительство (реконструкцию) объектов размещения отходов)</t>
  </si>
  <si>
    <t>Прочие субсидии бюджетам муниципальных районов (на содержание автомобильных дорог общего пользования местного значения за счет средств дорожного фонда Красноярского края)</t>
  </si>
  <si>
    <t>Прочие субсидии бюджетам муниципальных районов (на капитальный ремонт и ремонт автомобильных дорог общего пользования местного значения за счет средств дорожного фонда Красноярского края)</t>
  </si>
  <si>
    <t>Прочие субсидии бюджетам муниципальных районов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t>
  </si>
  <si>
    <t>Прочие субсидии бюджетам муниципальных районах  (на организацию и проведение акарицидных обработок мест массового отдыха населения)</t>
  </si>
  <si>
    <t>Прочие субсидии бюджетам муниципальных районов (на проведение работ в общеобразовательных организациях с целью приведения зданий и сооружений в соответствие требованиям надзорных органов)</t>
  </si>
  <si>
    <t>Прочие субсидии бюджетам муниципальных районов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t>
  </si>
  <si>
    <t>Прочие субсидии бюджетам муниципальных районов (расположенных в районах Крайнего Севера и приравненных к ним местностях с ограниченными сроками завоза грузов, на финансирование затрат теплоснабжающих и энергосбытовых организаций, осуществляющих производство и (или) реализацию тепловой и электрической энергии, возникших вследствие разницы между фактической стоимостью топлива и стоимостью топлива, учтенной в тарифах на тепловую и электрическую энергию на 2018 год)</t>
  </si>
  <si>
    <t>Прочие субсидии бюджетам муниципальных районов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t>
  </si>
  <si>
    <t>Прочие субсидии бюджетам муниципальных районов (на реализацию проектов по решению вопросов местного значения сельских поселений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 государственной программы Красноярского края «Содействие развитию местного самоуправления»)</t>
  </si>
  <si>
    <t>Субвенции бюджетам муниципальных районов на выполнение передаваемых полномочий субъектов Российской Федерации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t>
  </si>
  <si>
    <t>Субвенции бюджетам муниципальных районов на выполнение передаваемых полномочий субъектов Российской Федерации (на предоставление субсидий гражданам, ведущим личное подсобное хозяйство на территории края, на возмещение части затрат на уплату процентов по кредитам, полученным на срок до 5 лет)</t>
  </si>
  <si>
    <t>Субвенции бюджетам муниципальных районов на выполнение передаваемых полномочий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</si>
  <si>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</si>
  <si>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</si>
  <si>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 xml:space="preserve">Субвенции бюджетам муниципальных районов на выполнение передаваемых полномочий субъектов Российской Федерации (осуществление уведомительной регистрации коллективных договоров и территориальных соглашений и контроля за их выполнением) </t>
  </si>
  <si>
    <t>Субвенции бюджетам муниципальных районов на выполнение передаваемых полномочий субъектов Российской Федерации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t>
  </si>
  <si>
    <t>Субвенции бюджетам муниципальных районов на выполнение передаваемых полномочий субъектов Российской Федерации (по организации деятельности органов управления системой социальной защиты населения в соответствии с Законом края от 20 декабря 2005 года № 17-4294)</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</si>
  <si>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административных комиссий в соответствии с Законом края от 23 апреля 2009 года № 8-3170)</t>
  </si>
  <si>
    <t xml:space="preserve">Субвенции бюджетам муниципальных районов на выполнение передаваемых полномочий субъектов Российской Федерации (решение вопросов поддержки сельскохозяйственного производства) </t>
  </si>
  <si>
    <t>Субвенции бюджетам муниципальных районов на выполнение передаваемых полномочий субъектов Российской Федерации (по организации проведения мероприятий по отлову и содержанию безнадзорных животных)</t>
  </si>
  <si>
    <t>Субвенции бюджетам муниципальных районов на выполнение передаваемых полномочий субъектов Российской Федерации (в области архивного дела, переданных органам местного самоуправления Красноярского края)</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</si>
  <si>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 в отношении несовершеннолетних)</t>
  </si>
  <si>
    <t>Субвенции бюджетам муниципальных районов на выполнение передаваемых полномочий субъектов Российской Федерации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</si>
  <si>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Субвенции бюджетам муниципальных районов на выполнение передаваемых полномочий субъектов Российской Федерации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административного и учебно-вспомогательного персонала муниципальных общеобразовательных организаций)</t>
  </si>
  <si>
    <t>Субвенции бюджетам муниципальных районов на выполнение передаваемых полномочий субъектов Российской Федерации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</si>
  <si>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Субвенции бюджетам муниципальных районов на выполнение передаваемых полномочий субъектов Российской Федерации (на реализацию отдельных мер по обеспечению ограничения платы граждан за коммунальные услуги)</t>
  </si>
  <si>
    <t>Субвенции бюджетам муниципальных районов на выполнение передаваемых полномочий субъектов Российской Федерации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</si>
  <si>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Субвенции бюджетам муниципальных районов на выполнение передаваемых полномочий субъектов Российской Федерации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</si>
  <si>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</si>
  <si>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расчету и предоставлению дотаций поселениям, входящим в состав муниципального района края)</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</si>
  <si>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комиссий по делам несовершеннолетних и защите их прав)</t>
  </si>
  <si>
    <t>Субвенции бюджетам муниципальных районов на выполнение передаваемых полномочий субъектов Российской Федерации (по обеспечению отдыха и оздоровления детей)</t>
  </si>
  <si>
    <t>Прочие межбюджетные трансферты, передаваемые бюджетам муниципальных районов (из бюджетов поселений за счет собственных средств)</t>
  </si>
  <si>
    <t>Прочие межбюджетные трансферты, передаваемые бюджетам муниципальных районов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t>
  </si>
  <si>
    <t>Прочие межбюджетные трансферты, передаваемые бюджетам муниципальных районов (на государственную поддержку отрасли культуры (поддержка лучших сельских учреждений культуры))</t>
  </si>
  <si>
    <t>Прочие межбюджетные трансферты, передаваемые бюджетам муниципальных районов (за содействие развитию налогового потенциала)</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</si>
  <si>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выполнение государственных полномочий по созданию и обеспечению деятельности административных комиссий)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</si>
  <si>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капитальный ремонт и ремонт автомобильных дорог общего пользования местного значения за счет средств дорожного фонда Красноярского края)</t>
  </si>
  <si>
    <t>2 02 29999 05 7482 150</t>
  </si>
  <si>
    <t>Прочие субсидии бюджетам муниципальных районов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t>
  </si>
  <si>
    <t>2 02 45519 05 0000 150</t>
  </si>
  <si>
    <t>Межбюджетные трансферты, передаваемые бюджетам муниципальных районов на поддержку отрасли культуры (поддержка лучших сельских учреждений культуры)</t>
  </si>
  <si>
    <t>Субвенции бюджетам муниципальных районов и городских округов на проведение Всероссийской переписи населения 2020 года</t>
  </si>
  <si>
    <t>благоустройство</t>
  </si>
  <si>
    <t>благоустр   малое</t>
  </si>
  <si>
    <t>Администрация Артюгинского сельсовета</t>
  </si>
  <si>
    <t>Администрация Таежинского сельсовета</t>
  </si>
  <si>
    <t xml:space="preserve">налог п </t>
  </si>
  <si>
    <t>иные мбт</t>
  </si>
  <si>
    <t>мол пр</t>
  </si>
  <si>
    <t>итого</t>
  </si>
  <si>
    <t>субвенции</t>
  </si>
  <si>
    <t>адм</t>
  </si>
  <si>
    <t>вус</t>
  </si>
  <si>
    <t>№ прил</t>
  </si>
  <si>
    <t>участки УДС</t>
  </si>
  <si>
    <t>2 02 29999 05 7427 150</t>
  </si>
  <si>
    <t>Прочие субсидии бюджетам муниципальных районов (на обустройство участков улично-дорожной сети вблизи образовательных организаций для обеспечения безопасности дорожного движения)</t>
  </si>
  <si>
    <t>Оплата услуг регионального оператора по обращению с ТКО (твердые коммунальные отходы),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</si>
  <si>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053004М000</t>
  </si>
  <si>
    <t>Оплата услуг регионального оператора по обращению с ТКО (твердые коммунальные отходы),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</si>
  <si>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064004М000</t>
  </si>
  <si>
    <t>Оплата услуг регионального оператора по обращению с ТКО (твердые коммунальные отходы), в рамках подпрограммы "Культурное наследие" муниципальной программы Богучанского района "Развитие культуры"</t>
  </si>
  <si>
    <t>051004М000</t>
  </si>
  <si>
    <t>Оплата услуг регионального оператора по обращению с ТКО (твердые коммунальные отходы), в рамках подпрограммы "Искусство и народное творчество"муниципальной программы Богучанского района "Развитие культуры"</t>
  </si>
  <si>
    <t>052004М000</t>
  </si>
  <si>
    <t>На создание (реконструкцию) и капитальный ремонт культурно-досуговых учреждений в сельской местности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</si>
  <si>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053A174840</t>
  </si>
  <si>
    <t>Оплата услуг регионального оператора по обращению с ТКО (твердые коммунальные отходы),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</si>
  <si>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071004М000</t>
  </si>
  <si>
    <t>011E151690</t>
  </si>
  <si>
    <t>Субсидии бюджетам поселений Богучанского района на обустройство участков улично-дорожной сети вблизи образовательных организаций для обеспечения безопасности дорожного движения,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</si>
  <si>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093R374270</t>
  </si>
  <si>
    <t>Субсидии бюджетам поселений Богучанского района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</si>
  <si>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11100S7410</t>
  </si>
  <si>
    <t>11100S7490</t>
  </si>
  <si>
    <t xml:space="preserve">  </t>
  </si>
  <si>
    <t>ОХРАНА ОКРУЖАЮЩЕЙ СРЕДЫ</t>
  </si>
  <si>
    <t>0600</t>
  </si>
  <si>
    <t>Другие вопросы в области охраны окружающей среды</t>
  </si>
  <si>
    <t>0605</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</si>
  <si>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</si>
  <si>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25304</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</si>
  <si>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</si>
  <si>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</si>
  <si>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2 02 29999 05 7840 150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</si>
  <si>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</si>
  <si>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2 02 49999 05 7402 150</t>
  </si>
  <si>
    <t>Прочие межбюджетные трансферты, передаваемые бюджетам муниципальных районов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вызванной 2019 nCoV)</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</si>
  <si>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</si>
  <si>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2 02 30024 05 7446 150</t>
  </si>
  <si>
    <t>Субвенции бюджетам муниципальных районов на выполнение передаваемых полномочий субъектов Российской Федерации (для реализации отдельных государственных полномочий по осуществлению мониторинга состояния и развития лесной промышленности )</t>
  </si>
  <si>
    <t>Лесное хозяйство</t>
  </si>
  <si>
    <t>0407</t>
  </si>
  <si>
    <t>Средства для реализации отдельных государственных полномочий по осуществлению мониторинга состояния и развития лесной промышленности в рамках непрограммных расходов органов местного самоуправления</t>
  </si>
  <si>
    <t>8020074460</t>
  </si>
  <si>
    <t>01100S8400</t>
  </si>
  <si>
    <t>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</si>
  <si>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01100L3040</t>
  </si>
  <si>
    <t>Субсидии бюджетам поселений Богучанского района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</si>
  <si>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1110010350</t>
  </si>
  <si>
    <t xml:space="preserve">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t>
  </si>
  <si>
    <t>02080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</si>
  <si>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</si>
  <si>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01050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</si>
  <si>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</si>
  <si>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01053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</si>
  <si>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</si>
  <si>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01070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</si>
  <si>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</si>
  <si>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01073</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</si>
  <si>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</si>
  <si>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</si>
  <si>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</si>
  <si>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01143</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</si>
  <si>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</si>
  <si>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01190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</si>
  <si>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</si>
  <si>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01193</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</si>
  <si>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</si>
  <si>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01200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</si>
  <si>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</si>
  <si>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01203</t>
  </si>
  <si>
    <t>Платежи в целях возмещения причиненного ущерба (убытков)</t>
  </si>
  <si>
    <t>Платежи, уплачиваемые в целях возмещения вреда</t>
  </si>
  <si>
    <t>11000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</si>
  <si>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</si>
  <si>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11050</t>
  </si>
  <si>
    <t>Оплата стоимости проезда в отпуск в соответствии с законодательством, высшего должностного лица муниципального образования в рамках непрограммных расходов органов местного самоуправления</t>
  </si>
  <si>
    <t>8010067000</t>
  </si>
  <si>
    <t>Закупка энергетических ресурсов</t>
  </si>
  <si>
    <t>247</t>
  </si>
  <si>
    <t>043008Ф000</t>
  </si>
  <si>
    <t>Расходы на приобретение основных средств в части обеспечения деятельности (оказание услуг) единой дежурно-диспетчерской службы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</si>
  <si>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041004Ф010</t>
  </si>
  <si>
    <t>0410080000</t>
  </si>
  <si>
    <t>Защита населения и территории от чрезвычайных ситуаций природного и техногенного характера, пожарная безопасность</t>
  </si>
  <si>
    <t>Отдельные мероприятия в рамках подпрограммы "Поддержка малых форм хозяйствования" муниципальной программы "Развитие сельского хозяйства в Богучанском районе"</t>
  </si>
  <si>
    <t>1210080000</t>
  </si>
  <si>
    <t>Муниципальная программа Богучанского района "Охрана окружающей среды"</t>
  </si>
  <si>
    <t>0200000000</t>
  </si>
  <si>
    <t>0210000000</t>
  </si>
  <si>
    <t>Мероприятия по ликвидации несанкционированной свалки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</si>
  <si>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0210080020</t>
  </si>
  <si>
    <t>Охрана объектов растительного и животного мира и среды их обитания</t>
  </si>
  <si>
    <t>0603</t>
  </si>
  <si>
    <t>Подпрограмма "Обращение с животными без владельцев"</t>
  </si>
  <si>
    <t>0220000000</t>
  </si>
  <si>
    <t>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 "Обращение с животными без владельцев" муниципальной программы Богучанского района "Охрана окружающей среды"</t>
  </si>
  <si>
    <t>0220075180</t>
  </si>
  <si>
    <t>Муниципальная программа Богучанского района "Содействие развитию гражданского общества в Богучанском районе"</t>
  </si>
  <si>
    <t>1300000000</t>
  </si>
  <si>
    <t>Подпрограмма "Поддержка социально ориентированных некоммерческих организаций"</t>
  </si>
  <si>
    <t>1310000000</t>
  </si>
  <si>
    <t>Предоставление субсидии на конкурсной основе социально ориентированным некоммерческим организациям на реализацию социальных проектов в рамках подпрограммы "Поддержка социально ориентированных некоммерческих организаций" муниципальной программы "Содействие развитию гражданского общества в Богучанском районе"</t>
  </si>
  <si>
    <t>1310080010</t>
  </si>
  <si>
    <t>630</t>
  </si>
  <si>
    <t>Субсидии (гранты в форме субсидий), не подлежащие казначейскому сопровождению</t>
  </si>
  <si>
    <t>633</t>
  </si>
  <si>
    <t>На строительство (реконструкцию) объектов размещения отходов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</si>
  <si>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02100S4940</t>
  </si>
  <si>
    <t>Подпрограмма "Обеспечение информационными ресурсами гражданской тематики населения Богучанского района для решения социальных проблем"</t>
  </si>
  <si>
    <t>1320000000</t>
  </si>
  <si>
    <t>Мероприятия по обеспечению информированности населения в решении социально значимых проблем, в рамках подпрограммы "Обеспечение информационными ресурсами гражданской тематики населения Богучанского района для решения социальных проблем" муниципальной программы "Содействие развитию гражданского общества в Богучанском районе"</t>
  </si>
  <si>
    <t>1320080020</t>
  </si>
  <si>
    <t>0930080000</t>
  </si>
  <si>
    <t>0130080030</t>
  </si>
  <si>
    <t>013008П030</t>
  </si>
  <si>
    <t>Расходы на оплату стоимости проезда в отпуск в соответствии с законодательством, за счет средств от доходов по подвозу воды населению,предприятиям, организациям,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</si>
  <si>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0320087090</t>
  </si>
  <si>
    <t>Субсидии бюджетам поселений Богучанского района на 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</si>
  <si>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101F367483</t>
  </si>
  <si>
    <t>Субсидии бюджетам поселений Богучанского района на обеспечение мероприятий по переселению граждан из аварийного жилищного фонда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</si>
  <si>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101F367484</t>
  </si>
  <si>
    <t>2023 год</t>
  </si>
  <si>
    <t xml:space="preserve"> 2022 год</t>
  </si>
  <si>
    <t>на 2023 год всего, в том числе:</t>
  </si>
  <si>
    <t xml:space="preserve"> на 2023 год всего, в том числе:</t>
  </si>
  <si>
    <t xml:space="preserve">Перечень субсидий бюджетам поселений Богучанского района, предоставляемых из районного бюджета в целях софинансирования расходных обязательств, возникающих при выполнении полномочий органов местного самоуправления по решению вопросов местного значения, на 2021 год и плановый период 2022 - 2023 годов </t>
  </si>
  <si>
    <t xml:space="preserve">          2021 год</t>
  </si>
  <si>
    <t xml:space="preserve">     2022 год</t>
  </si>
  <si>
    <t xml:space="preserve">         2023 год</t>
  </si>
  <si>
    <t xml:space="preserve">Субсидии бюджетам поселений Богучанского района на обустройство участков улично-дорожной сети вблизи образовательных организаций для обеспечения безопасности дорожного движения,  на 2021 год </t>
  </si>
  <si>
    <t>БДД</t>
  </si>
  <si>
    <t>Оплата жилищно-коммунальных услуг за исключением электроэнергии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</si>
  <si>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Условно-утвержденные расходы</t>
  </si>
  <si>
    <t>Субсидии бюджетам поселений Богучанского района  на  реализацию мероприятий направленных на повышение  безопасности дорожного движения, за счет  средств дорожного фонда Красноярского края  на 2021 год  и плановый период 2022-2023 годов</t>
  </si>
  <si>
    <t>Муниципальная программа Богучанского района "Защита населения и территории Богучанского района от чрезвычайных ситуаций природного и техногенного характера"</t>
  </si>
  <si>
    <t>Подпрограмма "Профилактика терроризма, а так же минимизации и ликвидации последствий его проявлений"</t>
  </si>
  <si>
    <t>Расходы на приобретение основных средств в рамках подпрограммы "Профилактика терроризма, а так же минимизации и ликвидации последствий его проявлений" муниципальной программы "Защита населения и территории Богучанского района от чрезвычайных ситуаций природного и техногенного характера"</t>
  </si>
  <si>
    <t>2 18 60010 05 7745 150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</si>
  <si>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(за содействие развитию налогового потенциала)</t>
  </si>
  <si>
    <t>2 02 25243 05 0000 150</t>
  </si>
  <si>
    <t xml:space="preserve">Субсидии бюджетам муниципальных районов на строительство и реконструкцию (модернизацию) объектов питьевого водоснабжения </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</si>
  <si>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</si>
  <si>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</si>
  <si>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02231</t>
  </si>
  <si>
    <t>02241</t>
  </si>
  <si>
    <t>02251</t>
  </si>
  <si>
    <t>02261</t>
  </si>
  <si>
    <t>2 02 19999 05 2724 150</t>
  </si>
  <si>
    <t>Прочие субсидии бюджетам муниципальных районов (для поощрения муниципальных образований - победителей конкурса лучших проектов создания комфортной городской среды)</t>
  </si>
  <si>
    <t>2 02 29999 05 7451 150</t>
  </si>
  <si>
    <t>2 02 35082 05 0000 150</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</si>
  <si>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 Красноярского края)</t>
  </si>
  <si>
    <t>Расходы на осуществление дорожной деятельности в целях решения задач социально-экономического развития территорий в рамках подпрограммы "Дороги Богучанского района" муниципальной программы "Развитие транспортной системы Богучанского района"</t>
  </si>
  <si>
    <t>09100S3950</t>
  </si>
  <si>
    <t>Средства на приобретение основных средств по отдельным мероприятиям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</si>
  <si>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035F552430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</si>
  <si>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</si>
  <si>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Субсидии бюджетам поселений Богучанского района для поощрения поселений - победителей конкурса лучших проектов создания комфортной городской среды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</si>
  <si>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111F274510</t>
  </si>
  <si>
    <t>Прочие доходы от компенсации затрат бюджетов муниципальных районов (возмещение судебных расходов)</t>
  </si>
  <si>
    <t>1 13 02995 05 9910 130</t>
  </si>
  <si>
    <t>Иные межбюджетные трансферты бюджетам поселений  Богучанского района на частичную компенсацию расходов на повышение оплаты труда отдельным категориям работников бюджетной сферы Богучанского района</t>
  </si>
  <si>
    <t xml:space="preserve">за счет  средств субвенции на реализацию государственных  полномочий по расчету и предоставлению дотаций на выравнивание  бюджетной  обеспеченности поселениям, входящим в состав  муниципального района края </t>
  </si>
  <si>
    <t>Расходы на приобретение основных средств в подведомственных учреждениях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</si>
  <si>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053004Ф000</t>
  </si>
  <si>
    <t>Предоставление субсидий бюджетным учреждениям на приобретение основных средств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</si>
  <si>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07100Ф0000</t>
  </si>
  <si>
    <t>Оплата услуг регионального оператора по обращению с ТКО (твердые коммунальные отходы),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</si>
  <si>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011004М010</t>
  </si>
  <si>
    <t>Расходы, направленные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</si>
  <si>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услуг регионального оператора по обращению с ТКО (твердые коммунальные отходы),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</si>
  <si>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011004М020</t>
  </si>
  <si>
    <t>Обеспечение деятельности (оказание услуг) учреждений дополнительного образования (оплата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</si>
  <si>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0110040031</t>
  </si>
  <si>
    <t>Обеспечение функционирования модели персонифицированного финансирования дополнительного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</si>
  <si>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0110042030</t>
  </si>
  <si>
    <t>Гранты в форме субсидии бюджетным учреждениям</t>
  </si>
  <si>
    <t>613</t>
  </si>
  <si>
    <t>2 02 29999 05 2650 150</t>
  </si>
  <si>
    <t xml:space="preserve">Прочие субсидии бюджетам муниципальных районов (на выполнение требований федеральных стандартов спортивной подготовки) </t>
  </si>
  <si>
    <t xml:space="preserve"> 07100S6500</t>
  </si>
  <si>
    <t xml:space="preserve">
Субсидии бюджетам поселений Богучанского района  на финансирование расходов  формирования современной городской (сельской) среды в поселениях на 2021 год </t>
  </si>
  <si>
    <t>Возврат остатков субсидий на оснащение объектов спортивной инфраструктуры спортивно-технологическим оборудованием из бюджетов муниципальных районов</t>
  </si>
  <si>
    <t>2 18 05030 05 5228 150</t>
  </si>
  <si>
    <t>Доходы бюджетов муниципальных районов от возврата иными организациями остатков субсидий прошлых лет (по оснащению объектов спортивной инфраструктуры спортивно-технологическим оборудованием)</t>
  </si>
  <si>
    <t>1 13 02995 05 5228 130</t>
  </si>
  <si>
    <t>Прочие доходы от компенсации затрат бюджетов муниципальных районов (по оснащению объектов спортивной инфраструктуры спортивно-технологическим оборудованием)</t>
  </si>
  <si>
    <t>Прочие 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t>
  </si>
  <si>
    <t xml:space="preserve">Субсидии бюджетам поселений Богучанского района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на 2021 год </t>
  </si>
  <si>
    <t>Администрация Такучетского сельсовета</t>
  </si>
  <si>
    <t xml:space="preserve">Субсидии бюджетам поселений Богучанского района для реализации проектов по решению вопросов местного значения, осуществляемых непосредственно населением на территории населенного пункта,  на 2021 год </t>
  </si>
  <si>
    <t>02100S4630</t>
  </si>
  <si>
    <t>На обустройство мест (площадок) накопления отходов потребления и (или) приобретение контейнерного оборудования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</si>
  <si>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 xml:space="preserve"> 052А274820</t>
  </si>
  <si>
    <t>093R373980</t>
  </si>
  <si>
    <t>Финансирование на проведение мероприятий, направленных на обеспечение безопасного участия детей в дорожном движении,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</si>
  <si>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На выполнение требований федеральных стандартов спортивной подготовки в рамках подпрограммы "Развитие массовой физической культуры и спорта" муниципальной программы "Развитие физической культуры и спорта"</t>
  </si>
  <si>
    <t>Средства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 в рамках подпрограммы "Искусство и народное творчество" муниципальной программы Богучанского района "Развитие культуры"</t>
  </si>
  <si>
    <t>Отдельные мероприятия в рамках подпрограммы "Профилактика терроризма, а так же минимизации и ликвидации последствий его проявлений" муниципальной программы "Защита населения и территории Богучанского района от чрезвычайных ситуаций природного и техногенного характера"</t>
  </si>
  <si>
    <t>0430080000</t>
  </si>
  <si>
    <t>Стипендии</t>
  </si>
  <si>
    <t>340</t>
  </si>
  <si>
    <t>На приведение зданий и сооружений общеобразовательных организаций в соответствие требованиям законодательства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</si>
  <si>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Субсидии бюджетам поселений Богучанского района на реализацию проектов по решению вопросов местного значения, осуществляемых непосредственно населением на территории населенного пункта,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</si>
  <si>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переселение граждан</t>
  </si>
  <si>
    <t>Субсидии бюджетам поселений Богучанского района на обеспечение мероприятий по переселению граждан из аварийного жилищного фонда на  2021 год и плановый период 2022-2023 годов</t>
  </si>
  <si>
    <t>2 02 29999 05 7395 150</t>
  </si>
  <si>
    <t>Прочие субсидии бюджетам муниципальных районов (на осуществление дорожной деятельности в целях решения задач социально-экономического развития территорий за счет средств дорожного фонда Красноярского края)</t>
  </si>
  <si>
    <t>2 02 49999 05 1011 150</t>
  </si>
  <si>
    <t>Прочие межбюджетные трансферты, передаваемые бюджетам муниципальных районов (Резервный фонд Правительства Красноярского края в рамках непрограммных расходов отдельных органов исполнительной власти)</t>
  </si>
  <si>
    <t>2 19 25228 05 0000 150</t>
  </si>
  <si>
    <t>Субсидии бюджетам поселений Богучанского района для поощрения поселений - победителей конкурса лучших проектов создания комфортной городской среды  на 2021 год</t>
  </si>
  <si>
    <t>гор среда 10</t>
  </si>
  <si>
    <t xml:space="preserve">гор среда </t>
  </si>
  <si>
    <t>дороги</t>
  </si>
  <si>
    <t xml:space="preserve"> 01100S5530</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</si>
  <si>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</si>
  <si>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0510045000</t>
  </si>
  <si>
    <t>Финансирование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</si>
  <si>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услуг регионального оператора по обращению с ТКО (твердые коммунальные отходы),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</si>
  <si>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042004М010</t>
  </si>
  <si>
    <t>Расходы на приобретение основных средств в подведомственных учреждениях,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</si>
  <si>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042004Ф010</t>
  </si>
  <si>
    <t>1 13 01995 05 9995 130</t>
  </si>
  <si>
    <t>Прочие доходы от оказания платных услуг получателями средств бюджетов муниципальных районов (на предоставление информационных услуг в системе ГИС ОГД)</t>
  </si>
  <si>
    <t>Прочие доходы от компенсации затрат бюджетов муниципальных районов (возврат дебиторской задолженнсти в бюджет муниципального района)</t>
  </si>
  <si>
    <t>2023-2024</t>
  </si>
  <si>
    <t xml:space="preserve"> 2023 год</t>
  </si>
  <si>
    <t>2024 год</t>
  </si>
  <si>
    <t>на 2024 год всего, в том числе:</t>
  </si>
  <si>
    <t xml:space="preserve"> на 2024 год всего, в том числе:</t>
  </si>
  <si>
    <t>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непрограммных расходов органов местного самоуправления</t>
  </si>
  <si>
    <t>8020078460</t>
  </si>
  <si>
    <t>Другие вопросы в области национальной безопасности и правоохранительной деятельности</t>
  </si>
  <si>
    <t>0314</t>
  </si>
  <si>
    <t>Отдельные мероприятия в области водного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</si>
  <si>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09200В0000</t>
  </si>
  <si>
    <t>Расходы на капитальный ремонт и ремонт автомобильных дорог общего пользования местного значения в рамках подпрограммы "Дороги Богучанского района" муниципальной программы "Развитие транспортной системы Богучанского района"</t>
  </si>
  <si>
    <t>Мероприятия по сбору отработанных ртутьсодержащих ламп, их транспортирование и обезвреживание, утилизация продуктов обезвреживания, а так же прием у населения образующихся в быту опасных отходов,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</si>
  <si>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0210080040</t>
  </si>
  <si>
    <t>Оплата услуг регионального оператора по обращению с ТКО (твердые коммунальные отходы),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</si>
  <si>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011004М030</t>
  </si>
  <si>
    <t>Оплата услуг регионального оператора по обращению с ТКО (твердые коммунальные отходы),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</si>
  <si>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011004М040</t>
  </si>
  <si>
    <t>Оплата услуг регионального оператора по обращению с ТКО (твердые коммунальные отходы),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</si>
  <si>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013004М000</t>
  </si>
  <si>
    <t>Оплата за электроэнергию руководства и управления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</si>
  <si>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013006Э000</t>
  </si>
  <si>
    <t>Оплата услуг регионального оператора по обращению с ТКО (твердые коммунальные отходы), в рамках подпрограммы "Обеспечение реализации муниципальной программы" муниципальной программы "Управление муниципальными финансами"</t>
  </si>
  <si>
    <t>112006М000</t>
  </si>
  <si>
    <t>09100Ч0030</t>
  </si>
  <si>
    <t>Субвенции на осуществление органами местного самоуправления поселений Богучанского района государственных полномочий по созданию и обеспечению деятельности административных комиссий  на 2022 год  и плановый период 2023-2024 годов</t>
  </si>
  <si>
    <t>Налог на доходы физических лиц в отношении доходов физических лиц, превышающих 5,0 млн рублей, в части, установленной для уплаты в федеральный бюджет</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</si>
  <si>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</si>
  <si>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</si>
  <si>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Плата за размещение твердых коммунальных отходов</t>
  </si>
  <si>
    <t>Прочие доходы от оказания платных услуг получателями средств бюджетов муниципальных районов и компенсации затрат бюджетов муниципальных районов</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</si>
  <si>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</si>
  <si>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</si>
  <si>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</si>
  <si>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</si>
  <si>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</si>
  <si>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Дотации бюджетам субъектов Российской Федерации и муниципальных образований</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</si>
  <si>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</si>
  <si>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Субвенции бюджетам муниципальных районов на выполнение передаваемых полномочий субъектов Российской Федерации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</si>
  <si>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</si>
  <si>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01021</t>
  </si>
  <si>
    <t>09080</t>
  </si>
  <si>
    <t>01042</t>
  </si>
  <si>
    <t>01150</t>
  </si>
  <si>
    <t>01153</t>
  </si>
  <si>
    <t>01170</t>
  </si>
  <si>
    <t>01173</t>
  </si>
  <si>
    <t>10030</t>
  </si>
  <si>
    <t>10032</t>
  </si>
  <si>
    <t>01083</t>
  </si>
  <si>
    <t>дотации</t>
  </si>
  <si>
    <t>сбалансир</t>
  </si>
  <si>
    <t>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плановый период 2023-2024 годов</t>
  </si>
  <si>
    <t xml:space="preserve"> </t>
  </si>
  <si>
    <t>02230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</si>
  <si>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</si>
  <si>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02240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</si>
  <si>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</si>
  <si>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</si>
  <si>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</si>
  <si>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</si>
  <si>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</si>
  <si>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02260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</si>
  <si>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</si>
  <si>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сдачи в аренду имущества, составляющего государственную (муниципальную) казну (за исключением земельных участков)</t>
  </si>
  <si>
    <t>05070</t>
  </si>
  <si>
    <t>Доходы от сдачи в аренду имущества, составляющего казну муниципальных районов (за исключением земельных участков)</t>
  </si>
  <si>
    <t>05075</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</si>
  <si>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</si>
  <si>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</si>
  <si>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1060</t>
  </si>
  <si>
    <t>1598</t>
  </si>
  <si>
    <t>7397</t>
  </si>
  <si>
    <t>7456</t>
  </si>
  <si>
    <t>7488</t>
  </si>
  <si>
    <t>7509</t>
  </si>
  <si>
    <t>7563</t>
  </si>
  <si>
    <t>7607</t>
  </si>
  <si>
    <t>30000</t>
  </si>
  <si>
    <t>30024</t>
  </si>
  <si>
    <t>0289</t>
  </si>
  <si>
    <t>7408</t>
  </si>
  <si>
    <t>7409</t>
  </si>
  <si>
    <t>7429</t>
  </si>
  <si>
    <t>7446</t>
  </si>
  <si>
    <t>7467</t>
  </si>
  <si>
    <t>7514</t>
  </si>
  <si>
    <t>7517</t>
  </si>
  <si>
    <t>7518</t>
  </si>
  <si>
    <t>7519</t>
  </si>
  <si>
    <t>7552</t>
  </si>
  <si>
    <t>7554</t>
  </si>
  <si>
    <t>7564</t>
  </si>
  <si>
    <t>7566</t>
  </si>
  <si>
    <t>7570</t>
  </si>
  <si>
    <t>7577</t>
  </si>
  <si>
    <t>7587</t>
  </si>
  <si>
    <t>7588</t>
  </si>
  <si>
    <t>7601</t>
  </si>
  <si>
    <t>7604</t>
  </si>
  <si>
    <t>7649</t>
  </si>
  <si>
    <t>7846</t>
  </si>
  <si>
    <t>30029</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</si>
  <si>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</si>
  <si>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35118</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</si>
  <si>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</si>
  <si>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35120</t>
  </si>
  <si>
    <t>40000</t>
  </si>
  <si>
    <t>40014</t>
  </si>
  <si>
    <t>05099</t>
  </si>
  <si>
    <t>9904</t>
  </si>
  <si>
    <t>50</t>
  </si>
  <si>
    <t>Субвенции на осуществление органами местного самоуправления поселений Богучанского района государственных полномочий по первичному воинскому учету на территориях, где отсутствуют военные комиссариаты  на 2022  и плановый период 2023- 2024 годов</t>
  </si>
  <si>
    <t>Иные выплаты государственных (муниципальных) органов привлекаемым лицам</t>
  </si>
  <si>
    <t>Расходы на приобретение основных средств для создания запасов материальных ресурсов для ликвидации последствий чрезвычайных ситуаций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</si>
  <si>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041008Ф090</t>
  </si>
  <si>
    <t>Расходы на приобретение основных средств в части обеспечения первичных мер пожарной безопасности населенных пунктов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</si>
  <si>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042008Ф030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</si>
  <si>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</si>
  <si>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Подпрограмма ""Чистая вода" на территории муниципального образования Богучанский район"</t>
  </si>
  <si>
    <t>0370000000</t>
  </si>
  <si>
    <t>Бюджетные инвестиции в объекты капитального строительства государственной (муниципальной) собственности</t>
  </si>
  <si>
    <t>414</t>
  </si>
  <si>
    <t>Субсидии бюджетным учреждениям на проведение молодежного образовательного форума в рамках подпрограммы "Вовлечение молодежи Богучанского района в социальную практику" муниципальной программы "Молодежь Приангарья"</t>
  </si>
  <si>
    <t>0610080010</t>
  </si>
  <si>
    <t>0620000000</t>
  </si>
  <si>
    <t>Подпрограмма "Профилактика правонарушений среди молодежи в Богучанском районе"</t>
  </si>
  <si>
    <t>0650000000</t>
  </si>
  <si>
    <t>Обеспечение проведения комплекса мероприятий, направленных на привлечение молодежи на поддержание и защиту безопасного уровня жизни, в рамках подпрограммы "Профилактика правонарушений среди молодежи в Богучанском районе" муниципальной программы "Молодежь Приангарья"</t>
  </si>
  <si>
    <t>0650080010</t>
  </si>
  <si>
    <t>Организация и проведение мероприятий, направленных на предотвращение повторных правонарушений, в рамках подпрограммы "Профилактика правонарушений среди молодежи в Богучанском районе" муниципальной программы "Молодежь Приангарья"</t>
  </si>
  <si>
    <t>0650080020</t>
  </si>
  <si>
    <t>Приобретение основных средств для материального обеспечения деятельности муниципального ресурсного центра поддержки общественных инициатив в рамках подпрограммы "Обеспечение информационными ресурсами гражданской тематики населения Богучанского района для решения социальных проблем" муниципальной программы "Содействие развитию гражданского общества в Богучанском районе"</t>
  </si>
  <si>
    <t>132008Ф010</t>
  </si>
  <si>
    <t>Иные выплаты учреждений привлекаемым лицам</t>
  </si>
  <si>
    <t>Субвенции на осуществление первичного воинского учета органами местного самоуправления поселений Богучанского района,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</si>
  <si>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ОБСЛУЖИВАНИЕ ГОСУДАРСТВЕННОГО И МУНИЦИПАЛЬНОГО ДОЛГА</t>
  </si>
  <si>
    <t>1300</t>
  </si>
  <si>
    <t>Обслуживание государственного внутреннего и муниципального долга</t>
  </si>
  <si>
    <t>1301</t>
  </si>
  <si>
    <t>Обслуживание государственного (муниципального) долга</t>
  </si>
  <si>
    <t>700</t>
  </si>
  <si>
    <t>Обслуживание муниципального долга</t>
  </si>
  <si>
    <t>730</t>
  </si>
  <si>
    <t>18/1-133</t>
  </si>
  <si>
    <t>22.12.2021</t>
  </si>
  <si>
    <t>Прочие межбюджетные трансферты, передаваемые бюджетам</t>
  </si>
  <si>
    <t>49999</t>
  </si>
  <si>
    <t>Прочие межбюджетные трансферты, передаваемые бюджетам муниципальных районов</t>
  </si>
  <si>
    <t xml:space="preserve">Прочие межбюджетные трансферты, передаваемые бюджетам муниципальных районов (на обеспечение первичных мер пожарной безопасности)  </t>
  </si>
  <si>
    <t>7412</t>
  </si>
  <si>
    <t>Прочие дотации</t>
  </si>
  <si>
    <t>19999</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</si>
  <si>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t>
  </si>
  <si>
    <t>2724</t>
  </si>
  <si>
    <t>Субсидия бюджетам на развитие отрасли культуры</t>
  </si>
  <si>
    <t>25519</t>
  </si>
  <si>
    <t>Субсидии бюджетам муниципальных районов на поддержку отрасли культуры</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</si>
  <si>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</si>
  <si>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45303</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</si>
  <si>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</si>
  <si>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Иные межбюджетные трансферты бюджетам поселений Богучанского района на частичную компенсацию расходов на повышение оплаты труда отдельным категориям работников бюджетной сферы Богучанского района на 2022 год</t>
  </si>
  <si>
    <t>На устройство плоскостных спортивных сооружений в сельской местности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</si>
  <si>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07100S8450</t>
  </si>
  <si>
    <t>зп с 01.01.22+ рег</t>
  </si>
  <si>
    <t>иные</t>
  </si>
  <si>
    <t>зп+рег</t>
  </si>
  <si>
    <t>Ведомственная 22 год</t>
  </si>
  <si>
    <t>Ведомственная 23-24 год</t>
  </si>
  <si>
    <t>Функц разрез 22 год</t>
  </si>
  <si>
    <t>Функц разрез 23-24 год</t>
  </si>
  <si>
    <t>ЦСР 22 год</t>
  </si>
  <si>
    <t>ЦСР 23-24 год</t>
  </si>
  <si>
    <t xml:space="preserve">Иные межбюджетные трансферты бюджетам поселений Богучанского района из районного бюджета на реализацию мероприятий по трудовому воспитанию несовершеннолетних  граждан в возрасте от 14 до 18 лет на территории Богучанского района  на 2022 год и плановый период 2023-2024 годов </t>
  </si>
  <si>
    <t>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на 2022 год  и плановый период 2023-2024 годов</t>
  </si>
  <si>
    <t>Прочие межбюджетные трансферты, передаваемые бюджетам муниципальных районов (на поддержку физкультурно-спортивных клубов по месту жительства)</t>
  </si>
  <si>
    <t>7418</t>
  </si>
  <si>
    <t>Субсидии бюджетам на реализацию мероприятий по обеспечению жильем молодых семей</t>
  </si>
  <si>
    <t>25497</t>
  </si>
  <si>
    <t>Прочие межбюджетные трансферты, передаваемые бюджетам муниципальных районов (на устройство плоскостных спортивных сооружений в сельской местности)</t>
  </si>
  <si>
    <t>7845</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</si>
  <si>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</si>
  <si>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25467</t>
  </si>
  <si>
    <t>45519</t>
  </si>
  <si>
    <t>Межбюджетные трансферты, передаваемые бюджетам на поддержку отрасли культуры</t>
  </si>
  <si>
    <t>Доходы бюджетов бюджетной системы Российской Федерации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</si>
  <si>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</si>
  <si>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</si>
  <si>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9009</t>
  </si>
  <si>
    <t>Доходы бюджетов муниципальных районов от возврата иными организациями остатков субсидий прошлых лет</t>
  </si>
  <si>
    <t>9964</t>
  </si>
  <si>
    <t>9972</t>
  </si>
  <si>
    <t>Доходы бюджетов муниципальных районов от возврата иными организациями остатков субсидий прошлых лет (по целевым средствам прошлых лет на реализацию отдельных мер по обеспечению ограничения платы граждан за коммунальные услуги)</t>
  </si>
  <si>
    <t>Доходы бюджетов муниципальных районов от возврата иными организациями остатков субсидий прошлых лет (по целевым средствам прошлых лет на компенсацию выпадающих доходов энергоснабжающих организаций)</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</si>
  <si>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</si>
  <si>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18</t>
  </si>
  <si>
    <t>7459</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</si>
  <si>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софинансирование муниципальных программ формирования современной городской (сельской) среды в поселениях)</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</si>
  <si>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</si>
  <si>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</si>
  <si>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19</t>
  </si>
  <si>
    <t>60010</t>
  </si>
  <si>
    <t>Возврат остатков субсидий на строительство и реконструкцию (модернизацию) объектов питьевого водоснабжения из бюджетов муниципальных районов</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</si>
  <si>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</si>
  <si>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25243</t>
  </si>
  <si>
    <t>7484</t>
  </si>
  <si>
    <t xml:space="preserve">Прочие межбюджетные трансферты, передаваемые бюджетам муниципальных районов  (на создание (реконструкцию) и капитальный ремонт культурно-досуговых учреждений в сельской местности) </t>
  </si>
  <si>
    <t>35082</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</si>
  <si>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</si>
  <si>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На частичную компенсацию расходов на повышение оплаты труда отдельным категориям работников бюджетной сферы Красноярского края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непрограммных расходов органов местного самоуправления</t>
  </si>
  <si>
    <t>8020027241</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</si>
  <si>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непрограммных расходов органов местного самоуправления</t>
  </si>
  <si>
    <t>8020027242</t>
  </si>
  <si>
    <t>Расходы на приобретение основных средств в рамках непрограммных расходов органов местного самоуправления</t>
  </si>
  <si>
    <t>802006Ф000</t>
  </si>
  <si>
    <t>Исполнение судебных решений в рамках непрограммных расходов органов местного самоуправления</t>
  </si>
  <si>
    <t>9090080010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</si>
  <si>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Богучанского района</t>
  </si>
  <si>
    <t>Ежегодная единовременная выплата (премия) лицам, удостоенным звания "Почетный гражданин Богучанского района" в рамках непрограммных расходов администрации Богучанского района</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</si>
  <si>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</si>
  <si>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0410027242</t>
  </si>
  <si>
    <t>Средства на создание запасов материальных ресурсов для ликвидации последствий чрезвычайных ситуаций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</si>
  <si>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0410080090</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</si>
  <si>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непрограммных расходов</t>
  </si>
  <si>
    <t>9070027242</t>
  </si>
  <si>
    <t>1030000000</t>
  </si>
  <si>
    <t>На частичную компенсацию расходов на повышение ( на увеличение (индексацию)) оплаты труда отдельным категориям работников муниципального казенного учреждения "Муниципальная служба Заказчика" в рамках непрограммных расходов</t>
  </si>
  <si>
    <t>9050027242</t>
  </si>
  <si>
    <t>Финансирование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</si>
  <si>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01100S5530</t>
  </si>
  <si>
    <t>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</si>
  <si>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0530027240</t>
  </si>
  <si>
    <t>На частичную компенсацию расходов на повышение оплаты труда отдельным категориям работников бюджетной сферы Красноярского края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</si>
  <si>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0530027241</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</si>
  <si>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</si>
  <si>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0530027242</t>
  </si>
  <si>
    <t>На частичную компенсацию расходов на повышение оплаты труда отдельным категориям работников бюджетной сферы Красноярского края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муниципальной программы "Молодежь Приангарья"</t>
  </si>
  <si>
    <t>0640027241</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</si>
  <si>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"Обеспечение реализации муниципальной программы и прочие мероприятия" муниципальной программы "Молодежь Приангарья"</t>
  </si>
  <si>
    <t>0640027242</t>
  </si>
  <si>
    <t>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"Культурное наследие" муниципальной программы Богучанского района "Развитие культуры"</t>
  </si>
  <si>
    <t>0510027240</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</si>
  <si>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"Культурное наследие" муниципальной программы Богучанского района "Развитие культуры"</t>
  </si>
  <si>
    <t>0510027242</t>
  </si>
  <si>
    <t>Финансирование расходов на поддержку отрасли культуры (комплектование книжных фондов муниципальных общедоступных библиотек) в рамках подпрограммы "Культурное наследие" муниципальной программы Богучанского района "Развитие культуры"</t>
  </si>
  <si>
    <t>05100L5191</t>
  </si>
  <si>
    <t>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"Искусство и народное творчество"муниципальной программы Богучанского района "Развитие культуры"</t>
  </si>
  <si>
    <t>0520027240</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</si>
  <si>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"Искусство и народное творчество"муниципальной программы Богучанского района "Развитие культуры"</t>
  </si>
  <si>
    <t>0520027242</t>
  </si>
  <si>
    <t>0530080000</t>
  </si>
  <si>
    <t>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</si>
  <si>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Государственная поддержка отрасли культуры (поддержка лучших работников сельских учреждений культуры)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</si>
  <si>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053A255195</t>
  </si>
  <si>
    <t>Государственная поддержка отрасли культуры (поддержка лучших сельских учреждений культуры)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</si>
  <si>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053A255196</t>
  </si>
  <si>
    <t>На частичную компенсацию расходов на повышение оплаты труда отдельным категориям работников бюджетной сферы Красноярского края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</si>
  <si>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0710027241</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</si>
  <si>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</si>
  <si>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0710027242</t>
  </si>
  <si>
    <t>0630000000</t>
  </si>
  <si>
    <t>Субсидии гражданам на приобретение жилья</t>
  </si>
  <si>
    <t>НЕ УКАЗАНО</t>
  </si>
  <si>
    <t>Обеспечение деятельности (оказание услуг) учреждений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за счет спонсорских средств, средств добровольных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</si>
  <si>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0110043010</t>
  </si>
  <si>
    <t>Расходы на приобретение основных средств в подведомственных учреждениях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</si>
  <si>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011004Ф000</t>
  </si>
  <si>
    <t>На частичную компенсацию расходов на повышение оплаты труда отдельным категориям работников бюджетной сферы Красноярского края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</si>
  <si>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0110027241</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</si>
  <si>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</si>
  <si>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0110027242</t>
  </si>
  <si>
    <t>Уплата прочих налогов, сборов</t>
  </si>
  <si>
    <t>852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</si>
  <si>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</si>
  <si>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0110053030</t>
  </si>
  <si>
    <t>Расходы на приобретение основных средств для развитие системы образования Богучанского района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</si>
  <si>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011008Ф020</t>
  </si>
  <si>
    <t>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</si>
  <si>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0110027240</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</si>
  <si>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</si>
  <si>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0130027242</t>
  </si>
  <si>
    <t>На частичную компенсацию расходов на повышение оплаты труда отдельным категориям работников бюджетной сферы Красноярского края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</si>
  <si>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0420027241</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</si>
  <si>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</si>
  <si>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0420027242</t>
  </si>
  <si>
    <t>На частичную компенсацию расходов на повышение оплаты труда отдельным категориям работников бюджетной сферы Красноярского края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</si>
  <si>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0320027241</t>
  </si>
  <si>
    <t>На частичную компенсацию расходов на повышение оплаты труда отдельным категориям работников бюджетной сферы Красноярского края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муниципальной программы "Управление муниципальными финансами"</t>
  </si>
  <si>
    <t>1120027241</t>
  </si>
  <si>
    <t>На частичную компенсацию расходов на повышение ( на увеличение (индексацию)) оплаты труда отдельным категориям работников бюджетной сферы Красноярского края, в рамках подпрограммы "Обеспечение реализации муниципальной программы" муниципальной программы "Управление муниципальными финансами"</t>
  </si>
  <si>
    <t>1120027242</t>
  </si>
  <si>
    <t>Иные межбюджетные трансферты бюджетам поселений Богучанского района из районного бюджета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</si>
  <si>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в рамках подпрограммы "Дороги Богучанского района" муниципальной программы "Развитие транспортной системы Богучанского района"</t>
  </si>
  <si>
    <t>0710074180</t>
  </si>
  <si>
    <t>Иные межбюджетные трансферты бюджетам поселений Богучанского района на частичную компенсацию расходов на повышение оплаты труда отдельным категориям работников бюджетной сферы Богучанского района,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</si>
  <si>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1110027240</t>
  </si>
  <si>
    <t>Иные межбюджетные трансферты   бюджетам поселений Богучанского района из районного бюджета на обеспечение первичных мер пожарной безопасности на  2022 год и плановый период 2023-2024 годов</t>
  </si>
  <si>
    <t>невонке спорт</t>
  </si>
  <si>
    <t>Приложение 22  к решению
Богучанского районного Совета депутатов
от 22.12. 2021  года № 18/1-133</t>
  </si>
  <si>
    <t>7555</t>
  </si>
  <si>
    <t xml:space="preserve">Прочие межбюджетные трансферты, передаваемые бюджетам муниципальных районов (на организацию и проведение акарицидных обработок мест массового отдыха населения)  </t>
  </si>
  <si>
    <t>7553</t>
  </si>
  <si>
    <t>7508</t>
  </si>
  <si>
    <t>Прочие межбюджетные трансферты, передаваемые бюджетам муниципальных районов (на содержание автомобильных дорог общего пользования местного значения)</t>
  </si>
  <si>
    <t>7641</t>
  </si>
  <si>
    <t>Прочие межбюджетные трансферты, передаваемые бюджетам муниципальных районов (на осуществление расходов, направленных на реализацию мероприятий по поддержке местных инициатив)</t>
  </si>
  <si>
    <t>2650</t>
  </si>
  <si>
    <t>Прочие субсидии бюджетам муниципальных районов (на выполнение требований федеральных стандартов спортивной подготовки)</t>
  </si>
  <si>
    <t>Администрация Богучанского сельского совета</t>
  </si>
  <si>
    <t>Администрация поселка Октябрьский</t>
  </si>
  <si>
    <t>ППМИ</t>
  </si>
  <si>
    <t xml:space="preserve">Иные межбюджетные трансферты бюджетам поселений Богучанского района за содействие развитию налогового потенциала   на 2022 год </t>
  </si>
  <si>
    <t>7745</t>
  </si>
  <si>
    <t xml:space="preserve">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на 2022 год </t>
  </si>
  <si>
    <t>за счет средств краевого бюджета</t>
  </si>
  <si>
    <t xml:space="preserve">дороги  </t>
  </si>
  <si>
    <t>акарицид</t>
  </si>
  <si>
    <t>налогов пот</t>
  </si>
  <si>
    <t>ппми</t>
  </si>
  <si>
    <t xml:space="preserve">проведения акарицидных обработок наиболее посещаемых населением участков территории природных очагов клещевых инфекций на 2022 год </t>
  </si>
  <si>
    <t>Иные межбюджетные трансферты бюджетам сельских поселений Богучанского района из районного бюджета на осуществление расходов, направленных на реализацию мероприятий по поддержке местных инициатив на 2022 год</t>
  </si>
  <si>
    <t>Средства на реализацию инвестиционных проектов субъектами малого и среднего предпринимательства в приоритетных отраслях,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</si>
  <si>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08100S6610</t>
  </si>
  <si>
    <t>Мероприятия по содержанию и транспортировке контейнерного оборудования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</si>
  <si>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0210080050</t>
  </si>
  <si>
    <t>Средства на проведение проверки достоверности определения сметной стоимости объекта капитального ремонта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</si>
  <si>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0350080010</t>
  </si>
  <si>
    <t>Расходы на поддержку деятельности муниципальных молодежных центров в рамках подпрограммы "Патриотическое воспитание молодежи Богучанского района" муниципальной программы "Молодежь Приангарья"</t>
  </si>
  <si>
    <t>06200S4560</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</si>
  <si>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"Обеспечение реализации муниципальной программы и прочие мероприятия" муниципальной программы "Молодежь Приангарья"</t>
  </si>
  <si>
    <t>06400Ц0000</t>
  </si>
  <si>
    <t>Расходы на поддержку деятельности муниципальных молодежных центров в рамках подпрограммы "Профилактика правонарушений среди молодежи в Богучанском районе" муниципальной программы "Молодежь Приангарья"</t>
  </si>
  <si>
    <t>06500S4560</t>
  </si>
  <si>
    <t>За содействие развитию налогового потенциала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</si>
  <si>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0110077450</t>
  </si>
  <si>
    <t>Субсидии автономным учреждениям</t>
  </si>
  <si>
    <t>620</t>
  </si>
  <si>
    <t>Гранты в форме субсидии автономным учреждениям</t>
  </si>
  <si>
    <t>623</t>
  </si>
  <si>
    <t>Расходы на приобретение основных средств в подведомственных учреждениях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</si>
  <si>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013004Ф000</t>
  </si>
  <si>
    <t>Выполнение требований федеральных стандартов спортивной подготовки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</si>
  <si>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07100S6500</t>
  </si>
  <si>
    <t>ЗДРАВООХРАНЕНИЕ</t>
  </si>
  <si>
    <t>0900</t>
  </si>
  <si>
    <t>Другие вопросы в области здравоохранения</t>
  </si>
  <si>
    <t>Иные межбюджетные трансферты бюджетам поселений Богучанского района из районного бюджета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территорий природных очаговых клещевых инфекций,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</si>
  <si>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1110075550</t>
  </si>
  <si>
    <t>Иные межбюджетные трансферты бюджетам поселений Богучанского района из районного бюджета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</si>
  <si>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Предоставление иных межбюджетных трансфертов бюджетам поселений Богучанского района за содействие развитию налогового потенциала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</si>
  <si>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1110077450</t>
  </si>
  <si>
    <t>Иные межбюджетные трансферты бюджетам поселений Богучанского района из районного бюджета на осуществление расходов, направленных на реализацию мероприятий по поддержке местных инициатив,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</si>
  <si>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11100S6410</t>
  </si>
  <si>
    <t>Мероприятия по обеспечению жизнедеятельности образовательных учреждений за счет спонсорских средств, средств благотворительных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</si>
  <si>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7482</t>
  </si>
  <si>
    <t>7661</t>
  </si>
  <si>
    <t>Прочие субсидии бюджетам муниципальных районов (на реализацию инвестиционных проектов субъектами малого и среднего предпринимательства в приоритетных отраслях)</t>
  </si>
  <si>
    <t>7437</t>
  </si>
  <si>
    <t>Прочие субсидии бюджетам муниципальных районов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t>
  </si>
  <si>
    <t>На проведение мероприятий по обеспечению антитеррористической защищенности объектов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</si>
  <si>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7666</t>
  </si>
  <si>
    <t>Прочие межбюджетные трансферты, передаваемые бюджетам муниципальных районов (на благоустройство кладбищ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t>
  </si>
  <si>
    <t>7668</t>
  </si>
  <si>
    <t>Прочие субсидии бюджетам муниципальных районов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t>
  </si>
  <si>
    <t>7398</t>
  </si>
  <si>
    <t>7559</t>
  </si>
  <si>
    <t>Прочие субсидии бюджетам муниципальных районов (на проведение мероприятий по обеспечению антитеррористической защищенности объектов образования)</t>
  </si>
  <si>
    <t>7463</t>
  </si>
  <si>
    <t xml:space="preserve">Прочие межбюджетные трансферты, передаваемые бюджетам муниципальных районов (на организацию (строительство) мест (площадок) накопления отходов потребления и приобретение контейнерного оборудования) </t>
  </si>
  <si>
    <t>7596</t>
  </si>
  <si>
    <t>Прочие межбюджетные трансферты, передаваемые бюджетам муниципальных районов (на финансовое обеспечение (возмещение) затрат теплоснабжающих и энергосбытовых организаций, осуществляющих производство и (или) реализацию тепловой и электрической энергии, возникших вследствие разницы между фактической стоимостью топлива и стоимостью топлива, учтенной в тарифах на тепловую и электрическую энергию на 2022 год)</t>
  </si>
  <si>
    <t>02995</t>
  </si>
  <si>
    <t>02990</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</si>
  <si>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</si>
  <si>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</si>
  <si>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</si>
  <si>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межбюджетные трансферты на осуществление полномочий по: 
утверждение технических заданий на разработку  и согласование инвестиционных программ;
контролю за готовностью теплоснабжающих организаций, теплосетевых организаций к отопительному периоду;
разработке и утверждению подпрограммы  по энергосбережению и повышению энергетической эффективности ;
организации обеспечения надежного теплоснабжения потребителей, водоснабжения населения;
согласование вывода источников тепловой энергии, топловых сетей, объектов централизованных систем горячего водоснабжения, холодного водоотведения в ремонт и из эксплуатации;
разработке и утверждению  краткосрочных планов капитального ремонта общего имущества многоквартирных домов; 
распределение средств субсидий на финансирование затрат теплоснаюжающих и энергосбытовых организаций;
капитальному ремонту, реконструкции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приобретение технологического оборудования , спецтехники для обеспечения функционирования  систем теплоснабжения, электроснабжения, водоотведения и очиски сточных вод</t>
  </si>
  <si>
    <t>ангарск кладбище</t>
  </si>
  <si>
    <t>.2022</t>
  </si>
  <si>
    <t>8030027242</t>
  </si>
  <si>
    <t>8040027242</t>
  </si>
  <si>
    <t>8010027242</t>
  </si>
  <si>
    <t>Средства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</si>
  <si>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08100S6680</t>
  </si>
  <si>
    <t>Гранты юридическим лицам (кроме некоммерческих организаций), индивидуальным предпринимателям</t>
  </si>
  <si>
    <t>814</t>
  </si>
  <si>
    <t>На финансовое обеспечение (возмещение) затрат теплоснабжающих и энергосбытовых организаций, осуществляющих производство и (или) реализацию тепловой и электрической энергии, возникших вследствие разницы между фактической стоимостью топлива и стоимостью топлива, учтенной в тарифах на тепловую и электрическую энергию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</si>
  <si>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0320075960</t>
  </si>
  <si>
    <t>Субсидии в целях возмещения недополученных доходов организациям, предоставляющим на территории Богучанского района услуги на подвоз воды по тарифам, не обеспечивающим возмещение издержек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</si>
  <si>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0320080010</t>
  </si>
  <si>
    <t>Средства на проведение капитального ремонта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</si>
  <si>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0530080040</t>
  </si>
  <si>
    <t>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</si>
  <si>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07100S4370</t>
  </si>
  <si>
    <t>052A274820</t>
  </si>
  <si>
    <t>01100S5590</t>
  </si>
  <si>
    <t>Иные межбюджетные трансферты бюджетам поселений Богучанского района из районного бюджета на благоустройство кладбищ в рамках подпрограммы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</si>
  <si>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11100S6660</t>
  </si>
  <si>
    <t>Приложение № 1 к Решению БРСД от 11.08.2022 № 29/1-227</t>
  </si>
  <si>
    <t>Приложение № 2 к Решению БРСД от 11.08.2022 № 29/1-227
Богучанского районного Совета депутатов
от  11.08.2022 г. № 29/1-227</t>
  </si>
  <si>
    <t>Приложение 3 к решению
Богучанского районного Совета депутатов
от 11.08.2022 года №29/1-227</t>
  </si>
  <si>
    <t>Приложение 4 к решению
Богучанского районного Совета депутатов
от 11.08.2022 года №29/1-227</t>
  </si>
  <si>
    <t>Приложение 5 к Решению
Богучанского районного Совета депутатов
от 11.08.2022 года №29/1-227</t>
  </si>
  <si>
    <t>Приложение 6 к Решению
Богучанского районного Совета депутатов
от 11.08.2022 года №29 /1-227</t>
  </si>
  <si>
    <t>Приложение 8 к решению
Богучанского районного Совета депутатов
от 11.08.2022 года №29/1-227</t>
  </si>
  <si>
    <t>Приложение 9 к решению
Богучанского районного Совета депутатов
от 11.08.2022 года №29/1-227</t>
  </si>
  <si>
    <t>Приложение 7 к Решению
Богучанского районного Совета депутатов
от 11.08.2022 года №29/1-227</t>
  </si>
  <si>
    <t>Приложение 10 к Решению БРСД от 11.08.2022  г.№ 29/1-227</t>
  </si>
</sst>
</file>

<file path=xl/styles.xml><?xml version="1.0" encoding="utf-8"?>
<styleSheet xmlns="http://schemas.openxmlformats.org/spreadsheetml/2006/main">
  <numFmts count="14">
    <numFmt numFmtId="43" formatCode="_-* #,##0.00\ _₽_-;\-* #,##0.00\ _₽_-;_-* &quot;-&quot;??\ _₽_-;_-@_-"/>
    <numFmt numFmtId="164" formatCode="_-* #,##0_р_._-;\-* #,##0_р_._-;_-* &quot;-&quot;_р_._-;_-@_-"/>
    <numFmt numFmtId="165" formatCode="_-* #,##0.00_р_._-;\-* #,##0.00_р_._-;_-* &quot;-&quot;??_р_._-;_-@_-"/>
    <numFmt numFmtId="166" formatCode="#,##0;[Red]\-#,##0;&quot;-&quot;"/>
    <numFmt numFmtId="167" formatCode="#,##0.00;[Red]\-#,##0.00;&quot;-&quot;"/>
    <numFmt numFmtId="168" formatCode="#,##0.0"/>
    <numFmt numFmtId="169" formatCode="#,##0.00_ ;[Red]\-#,##0.00\ "/>
    <numFmt numFmtId="170" formatCode="\О\б\щ\и\й"/>
    <numFmt numFmtId="171" formatCode="#,##0.00_ ;\-#,##0.00\ "/>
    <numFmt numFmtId="172" formatCode="?"/>
    <numFmt numFmtId="173" formatCode="000000"/>
    <numFmt numFmtId="174" formatCode="#,##0_ ;[Red]\-#,##0\ "/>
    <numFmt numFmtId="175" formatCode="_-* #,##0.00_$_-;\-* #,##0.00_$_-;_-* &quot;-&quot;??_$_-;_-@_-"/>
    <numFmt numFmtId="176" formatCode="0.0"/>
  </numFmts>
  <fonts count="64">
    <font>
      <sz val="10"/>
      <name val="Arial Cyr"/>
      <charset val="204"/>
    </font>
    <font>
      <sz val="10"/>
      <name val="Arial Cyr"/>
      <charset val="204"/>
    </font>
    <font>
      <sz val="10"/>
      <name val="Arial Cyr"/>
      <charset val="204"/>
    </font>
    <font>
      <sz val="8"/>
      <name val="Arial Cyr"/>
      <charset val="204"/>
    </font>
    <font>
      <u/>
      <sz val="10"/>
      <name val="Arial Cyr"/>
      <charset val="204"/>
    </font>
    <font>
      <sz val="10"/>
      <name val="Arial"/>
      <family val="2"/>
      <charset val="204"/>
    </font>
    <font>
      <sz val="9"/>
      <name val="Arial"/>
      <family val="2"/>
      <charset val="204"/>
    </font>
    <font>
      <sz val="11"/>
      <color indexed="8"/>
      <name val="Arial"/>
      <family val="2"/>
      <charset val="204"/>
    </font>
    <font>
      <b/>
      <sz val="10"/>
      <name val="Arial"/>
      <family val="2"/>
      <charset val="204"/>
    </font>
    <font>
      <b/>
      <sz val="11"/>
      <name val="Arial"/>
      <family val="2"/>
      <charset val="204"/>
    </font>
    <font>
      <sz val="11"/>
      <name val="Arial"/>
      <family val="2"/>
      <charset val="204"/>
    </font>
    <font>
      <sz val="10"/>
      <color indexed="10"/>
      <name val="Arial"/>
      <family val="2"/>
      <charset val="204"/>
    </font>
    <font>
      <sz val="14"/>
      <name val="Arial"/>
      <family val="2"/>
      <charset val="204"/>
    </font>
    <font>
      <sz val="12"/>
      <name val="Arial"/>
      <family val="2"/>
      <charset val="204"/>
    </font>
    <font>
      <b/>
      <sz val="12"/>
      <name val="Arial"/>
      <family val="2"/>
      <charset val="204"/>
    </font>
    <font>
      <b/>
      <sz val="16"/>
      <name val="Arial"/>
      <family val="2"/>
      <charset val="204"/>
    </font>
    <font>
      <sz val="16"/>
      <name val="Arial"/>
      <family val="2"/>
      <charset val="204"/>
    </font>
    <font>
      <sz val="11"/>
      <color theme="1"/>
      <name val="Calibri"/>
      <family val="2"/>
    </font>
    <font>
      <sz val="8"/>
      <color theme="1"/>
      <name val="Calibri"/>
      <family val="2"/>
    </font>
    <font>
      <sz val="11"/>
      <color theme="1"/>
      <name val="Arial"/>
      <family val="2"/>
      <charset val="204"/>
    </font>
    <font>
      <sz val="10"/>
      <color theme="8" tint="0.39997558519241921"/>
      <name val="Arial"/>
      <family val="2"/>
      <charset val="204"/>
    </font>
    <font>
      <sz val="10"/>
      <color rgb="FFFF0000"/>
      <name val="Arial"/>
      <family val="2"/>
      <charset val="204"/>
    </font>
    <font>
      <sz val="11"/>
      <color rgb="FFFF0000"/>
      <name val="Arial"/>
      <family val="2"/>
      <charset val="204"/>
    </font>
    <font>
      <sz val="10"/>
      <color indexed="8"/>
      <name val="Arial"/>
      <family val="2"/>
      <charset val="204"/>
    </font>
    <font>
      <sz val="9"/>
      <color indexed="8"/>
      <name val="Arial"/>
      <family val="2"/>
      <charset val="204"/>
    </font>
    <font>
      <sz val="10"/>
      <name val="Times New Roman"/>
      <family val="1"/>
      <charset val="204"/>
    </font>
    <font>
      <b/>
      <sz val="11"/>
      <name val="Times New Roman"/>
      <family val="1"/>
      <charset val="204"/>
    </font>
    <font>
      <sz val="11"/>
      <color theme="1"/>
      <name val="Times New Roman"/>
      <family val="1"/>
      <charset val="204"/>
    </font>
    <font>
      <sz val="11"/>
      <name val="Times New Roman"/>
      <family val="1"/>
      <charset val="204"/>
    </font>
    <font>
      <sz val="11"/>
      <name val="Calibri"/>
      <family val="2"/>
      <charset val="204"/>
      <scheme val="minor"/>
    </font>
    <font>
      <sz val="10"/>
      <name val="Helv"/>
      <charset val="204"/>
    </font>
    <font>
      <b/>
      <i/>
      <sz val="8"/>
      <name val="Arial"/>
      <family val="2"/>
      <charset val="204"/>
    </font>
    <font>
      <sz val="8"/>
      <name val="Arial"/>
      <family val="2"/>
      <charset val="204"/>
    </font>
    <font>
      <sz val="10"/>
      <color theme="1"/>
      <name val="Arial"/>
      <family val="2"/>
      <charset val="204"/>
    </font>
    <font>
      <sz val="12"/>
      <color rgb="FF000000"/>
      <name val="Arial"/>
      <family val="2"/>
      <charset val="204"/>
    </font>
    <font>
      <sz val="10"/>
      <color rgb="FF000000"/>
      <name val="Arial"/>
      <family val="2"/>
      <charset val="204"/>
    </font>
    <font>
      <sz val="11"/>
      <name val="Arial Cyr"/>
      <charset val="204"/>
    </font>
    <font>
      <sz val="9.5"/>
      <name val="Times New Roman"/>
      <family val="1"/>
      <charset val="204"/>
    </font>
    <font>
      <b/>
      <sz val="12"/>
      <color rgb="FF000000"/>
      <name val="Times New Roman"/>
      <family val="1"/>
      <charset val="204"/>
    </font>
    <font>
      <sz val="11"/>
      <color rgb="FF000000"/>
      <name val="Times New Roman"/>
      <family val="1"/>
      <charset val="204"/>
    </font>
    <font>
      <b/>
      <sz val="10"/>
      <name val="Arial Cyr"/>
      <charset val="204"/>
    </font>
    <font>
      <sz val="10"/>
      <name val="Arial"/>
      <family val="2"/>
      <charset val="204"/>
    </font>
    <font>
      <sz val="10"/>
      <name val="Arial"/>
      <family val="2"/>
      <charset val="204"/>
    </font>
    <font>
      <sz val="10"/>
      <name val="Arial"/>
      <family val="2"/>
      <charset val="204"/>
    </font>
    <font>
      <sz val="10"/>
      <name val="Arial"/>
      <family val="2"/>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sz val="11"/>
      <color indexed="1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theme="3"/>
      <name val="Calibri"/>
      <family val="2"/>
      <charset val="204"/>
    </font>
    <font>
      <b/>
      <sz val="13"/>
      <color theme="3"/>
      <name val="Calibri"/>
      <family val="2"/>
      <charset val="204"/>
    </font>
    <font>
      <b/>
      <sz val="11"/>
      <color theme="3"/>
      <name val="Calibri"/>
      <family val="2"/>
      <charset val="204"/>
    </font>
    <font>
      <sz val="18"/>
      <color theme="3"/>
      <name val="Calibri Light"/>
      <family val="2"/>
      <charset val="204"/>
    </font>
    <font>
      <sz val="11"/>
      <color rgb="FF9C6500"/>
      <name val="Calibri"/>
      <family val="2"/>
      <charset val="204"/>
    </font>
    <font>
      <sz val="11"/>
      <color rgb="FF9C0006"/>
      <name val="Calibri"/>
      <family val="2"/>
      <charset val="204"/>
    </font>
    <font>
      <i/>
      <sz val="11"/>
      <color rgb="FF7F7F7F"/>
      <name val="Calibri"/>
      <family val="2"/>
      <charset val="204"/>
    </font>
    <font>
      <sz val="11"/>
      <color rgb="FFFA7D00"/>
      <name val="Calibri"/>
      <family val="2"/>
      <charset val="204"/>
    </font>
    <font>
      <sz val="11"/>
      <color rgb="FF006100"/>
      <name val="Calibri"/>
      <family val="2"/>
      <charset val="204"/>
    </font>
    <font>
      <sz val="12"/>
      <color rgb="FFFF0000"/>
      <name val="Arial"/>
      <family val="2"/>
      <charset val="204"/>
    </font>
    <font>
      <sz val="11"/>
      <color rgb="FF000000"/>
      <name val="Arial"/>
      <family val="2"/>
      <charset val="20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rgb="FF000000"/>
      </left>
      <right/>
      <top style="thin">
        <color rgb="FF000000"/>
      </top>
      <bottom style="thin">
        <color rgb="FF000000"/>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thin">
        <color indexed="64"/>
      </left>
      <right/>
      <top/>
      <bottom/>
      <diagonal/>
    </border>
    <border>
      <left style="thin">
        <color indexed="8"/>
      </left>
      <right style="thin">
        <color indexed="8"/>
      </right>
      <top style="thin">
        <color indexed="8"/>
      </top>
      <bottom/>
      <diagonal/>
    </border>
  </borders>
  <cellStyleXfs count="71">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0" fontId="1" fillId="0" borderId="0"/>
    <xf numFmtId="0" fontId="30" fillId="0" borderId="0"/>
    <xf numFmtId="0" fontId="5" fillId="0" borderId="0"/>
    <xf numFmtId="0" fontId="41" fillId="0" borderId="0"/>
    <xf numFmtId="0" fontId="42" fillId="0" borderId="0"/>
    <xf numFmtId="0" fontId="43" fillId="0" borderId="0"/>
    <xf numFmtId="0" fontId="44" fillId="0" borderId="0">
      <alignment vertical="center"/>
    </xf>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6" fillId="4"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50" fillId="9" borderId="16" applyNumberFormat="0" applyAlignment="0" applyProtection="0"/>
    <xf numFmtId="0" fontId="51" fillId="32" borderId="17" applyNumberFormat="0" applyAlignment="0" applyProtection="0"/>
    <xf numFmtId="0" fontId="52" fillId="32" borderId="16" applyNumberFormat="0" applyAlignment="0" applyProtection="0"/>
    <xf numFmtId="0" fontId="53" fillId="0" borderId="14" applyNumberFormat="0" applyFill="0" applyAlignment="0" applyProtection="0"/>
    <xf numFmtId="0" fontId="54" fillId="0" borderId="22" applyNumberFormat="0" applyFill="0" applyAlignment="0" applyProtection="0"/>
    <xf numFmtId="0" fontId="55" fillId="0" borderId="15" applyNumberFormat="0" applyFill="0" applyAlignment="0" applyProtection="0"/>
    <xf numFmtId="0" fontId="55" fillId="0" borderId="0" applyNumberFormat="0" applyFill="0" applyBorder="0" applyAlignment="0" applyProtection="0"/>
    <xf numFmtId="0" fontId="47" fillId="0" borderId="21" applyNumberFormat="0" applyFill="0" applyAlignment="0" applyProtection="0"/>
    <xf numFmtId="0" fontId="48" fillId="33" borderId="19" applyNumberFormat="0" applyAlignment="0" applyProtection="0"/>
    <xf numFmtId="0" fontId="56" fillId="0" borderId="0" applyNumberFormat="0" applyFill="0" applyBorder="0" applyAlignment="0" applyProtection="0"/>
    <xf numFmtId="0" fontId="57" fillId="34" borderId="0" applyNumberFormat="0" applyBorder="0" applyAlignment="0" applyProtection="0"/>
    <xf numFmtId="0" fontId="58" fillId="35" borderId="0" applyNumberFormat="0" applyBorder="0" applyAlignment="0" applyProtection="0"/>
    <xf numFmtId="0" fontId="59" fillId="0" borderId="0" applyNumberFormat="0" applyFill="0" applyBorder="0" applyAlignment="0" applyProtection="0"/>
    <xf numFmtId="0" fontId="44" fillId="8" borderId="20" applyNumberFormat="0" applyFont="0" applyAlignment="0" applyProtection="0"/>
    <xf numFmtId="0" fontId="60" fillId="0" borderId="18" applyNumberFormat="0" applyFill="0" applyAlignment="0" applyProtection="0"/>
    <xf numFmtId="0" fontId="49" fillId="0" borderId="0" applyNumberFormat="0" applyFill="0" applyBorder="0" applyAlignment="0" applyProtection="0"/>
    <xf numFmtId="0" fontId="61" fillId="36" borderId="0" applyNumberFormat="0" applyBorder="0" applyAlignment="0" applyProtection="0"/>
    <xf numFmtId="0" fontId="5" fillId="0" borderId="0"/>
    <xf numFmtId="0" fontId="5" fillId="0" borderId="0"/>
  </cellStyleXfs>
  <cellXfs count="522">
    <xf numFmtId="0" fontId="0" fillId="0" borderId="0" xfId="0"/>
    <xf numFmtId="0" fontId="0" fillId="0" borderId="0" xfId="0" applyAlignment="1">
      <alignment horizontal="right"/>
    </xf>
    <xf numFmtId="49" fontId="0" fillId="0" borderId="0" xfId="0" applyNumberFormat="1" applyAlignment="1">
      <alignment horizontal="right"/>
    </xf>
    <xf numFmtId="0" fontId="5" fillId="0" borderId="0" xfId="0" applyFont="1"/>
    <xf numFmtId="0" fontId="5" fillId="0" borderId="0" xfId="0" applyFont="1" applyAlignment="1">
      <alignment horizontal="right"/>
    </xf>
    <xf numFmtId="0" fontId="5" fillId="0" borderId="1" xfId="0" applyFont="1" applyBorder="1"/>
    <xf numFmtId="0" fontId="5" fillId="0" borderId="1" xfId="0" applyFont="1" applyFill="1" applyBorder="1"/>
    <xf numFmtId="0" fontId="5" fillId="0" borderId="1" xfId="0" applyFont="1" applyFill="1" applyBorder="1" applyAlignment="1">
      <alignment wrapText="1"/>
    </xf>
    <xf numFmtId="49" fontId="5" fillId="0" borderId="0" xfId="0" applyNumberFormat="1" applyFont="1" applyAlignment="1">
      <alignment horizontal="right" vertical="center"/>
    </xf>
    <xf numFmtId="4" fontId="5" fillId="0" borderId="0" xfId="0" applyNumberFormat="1" applyFont="1"/>
    <xf numFmtId="0" fontId="19" fillId="0" borderId="2" xfId="2" applyFont="1" applyFill="1" applyBorder="1" applyAlignment="1">
      <alignment horizontal="left" wrapText="1"/>
    </xf>
    <xf numFmtId="0" fontId="8" fillId="0" borderId="0" xfId="0" applyFont="1"/>
    <xf numFmtId="0" fontId="10" fillId="0" borderId="2" xfId="2" applyFont="1" applyFill="1" applyBorder="1" applyAlignment="1">
      <alignment horizontal="left" wrapText="1"/>
    </xf>
    <xf numFmtId="0" fontId="12" fillId="0" borderId="0" xfId="0" applyFont="1" applyAlignment="1">
      <alignment horizontal="right"/>
    </xf>
    <xf numFmtId="0" fontId="10" fillId="0" borderId="1" xfId="0" applyFont="1" applyBorder="1" applyAlignment="1">
      <alignment horizontal="center" vertical="top" wrapText="1"/>
    </xf>
    <xf numFmtId="0" fontId="5" fillId="0" borderId="0" xfId="0" applyFont="1" applyAlignment="1">
      <alignment horizontal="center"/>
    </xf>
    <xf numFmtId="0" fontId="10" fillId="0" borderId="1" xfId="0" applyFont="1" applyBorder="1" applyAlignment="1">
      <alignment vertical="top" wrapText="1"/>
    </xf>
    <xf numFmtId="4" fontId="10" fillId="0" borderId="1" xfId="0" applyNumberFormat="1" applyFont="1" applyBorder="1" applyAlignment="1">
      <alignment horizontal="right" vertical="top" wrapText="1"/>
    </xf>
    <xf numFmtId="0" fontId="13" fillId="0" borderId="0" xfId="0" applyFont="1"/>
    <xf numFmtId="165" fontId="5" fillId="0" borderId="0" xfId="17" applyFont="1"/>
    <xf numFmtId="49" fontId="10" fillId="0" borderId="0" xfId="0" applyNumberFormat="1" applyFont="1" applyBorder="1" applyAlignment="1">
      <alignment horizontal="center" vertical="top" wrapText="1"/>
    </xf>
    <xf numFmtId="49" fontId="9" fillId="0" borderId="0" xfId="0" applyNumberFormat="1" applyFont="1" applyAlignment="1">
      <alignment horizontal="left" vertical="top"/>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0" fontId="19" fillId="0" borderId="2" xfId="7" applyFont="1" applyFill="1" applyBorder="1" applyAlignment="1">
      <alignment horizontal="left" wrapText="1"/>
    </xf>
    <xf numFmtId="167" fontId="19" fillId="0" borderId="2" xfId="3" applyNumberFormat="1" applyFont="1" applyFill="1" applyBorder="1"/>
    <xf numFmtId="49" fontId="10" fillId="0" borderId="0" xfId="0" applyNumberFormat="1" applyFont="1" applyAlignment="1">
      <alignment horizontal="right" vertical="top"/>
    </xf>
    <xf numFmtId="170" fontId="9" fillId="0" borderId="1" xfId="0" applyNumberFormat="1" applyFont="1" applyBorder="1" applyAlignment="1">
      <alignment horizontal="left" wrapText="1"/>
    </xf>
    <xf numFmtId="4" fontId="9" fillId="0" borderId="1" xfId="0" applyNumberFormat="1" applyFont="1" applyBorder="1" applyAlignment="1">
      <alignment horizontal="right"/>
    </xf>
    <xf numFmtId="49" fontId="9" fillId="0" borderId="0" xfId="0" applyNumberFormat="1" applyFont="1" applyAlignment="1">
      <alignment horizontal="right"/>
    </xf>
    <xf numFmtId="170" fontId="10" fillId="0" borderId="0" xfId="0" applyNumberFormat="1" applyFont="1" applyAlignment="1">
      <alignment horizontal="left" vertical="top" wrapText="1"/>
    </xf>
    <xf numFmtId="4" fontId="10" fillId="0" borderId="0" xfId="0" applyNumberFormat="1" applyFont="1" applyAlignment="1">
      <alignment horizontal="right" vertical="top"/>
    </xf>
    <xf numFmtId="49" fontId="5" fillId="0" borderId="1" xfId="0" applyNumberFormat="1" applyFont="1" applyBorder="1" applyAlignment="1">
      <alignment horizontal="center" vertical="center" wrapText="1"/>
    </xf>
    <xf numFmtId="0" fontId="5" fillId="0" borderId="0" xfId="17" applyNumberFormat="1" applyFont="1"/>
    <xf numFmtId="49" fontId="9" fillId="0" borderId="1" xfId="0" applyNumberFormat="1" applyFont="1" applyBorder="1" applyAlignment="1">
      <alignment horizontal="center" vertical="center"/>
    </xf>
    <xf numFmtId="167" fontId="9" fillId="0" borderId="1" xfId="19" applyNumberFormat="1" applyFont="1" applyBorder="1" applyAlignment="1">
      <alignment horizontal="right" vertical="center"/>
    </xf>
    <xf numFmtId="0" fontId="19" fillId="0" borderId="2" xfId="6" applyFont="1" applyFill="1" applyBorder="1" applyAlignment="1">
      <alignment horizontal="left" wrapText="1"/>
    </xf>
    <xf numFmtId="171" fontId="11" fillId="0" borderId="0" xfId="17" applyNumberFormat="1" applyFont="1"/>
    <xf numFmtId="2" fontId="11" fillId="0" borderId="0" xfId="0" applyNumberFormat="1" applyFont="1"/>
    <xf numFmtId="49" fontId="5" fillId="0" borderId="0" xfId="0" applyNumberFormat="1" applyFont="1"/>
    <xf numFmtId="0" fontId="7" fillId="0" borderId="2" xfId="7" applyFont="1" applyFill="1" applyBorder="1" applyAlignment="1">
      <alignment horizontal="left" wrapText="1"/>
    </xf>
    <xf numFmtId="0" fontId="10" fillId="0" borderId="1" xfId="0" applyFont="1" applyBorder="1" applyAlignment="1">
      <alignment horizontal="left" vertical="center" wrapText="1"/>
    </xf>
    <xf numFmtId="0" fontId="10" fillId="0" borderId="1" xfId="0" applyFont="1" applyBorder="1"/>
    <xf numFmtId="0" fontId="10" fillId="0" borderId="1" xfId="2" applyFont="1" applyFill="1" applyBorder="1" applyAlignment="1">
      <alignment horizontal="left" wrapText="1"/>
    </xf>
    <xf numFmtId="0" fontId="7" fillId="0" borderId="2" xfId="2" applyFont="1" applyFill="1" applyBorder="1" applyAlignment="1">
      <alignment horizontal="left" wrapText="1"/>
    </xf>
    <xf numFmtId="0" fontId="10" fillId="0" borderId="1" xfId="0" applyFont="1" applyBorder="1" applyAlignment="1">
      <alignment horizontal="justify" vertical="top" wrapText="1"/>
    </xf>
    <xf numFmtId="0" fontId="10" fillId="0" borderId="1" xfId="0" applyFont="1" applyBorder="1" applyAlignment="1">
      <alignment horizontal="left" vertical="top" wrapText="1"/>
    </xf>
    <xf numFmtId="49" fontId="7" fillId="0" borderId="1" xfId="1" applyNumberFormat="1" applyFont="1" applyFill="1" applyBorder="1" applyAlignment="1">
      <alignment vertical="center"/>
    </xf>
    <xf numFmtId="167" fontId="19" fillId="0" borderId="1" xfId="3" applyNumberFormat="1" applyFont="1" applyFill="1" applyBorder="1"/>
    <xf numFmtId="49" fontId="19" fillId="0" borderId="1" xfId="1" applyNumberFormat="1" applyFont="1" applyFill="1" applyBorder="1" applyAlignment="1">
      <alignment vertical="center"/>
    </xf>
    <xf numFmtId="49" fontId="9" fillId="0" borderId="1" xfId="0" applyNumberFormat="1" applyFont="1" applyBorder="1" applyAlignment="1">
      <alignment horizontal="right"/>
    </xf>
    <xf numFmtId="0" fontId="5" fillId="0" borderId="1" xfId="0" applyNumberFormat="1" applyFont="1" applyFill="1" applyBorder="1" applyAlignment="1">
      <alignment horizontal="left" vertical="top" wrapText="1"/>
    </xf>
    <xf numFmtId="0" fontId="5" fillId="0" borderId="1" xfId="0" applyFont="1" applyBorder="1" applyAlignment="1">
      <alignment wrapText="1"/>
    </xf>
    <xf numFmtId="0" fontId="5" fillId="0" borderId="0" xfId="0" applyFont="1" applyAlignment="1">
      <alignment wrapText="1"/>
    </xf>
    <xf numFmtId="168" fontId="15" fillId="0" borderId="0" xfId="0" applyNumberFormat="1" applyFont="1" applyFill="1" applyAlignment="1">
      <alignment horizontal="center" wrapText="1"/>
    </xf>
    <xf numFmtId="168" fontId="15" fillId="0" borderId="0" xfId="0" applyNumberFormat="1" applyFont="1" applyFill="1" applyAlignment="1">
      <alignment horizontal="center" vertical="top" wrapText="1"/>
    </xf>
    <xf numFmtId="0" fontId="16" fillId="0" borderId="0" xfId="0" applyFont="1" applyFill="1" applyAlignment="1">
      <alignment wrapText="1"/>
    </xf>
    <xf numFmtId="0" fontId="13" fillId="0" borderId="0" xfId="0" applyFont="1" applyFill="1" applyAlignment="1">
      <alignment horizontal="center" vertical="top" wrapText="1" shrinkToFit="1"/>
    </xf>
    <xf numFmtId="49" fontId="14" fillId="0" borderId="0" xfId="0" applyNumberFormat="1" applyFont="1" applyFill="1" applyBorder="1" applyAlignment="1">
      <alignment horizontal="center" wrapText="1" shrinkToFit="1"/>
    </xf>
    <xf numFmtId="49" fontId="14" fillId="0" borderId="0" xfId="0" applyNumberFormat="1" applyFont="1" applyFill="1" applyBorder="1" applyAlignment="1">
      <alignment horizontal="center" vertical="top" wrapText="1" shrinkToFit="1"/>
    </xf>
    <xf numFmtId="0" fontId="13" fillId="0" borderId="0" xfId="0" applyFont="1" applyFill="1" applyAlignment="1">
      <alignment horizontal="center" wrapText="1" shrinkToFit="1"/>
    </xf>
    <xf numFmtId="0" fontId="10" fillId="0" borderId="1" xfId="0" applyFont="1" applyFill="1" applyBorder="1" applyAlignment="1">
      <alignment horizontal="center" vertical="center" wrapText="1" shrinkToFit="1"/>
    </xf>
    <xf numFmtId="0" fontId="5" fillId="0" borderId="0" xfId="0" applyFont="1" applyFill="1" applyAlignment="1">
      <alignment horizontal="center" vertical="center" wrapText="1" shrinkToFit="1"/>
    </xf>
    <xf numFmtId="49" fontId="9" fillId="0" borderId="1" xfId="0" applyNumberFormat="1" applyFont="1" applyFill="1" applyBorder="1" applyAlignment="1">
      <alignment horizontal="center" vertical="top"/>
    </xf>
    <xf numFmtId="49" fontId="9" fillId="0" borderId="1" xfId="0" applyNumberFormat="1" applyFont="1" applyFill="1" applyBorder="1" applyAlignment="1">
      <alignment horizontal="center" vertical="top" wrapText="1" shrinkToFit="1"/>
    </xf>
    <xf numFmtId="49" fontId="9" fillId="0" borderId="1" xfId="0" applyNumberFormat="1" applyFont="1" applyFill="1" applyBorder="1" applyAlignment="1">
      <alignment horizontal="left" vertical="top" wrapText="1" shrinkToFit="1"/>
    </xf>
    <xf numFmtId="0" fontId="10" fillId="0" borderId="1" xfId="0" applyFont="1" applyFill="1" applyBorder="1" applyAlignment="1">
      <alignment horizontal="center" vertical="top" wrapText="1"/>
    </xf>
    <xf numFmtId="49" fontId="10" fillId="0" borderId="1" xfId="0" applyNumberFormat="1" applyFont="1" applyFill="1" applyBorder="1" applyAlignment="1">
      <alignment horizontal="center" vertical="top"/>
    </xf>
    <xf numFmtId="49" fontId="10" fillId="0" borderId="1" xfId="0" applyNumberFormat="1" applyFont="1" applyFill="1" applyBorder="1" applyAlignment="1">
      <alignment vertical="top"/>
    </xf>
    <xf numFmtId="0" fontId="10" fillId="0" borderId="1" xfId="0" applyNumberFormat="1" applyFont="1" applyBorder="1" applyAlignment="1">
      <alignment vertical="top" wrapText="1"/>
    </xf>
    <xf numFmtId="49" fontId="10" fillId="0" borderId="0" xfId="0" applyNumberFormat="1" applyFont="1" applyAlignment="1">
      <alignment vertical="top"/>
    </xf>
    <xf numFmtId="49" fontId="10" fillId="0" borderId="1" xfId="0" applyNumberFormat="1" applyFont="1" applyBorder="1" applyAlignment="1">
      <alignment vertical="top"/>
    </xf>
    <xf numFmtId="0" fontId="13" fillId="0" borderId="0" xfId="0" applyFont="1" applyFill="1" applyAlignment="1">
      <alignment horizontal="center" vertical="top" wrapText="1"/>
    </xf>
    <xf numFmtId="0" fontId="13" fillId="0" borderId="0" xfId="0" applyFont="1" applyFill="1" applyAlignment="1">
      <alignment vertical="top" wrapText="1"/>
    </xf>
    <xf numFmtId="0" fontId="13" fillId="0" borderId="0" xfId="0" applyFont="1" applyFill="1" applyAlignment="1">
      <alignment wrapText="1"/>
    </xf>
    <xf numFmtId="0" fontId="13" fillId="0" borderId="0" xfId="0" applyFont="1" applyFill="1" applyAlignment="1">
      <alignment horizontal="center" wrapText="1"/>
    </xf>
    <xf numFmtId="165" fontId="10" fillId="0" borderId="1" xfId="18" applyFont="1" applyBorder="1" applyAlignment="1">
      <alignment horizontal="center" vertical="center" wrapText="1"/>
    </xf>
    <xf numFmtId="4" fontId="10" fillId="0" borderId="1" xfId="0" applyNumberFormat="1" applyFont="1" applyBorder="1" applyAlignment="1">
      <alignment horizontal="right"/>
    </xf>
    <xf numFmtId="4" fontId="10" fillId="0" borderId="1" xfId="0" applyNumberFormat="1" applyFont="1" applyFill="1" applyBorder="1" applyAlignment="1">
      <alignment horizontal="right"/>
    </xf>
    <xf numFmtId="4" fontId="10" fillId="0" borderId="1" xfId="0" applyNumberFormat="1" applyFont="1" applyBorder="1" applyAlignment="1"/>
    <xf numFmtId="0" fontId="13" fillId="0" borderId="1" xfId="0" applyFont="1" applyFill="1" applyBorder="1" applyAlignment="1">
      <alignment wrapText="1"/>
    </xf>
    <xf numFmtId="2" fontId="8" fillId="0" borderId="0" xfId="0" applyNumberFormat="1" applyFont="1"/>
    <xf numFmtId="49" fontId="20" fillId="0" borderId="0" xfId="0" applyNumberFormat="1" applyFont="1"/>
    <xf numFmtId="49" fontId="9" fillId="0" borderId="0" xfId="0" applyNumberFormat="1" applyFont="1" applyAlignment="1">
      <alignment horizontal="left" vertical="center"/>
    </xf>
    <xf numFmtId="0" fontId="16" fillId="0" borderId="0" xfId="0" applyFont="1" applyAlignment="1">
      <alignment vertical="center" wrapText="1"/>
    </xf>
    <xf numFmtId="0" fontId="16" fillId="0" borderId="0" xfId="0" applyFont="1"/>
    <xf numFmtId="0" fontId="5" fillId="0" borderId="0" xfId="0" applyFont="1" applyAlignment="1">
      <alignment horizontal="center" vertical="center"/>
    </xf>
    <xf numFmtId="0" fontId="14" fillId="0" borderId="0" xfId="0" applyFont="1"/>
    <xf numFmtId="0" fontId="9" fillId="0" borderId="1" xfId="0" applyFont="1" applyBorder="1" applyAlignment="1">
      <alignment horizontal="left" wrapText="1"/>
    </xf>
    <xf numFmtId="0" fontId="16" fillId="0" borderId="0" xfId="0" applyFont="1" applyBorder="1" applyAlignment="1">
      <alignment horizontal="center" vertical="center" wrapText="1"/>
    </xf>
    <xf numFmtId="0" fontId="5" fillId="0" borderId="0" xfId="0" applyFont="1" applyAlignment="1">
      <alignment horizontal="right" wrapText="1"/>
    </xf>
    <xf numFmtId="167" fontId="19" fillId="0" borderId="0" xfId="3" applyNumberFormat="1" applyFont="1" applyFill="1" applyBorder="1"/>
    <xf numFmtId="4" fontId="9" fillId="0" borderId="0" xfId="0" applyNumberFormat="1" applyFont="1" applyBorder="1" applyAlignment="1">
      <alignment horizontal="right"/>
    </xf>
    <xf numFmtId="49" fontId="5" fillId="0" borderId="0" xfId="0" applyNumberFormat="1" applyFont="1" applyBorder="1" applyAlignment="1">
      <alignment horizontal="center" vertical="center" wrapText="1"/>
    </xf>
    <xf numFmtId="49" fontId="5" fillId="0" borderId="0" xfId="0" applyNumberFormat="1" applyFont="1" applyAlignment="1">
      <alignment horizontal="center" vertical="center" wrapText="1"/>
    </xf>
    <xf numFmtId="166" fontId="5" fillId="0" borderId="0" xfId="3" applyNumberFormat="1" applyFont="1" applyFill="1" applyBorder="1"/>
    <xf numFmtId="49" fontId="22" fillId="0" borderId="0" xfId="0" applyNumberFormat="1" applyFont="1" applyAlignment="1">
      <alignment horizontal="center" vertical="center" wrapText="1"/>
    </xf>
    <xf numFmtId="4" fontId="22" fillId="0" borderId="0" xfId="0" applyNumberFormat="1" applyFont="1" applyAlignment="1">
      <alignment horizontal="center" vertical="center" wrapText="1"/>
    </xf>
    <xf numFmtId="49" fontId="9" fillId="0" borderId="1" xfId="0" applyNumberFormat="1" applyFont="1" applyBorder="1" applyAlignment="1">
      <alignment horizontal="left" vertical="center"/>
    </xf>
    <xf numFmtId="0" fontId="21" fillId="0" borderId="0" xfId="0" applyFont="1" applyAlignment="1">
      <alignment horizontal="right"/>
    </xf>
    <xf numFmtId="2" fontId="21" fillId="0" borderId="0" xfId="17" applyNumberFormat="1" applyFont="1"/>
    <xf numFmtId="2" fontId="21" fillId="0" borderId="0" xfId="0" applyNumberFormat="1" applyFont="1"/>
    <xf numFmtId="169" fontId="21" fillId="0" borderId="0" xfId="0" applyNumberFormat="1" applyFont="1"/>
    <xf numFmtId="49" fontId="5" fillId="0" borderId="7" xfId="0" applyNumberFormat="1" applyFont="1" applyBorder="1" applyAlignment="1">
      <alignment horizontal="center" vertical="center" wrapText="1"/>
    </xf>
    <xf numFmtId="49" fontId="19" fillId="0" borderId="3" xfId="5" applyNumberFormat="1" applyFont="1" applyFill="1" applyBorder="1" applyAlignment="1">
      <alignment vertical="center"/>
    </xf>
    <xf numFmtId="49" fontId="19" fillId="0" borderId="3" xfId="8" applyNumberFormat="1" applyFont="1" applyFill="1" applyBorder="1" applyAlignment="1">
      <alignment vertical="center"/>
    </xf>
    <xf numFmtId="0" fontId="14" fillId="0" borderId="8" xfId="0" applyFont="1" applyBorder="1" applyAlignment="1"/>
    <xf numFmtId="0" fontId="5" fillId="0" borderId="0" xfId="0" applyFont="1" applyFill="1"/>
    <xf numFmtId="49" fontId="5" fillId="0" borderId="0" xfId="0" applyNumberFormat="1" applyFont="1" applyFill="1" applyAlignment="1">
      <alignment horizontal="right" vertical="center"/>
    </xf>
    <xf numFmtId="167" fontId="6" fillId="0" borderId="0" xfId="0" applyNumberFormat="1" applyFont="1" applyFill="1" applyBorder="1" applyAlignment="1">
      <alignment horizontal="left" wrapText="1"/>
    </xf>
    <xf numFmtId="4" fontId="11" fillId="0" borderId="0" xfId="0" applyNumberFormat="1" applyFont="1" applyFill="1" applyAlignment="1">
      <alignment horizontal="left"/>
    </xf>
    <xf numFmtId="4" fontId="5" fillId="0" borderId="0" xfId="0" applyNumberFormat="1" applyFont="1" applyFill="1"/>
    <xf numFmtId="0" fontId="13" fillId="0" borderId="0" xfId="0" applyFont="1" applyAlignment="1">
      <alignment horizontal="right" wrapText="1"/>
    </xf>
    <xf numFmtId="0" fontId="13" fillId="0" borderId="0" xfId="0" applyFont="1" applyFill="1"/>
    <xf numFmtId="0" fontId="13" fillId="0" borderId="0" xfId="0" applyFont="1" applyBorder="1" applyAlignment="1">
      <alignment vertical="center" wrapText="1"/>
    </xf>
    <xf numFmtId="0" fontId="14" fillId="0" borderId="0" xfId="0" applyFont="1" applyFill="1"/>
    <xf numFmtId="0" fontId="5"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10" fillId="0" borderId="1" xfId="0" applyFont="1" applyFill="1" applyBorder="1" applyAlignment="1">
      <alignment horizontal="left" vertical="top" wrapText="1"/>
    </xf>
    <xf numFmtId="0" fontId="5" fillId="0" borderId="0" xfId="0" applyFont="1" applyAlignment="1">
      <alignment horizontal="left"/>
    </xf>
    <xf numFmtId="49" fontId="5" fillId="0" borderId="1" xfId="0" applyNumberFormat="1" applyFont="1" applyFill="1" applyBorder="1" applyAlignment="1">
      <alignment horizontal="left" vertical="center" wrapText="1"/>
    </xf>
    <xf numFmtId="0" fontId="20" fillId="0" borderId="0" xfId="0" applyNumberFormat="1" applyFont="1"/>
    <xf numFmtId="0" fontId="5" fillId="0" borderId="0" xfId="0" applyNumberFormat="1" applyFont="1"/>
    <xf numFmtId="0" fontId="5" fillId="0" borderId="0" xfId="0" applyNumberFormat="1" applyFont="1" applyFill="1"/>
    <xf numFmtId="2" fontId="5" fillId="0" borderId="0" xfId="0" applyNumberFormat="1" applyFont="1"/>
    <xf numFmtId="174" fontId="0" fillId="0" borderId="0" xfId="0" applyNumberFormat="1"/>
    <xf numFmtId="0" fontId="5" fillId="0" borderId="0" xfId="0" applyNumberFormat="1" applyFont="1" applyAlignment="1">
      <alignment horizontal="left"/>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top" wrapText="1"/>
    </xf>
    <xf numFmtId="11" fontId="13" fillId="0"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2" fontId="13" fillId="0" borderId="1" xfId="0" applyNumberFormat="1" applyFont="1" applyFill="1" applyBorder="1" applyAlignment="1">
      <alignment horizontal="left" vertical="center" wrapText="1"/>
    </xf>
    <xf numFmtId="173" fontId="13"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right"/>
    </xf>
    <xf numFmtId="4" fontId="5" fillId="0" borderId="1" xfId="0" applyNumberFormat="1" applyFont="1" applyBorder="1" applyAlignment="1">
      <alignment horizontal="right"/>
    </xf>
    <xf numFmtId="0" fontId="8" fillId="0" borderId="1" xfId="0" applyFont="1" applyFill="1" applyBorder="1" applyAlignment="1">
      <alignment horizontal="center" vertical="top" wrapText="1"/>
    </xf>
    <xf numFmtId="0" fontId="8" fillId="0" borderId="1" xfId="0" applyFont="1" applyBorder="1" applyAlignment="1">
      <alignment horizontal="left" vertical="top" wrapText="1"/>
    </xf>
    <xf numFmtId="49" fontId="13"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wrapText="1"/>
    </xf>
    <xf numFmtId="172" fontId="5" fillId="0" borderId="1" xfId="0" applyNumberFormat="1" applyFont="1" applyFill="1" applyBorder="1" applyAlignment="1">
      <alignment horizontal="left" vertical="center" wrapText="1"/>
    </xf>
    <xf numFmtId="49" fontId="5" fillId="0" borderId="1" xfId="0" applyNumberFormat="1" applyFont="1" applyBorder="1" applyAlignment="1">
      <alignment wrapText="1"/>
    </xf>
    <xf numFmtId="0" fontId="5" fillId="0" borderId="1" xfId="0" applyFont="1" applyFill="1" applyBorder="1" applyAlignment="1">
      <alignment horizontal="left" wrapText="1"/>
    </xf>
    <xf numFmtId="2" fontId="5" fillId="0" borderId="1" xfId="0" applyNumberFormat="1" applyFont="1" applyBorder="1" applyAlignment="1">
      <alignment horizontal="justify" vertical="top" wrapText="1"/>
    </xf>
    <xf numFmtId="4" fontId="8" fillId="0" borderId="0" xfId="0" applyNumberFormat="1" applyFont="1"/>
    <xf numFmtId="0" fontId="25" fillId="0" borderId="0" xfId="0" applyFont="1"/>
    <xf numFmtId="49" fontId="25" fillId="0" borderId="0" xfId="0" applyNumberFormat="1" applyFont="1" applyAlignment="1">
      <alignment horizontal="right" vertical="center"/>
    </xf>
    <xf numFmtId="49" fontId="26" fillId="0" borderId="1" xfId="0" applyNumberFormat="1" applyFont="1" applyBorder="1" applyAlignment="1">
      <alignment horizontal="center" vertical="center"/>
    </xf>
    <xf numFmtId="166" fontId="27" fillId="0" borderId="1" xfId="3" applyNumberFormat="1" applyFont="1" applyFill="1" applyBorder="1"/>
    <xf numFmtId="49" fontId="5" fillId="0" borderId="1" xfId="0" applyNumberFormat="1" applyFont="1" applyBorder="1" applyAlignment="1">
      <alignment horizontal="center"/>
    </xf>
    <xf numFmtId="49" fontId="5" fillId="0" borderId="1" xfId="0" applyNumberFormat="1" applyFont="1" applyBorder="1"/>
    <xf numFmtId="49" fontId="5" fillId="0" borderId="1" xfId="0" applyNumberFormat="1" applyFont="1" applyFill="1" applyBorder="1" applyAlignment="1">
      <alignment horizontal="center"/>
    </xf>
    <xf numFmtId="49" fontId="5" fillId="0" borderId="1" xfId="0" applyNumberFormat="1" applyFont="1" applyFill="1" applyBorder="1" applyAlignment="1"/>
    <xf numFmtId="0" fontId="5" fillId="0" borderId="1" xfId="22" applyNumberFormat="1" applyFont="1" applyFill="1" applyBorder="1" applyAlignment="1">
      <alignment horizontal="left" vertical="top" wrapText="1"/>
    </xf>
    <xf numFmtId="49" fontId="23" fillId="0" borderId="1" xfId="0" applyNumberFormat="1" applyFont="1" applyFill="1" applyBorder="1" applyAlignment="1"/>
    <xf numFmtId="0" fontId="13" fillId="0" borderId="1" xfId="22" applyNumberFormat="1" applyFont="1" applyFill="1" applyBorder="1" applyAlignment="1">
      <alignment horizontal="left" vertical="top" wrapText="1"/>
    </xf>
    <xf numFmtId="4" fontId="5" fillId="0" borderId="1" xfId="0" applyNumberFormat="1" applyFont="1" applyBorder="1"/>
    <xf numFmtId="4" fontId="5" fillId="0" borderId="1" xfId="17" applyNumberFormat="1" applyFont="1" applyBorder="1"/>
    <xf numFmtId="0" fontId="5" fillId="0" borderId="0" xfId="0" applyFont="1" applyAlignment="1">
      <alignment horizontal="right" wrapText="1"/>
    </xf>
    <xf numFmtId="4" fontId="5" fillId="0" borderId="0" xfId="0" applyNumberFormat="1" applyFont="1" applyAlignment="1">
      <alignment horizontal="right"/>
    </xf>
    <xf numFmtId="49" fontId="28" fillId="0" borderId="1" xfId="0" applyNumberFormat="1" applyFont="1" applyBorder="1" applyAlignment="1">
      <alignment horizontal="center" vertical="center" wrapText="1"/>
    </xf>
    <xf numFmtId="49" fontId="31" fillId="0" borderId="1" xfId="0" applyNumberFormat="1" applyFont="1" applyFill="1" applyBorder="1" applyAlignment="1">
      <alignment horizontal="center" vertical="top" wrapText="1"/>
    </xf>
    <xf numFmtId="49" fontId="31" fillId="0" borderId="1" xfId="0" applyNumberFormat="1" applyFont="1" applyFill="1" applyBorder="1" applyAlignment="1">
      <alignment horizontal="left" vertical="top" wrapText="1"/>
    </xf>
    <xf numFmtId="49" fontId="32" fillId="0" borderId="10" xfId="0" applyNumberFormat="1" applyFont="1" applyFill="1" applyBorder="1" applyAlignment="1">
      <alignment horizontal="center" vertical="top" wrapText="1"/>
    </xf>
    <xf numFmtId="172" fontId="32" fillId="0" borderId="10" xfId="0" applyNumberFormat="1" applyFont="1" applyFill="1" applyBorder="1" applyAlignment="1">
      <alignment horizontal="left" vertical="top" wrapText="1"/>
    </xf>
    <xf numFmtId="49" fontId="32" fillId="0" borderId="10" xfId="0" applyNumberFormat="1" applyFont="1" applyFill="1" applyBorder="1" applyAlignment="1">
      <alignment horizontal="left" vertical="top" wrapText="1"/>
    </xf>
    <xf numFmtId="172" fontId="31" fillId="0" borderId="1" xfId="0" applyNumberFormat="1" applyFont="1" applyFill="1" applyBorder="1" applyAlignment="1">
      <alignment horizontal="left" vertical="top" wrapText="1"/>
    </xf>
    <xf numFmtId="49" fontId="32" fillId="0" borderId="11" xfId="0" applyNumberFormat="1" applyFont="1" applyFill="1" applyBorder="1" applyAlignment="1">
      <alignment horizontal="center" vertical="top" wrapText="1"/>
    </xf>
    <xf numFmtId="172" fontId="32" fillId="0" borderId="11" xfId="0" applyNumberFormat="1" applyFont="1" applyFill="1" applyBorder="1" applyAlignment="1">
      <alignment horizontal="left" vertical="top" wrapText="1"/>
    </xf>
    <xf numFmtId="49" fontId="0" fillId="0" borderId="1" xfId="0" applyNumberFormat="1" applyBorder="1" applyAlignment="1">
      <alignment horizontal="right"/>
    </xf>
    <xf numFmtId="0" fontId="0" fillId="0" borderId="1" xfId="0" applyFont="1" applyBorder="1" applyAlignment="1">
      <alignment wrapText="1"/>
    </xf>
    <xf numFmtId="0" fontId="0" fillId="0" borderId="1" xfId="0" applyNumberFormat="1" applyBorder="1" applyAlignment="1">
      <alignment wrapText="1"/>
    </xf>
    <xf numFmtId="49" fontId="0" fillId="0" borderId="1" xfId="0" applyNumberFormat="1" applyBorder="1"/>
    <xf numFmtId="0" fontId="29" fillId="0" borderId="1" xfId="0" applyFont="1" applyBorder="1" applyAlignment="1">
      <alignment wrapText="1"/>
    </xf>
    <xf numFmtId="0" fontId="29" fillId="0" borderId="1" xfId="0" applyNumberFormat="1" applyFont="1" applyBorder="1" applyAlignment="1">
      <alignment wrapText="1"/>
    </xf>
    <xf numFmtId="49" fontId="0" fillId="0" borderId="0" xfId="0" applyNumberFormat="1"/>
    <xf numFmtId="0" fontId="29" fillId="0" borderId="0" xfId="0" applyFont="1" applyAlignment="1">
      <alignment wrapText="1"/>
    </xf>
    <xf numFmtId="0" fontId="29" fillId="0" borderId="0" xfId="0" applyFont="1" applyFill="1" applyBorder="1" applyAlignment="1">
      <alignment wrapText="1"/>
    </xf>
    <xf numFmtId="3" fontId="13" fillId="0" borderId="0" xfId="0" applyNumberFormat="1" applyFont="1"/>
    <xf numFmtId="49" fontId="5" fillId="0" borderId="1" xfId="0" applyNumberFormat="1" applyFont="1" applyFill="1" applyBorder="1" applyAlignment="1">
      <alignment horizontal="center" vertical="center" wrapText="1"/>
    </xf>
    <xf numFmtId="0" fontId="25" fillId="0" borderId="1" xfId="0" applyFont="1" applyBorder="1" applyAlignment="1">
      <alignment horizontal="center" vertical="top" wrapText="1"/>
    </xf>
    <xf numFmtId="0" fontId="25" fillId="0" borderId="1" xfId="0" applyFont="1" applyFill="1" applyBorder="1" applyAlignment="1">
      <alignment horizontal="center" vertical="top" wrapText="1"/>
    </xf>
    <xf numFmtId="0" fontId="25" fillId="0" borderId="1" xfId="0" quotePrefix="1" applyFont="1" applyBorder="1" applyAlignment="1">
      <alignment horizontal="left" vertical="top" wrapText="1"/>
    </xf>
    <xf numFmtId="0" fontId="25" fillId="0" borderId="1" xfId="0" applyFont="1" applyBorder="1" applyAlignment="1">
      <alignment vertical="top" wrapText="1"/>
    </xf>
    <xf numFmtId="0" fontId="25" fillId="0" borderId="1" xfId="0" applyFont="1" applyBorder="1" applyAlignment="1">
      <alignment horizontal="center" vertical="top"/>
    </xf>
    <xf numFmtId="0" fontId="25" fillId="0" borderId="4" xfId="0" applyNumberFormat="1" applyFont="1" applyFill="1" applyBorder="1" applyAlignment="1">
      <alignment horizontal="center" vertical="center" wrapText="1"/>
    </xf>
    <xf numFmtId="0" fontId="16" fillId="0" borderId="8" xfId="0" applyFont="1" applyBorder="1" applyAlignment="1">
      <alignment horizontal="center" wrapText="1"/>
    </xf>
    <xf numFmtId="0" fontId="10" fillId="0" borderId="8" xfId="0" applyFont="1" applyBorder="1" applyAlignment="1">
      <alignment horizontal="center"/>
    </xf>
    <xf numFmtId="0" fontId="25" fillId="0" borderId="1" xfId="0" applyFont="1" applyFill="1" applyBorder="1" applyAlignment="1">
      <alignment wrapText="1"/>
    </xf>
    <xf numFmtId="0" fontId="25" fillId="0" borderId="1" xfId="0" applyFont="1" applyFill="1" applyBorder="1" applyAlignment="1">
      <alignment horizontal="left" wrapText="1"/>
    </xf>
    <xf numFmtId="0" fontId="0" fillId="0" borderId="1" xfId="0" applyBorder="1"/>
    <xf numFmtId="0" fontId="25" fillId="0" borderId="1" xfId="0" applyFont="1" applyFill="1" applyBorder="1" applyAlignment="1">
      <alignment horizontal="center" vertical="top"/>
    </xf>
    <xf numFmtId="0" fontId="25" fillId="0" borderId="1" xfId="0" applyFont="1" applyFill="1" applyBorder="1" applyAlignment="1">
      <alignment vertical="top" wrapText="1"/>
    </xf>
    <xf numFmtId="0" fontId="25" fillId="0" borderId="4" xfId="0" applyNumberFormat="1" applyFont="1" applyFill="1" applyBorder="1" applyAlignment="1">
      <alignment vertical="center" wrapText="1"/>
    </xf>
    <xf numFmtId="0" fontId="25" fillId="0" borderId="1" xfId="0" applyFont="1" applyBorder="1"/>
    <xf numFmtId="0" fontId="25" fillId="0" borderId="0" xfId="0" applyNumberFormat="1" applyFont="1" applyFill="1" applyAlignment="1">
      <alignment wrapText="1"/>
    </xf>
    <xf numFmtId="0" fontId="25" fillId="0" borderId="1" xfId="0" quotePrefix="1" applyFont="1" applyBorder="1" applyAlignment="1">
      <alignment horizontal="center" wrapText="1"/>
    </xf>
    <xf numFmtId="49" fontId="4" fillId="0" borderId="0" xfId="0" applyNumberFormat="1" applyFont="1" applyAlignment="1">
      <alignment horizontal="right"/>
    </xf>
    <xf numFmtId="0" fontId="5" fillId="0" borderId="1" xfId="0" applyNumberFormat="1" applyFont="1" applyFill="1" applyBorder="1" applyAlignment="1">
      <alignment horizontal="left" wrapText="1"/>
    </xf>
    <xf numFmtId="0" fontId="16" fillId="0" borderId="0" xfId="0" applyFont="1" applyBorder="1" applyAlignment="1">
      <alignment horizontal="center" vertical="center" wrapText="1"/>
    </xf>
    <xf numFmtId="0" fontId="5" fillId="0" borderId="1" xfId="0" applyNumberFormat="1" applyFont="1" applyFill="1" applyBorder="1"/>
    <xf numFmtId="0" fontId="16"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1" xfId="0" applyFont="1" applyFill="1" applyBorder="1" applyAlignment="1">
      <alignment horizontal="center"/>
    </xf>
    <xf numFmtId="2" fontId="5" fillId="0" borderId="1" xfId="0" applyNumberFormat="1" applyFont="1" applyBorder="1"/>
    <xf numFmtId="4" fontId="9" fillId="0" borderId="1" xfId="0" applyNumberFormat="1" applyFont="1" applyBorder="1" applyAlignment="1">
      <alignment wrapText="1"/>
    </xf>
    <xf numFmtId="4" fontId="9" fillId="0" borderId="1" xfId="17" applyNumberFormat="1" applyFont="1" applyBorder="1" applyAlignment="1">
      <alignment horizontal="right" wrapText="1"/>
    </xf>
    <xf numFmtId="4" fontId="10" fillId="0" borderId="1" xfId="0" applyNumberFormat="1" applyFont="1" applyBorder="1" applyAlignment="1">
      <alignment horizontal="right" vertical="center" wrapText="1"/>
    </xf>
    <xf numFmtId="4" fontId="10" fillId="0" borderId="1" xfId="0" applyNumberFormat="1" applyFont="1" applyBorder="1"/>
    <xf numFmtId="4" fontId="10" fillId="0" borderId="1" xfId="17" applyNumberFormat="1" applyFont="1" applyBorder="1" applyAlignment="1">
      <alignment horizontal="right"/>
    </xf>
    <xf numFmtId="4" fontId="9" fillId="0" borderId="1" xfId="0" applyNumberFormat="1" applyFont="1" applyBorder="1" applyAlignment="1">
      <alignment horizontal="right" vertical="center" wrapText="1"/>
    </xf>
    <xf numFmtId="169" fontId="9" fillId="0" borderId="1" xfId="19" applyNumberFormat="1" applyFont="1" applyBorder="1" applyAlignment="1">
      <alignment horizontal="right" vertical="center"/>
    </xf>
    <xf numFmtId="169" fontId="7" fillId="0" borderId="2" xfId="1" applyNumberFormat="1" applyFont="1" applyFill="1" applyBorder="1" applyAlignment="1">
      <alignment vertical="center"/>
    </xf>
    <xf numFmtId="169" fontId="19" fillId="0" borderId="2" xfId="3" applyNumberFormat="1" applyFont="1" applyFill="1" applyBorder="1"/>
    <xf numFmtId="169" fontId="19" fillId="0" borderId="1" xfId="3" applyNumberFormat="1" applyFont="1" applyFill="1" applyBorder="1"/>
    <xf numFmtId="0" fontId="5" fillId="0" borderId="1" xfId="0" applyNumberFormat="1" applyFont="1" applyBorder="1" applyAlignment="1">
      <alignment horizontal="left"/>
    </xf>
    <xf numFmtId="0" fontId="19" fillId="0" borderId="12" xfId="2" applyFont="1" applyFill="1" applyBorder="1" applyAlignment="1">
      <alignment horizontal="left" wrapText="1"/>
    </xf>
    <xf numFmtId="169" fontId="7" fillId="0" borderId="12" xfId="1" applyNumberFormat="1" applyFont="1" applyFill="1" applyBorder="1" applyAlignment="1">
      <alignment vertical="center"/>
    </xf>
    <xf numFmtId="169" fontId="19" fillId="0" borderId="12" xfId="3" applyNumberFormat="1" applyFont="1" applyFill="1" applyBorder="1"/>
    <xf numFmtId="0" fontId="7" fillId="0" borderId="1" xfId="2" applyFont="1" applyFill="1" applyBorder="1" applyAlignment="1">
      <alignment horizontal="left" wrapText="1"/>
    </xf>
    <xf numFmtId="169" fontId="7" fillId="0" borderId="1" xfId="1" applyNumberFormat="1" applyFont="1" applyFill="1" applyBorder="1" applyAlignment="1">
      <alignment vertical="center"/>
    </xf>
    <xf numFmtId="0" fontId="19" fillId="0" borderId="1" xfId="2" applyFont="1" applyFill="1" applyBorder="1" applyAlignment="1">
      <alignment horizontal="left" wrapText="1"/>
    </xf>
    <xf numFmtId="11"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top" wrapText="1"/>
    </xf>
    <xf numFmtId="0" fontId="10" fillId="0" borderId="1" xfId="0" applyFont="1" applyBorder="1" applyAlignment="1">
      <alignment horizontal="center" vertical="center" wrapText="1"/>
    </xf>
    <xf numFmtId="0" fontId="10" fillId="0" borderId="0" xfId="0" applyFont="1"/>
    <xf numFmtId="167" fontId="10" fillId="0" borderId="1" xfId="0" applyNumberFormat="1" applyFont="1" applyFill="1" applyBorder="1" applyAlignment="1">
      <alignment horizontal="right" vertical="center" wrapText="1"/>
    </xf>
    <xf numFmtId="0" fontId="10" fillId="0" borderId="8" xfId="0" applyFont="1" applyBorder="1" applyAlignment="1">
      <alignment horizontal="right"/>
    </xf>
    <xf numFmtId="49" fontId="9" fillId="0" borderId="1" xfId="0" applyNumberFormat="1" applyFont="1" applyBorder="1" applyAlignment="1">
      <alignment horizontal="center" vertical="center"/>
    </xf>
    <xf numFmtId="0" fontId="5" fillId="0" borderId="1" xfId="0" applyFont="1" applyFill="1" applyBorder="1" applyAlignment="1">
      <alignment horizontal="right"/>
    </xf>
    <xf numFmtId="0" fontId="16" fillId="0" borderId="0" xfId="0" applyFont="1" applyBorder="1" applyAlignment="1">
      <alignment vertical="center" wrapText="1"/>
    </xf>
    <xf numFmtId="172" fontId="5" fillId="0" borderId="1" xfId="0" applyNumberFormat="1" applyFont="1" applyFill="1" applyBorder="1" applyAlignment="1" applyProtection="1">
      <alignment horizontal="left" vertical="center" wrapText="1"/>
    </xf>
    <xf numFmtId="0" fontId="32"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xf numFmtId="0" fontId="23" fillId="2" borderId="1" xfId="0" applyNumberFormat="1" applyFont="1" applyFill="1" applyBorder="1" applyAlignment="1">
      <alignment horizontal="left" vertical="top" wrapText="1"/>
    </xf>
    <xf numFmtId="49" fontId="23" fillId="2" borderId="1" xfId="0" applyNumberFormat="1" applyFont="1" applyFill="1" applyBorder="1" applyAlignment="1">
      <alignment horizontal="center" vertical="top" wrapText="1"/>
    </xf>
    <xf numFmtId="4" fontId="23" fillId="2" borderId="1" xfId="0" applyNumberFormat="1" applyFont="1" applyFill="1" applyBorder="1" applyAlignment="1">
      <alignment horizontal="right" vertical="top" wrapText="1"/>
    </xf>
    <xf numFmtId="165" fontId="19" fillId="0" borderId="1" xfId="17" applyFont="1" applyFill="1" applyBorder="1"/>
    <xf numFmtId="165" fontId="10" fillId="0" borderId="1" xfId="17" applyFont="1" applyBorder="1"/>
    <xf numFmtId="169" fontId="9" fillId="0" borderId="1" xfId="20" applyNumberFormat="1" applyFont="1" applyBorder="1" applyAlignment="1">
      <alignment horizontal="right" vertical="center"/>
    </xf>
    <xf numFmtId="49" fontId="9" fillId="0" borderId="1" xfId="0" applyNumberFormat="1" applyFont="1" applyBorder="1" applyAlignment="1">
      <alignment horizontal="center" vertical="center"/>
    </xf>
    <xf numFmtId="0" fontId="10" fillId="0" borderId="1" xfId="0" applyFont="1" applyFill="1" applyBorder="1" applyAlignment="1">
      <alignment horizontal="left" vertical="center" wrapText="1"/>
    </xf>
    <xf numFmtId="175" fontId="10" fillId="0" borderId="1" xfId="17" applyNumberFormat="1" applyFont="1" applyBorder="1"/>
    <xf numFmtId="49" fontId="5" fillId="0" borderId="1" xfId="0" applyNumberFormat="1" applyFont="1" applyFill="1" applyBorder="1" applyAlignment="1">
      <alignment horizontal="center" vertical="center" wrapText="1"/>
    </xf>
    <xf numFmtId="0" fontId="16" fillId="0" borderId="0" xfId="0" applyFont="1" applyBorder="1" applyAlignment="1">
      <alignment horizontal="center" vertical="center" wrapText="1"/>
    </xf>
    <xf numFmtId="176" fontId="5" fillId="0" borderId="0" xfId="0" applyNumberFormat="1" applyFont="1"/>
    <xf numFmtId="165" fontId="33" fillId="3" borderId="1" xfId="17" applyFont="1" applyFill="1" applyBorder="1"/>
    <xf numFmtId="165" fontId="19" fillId="0" borderId="2" xfId="17" applyFont="1" applyFill="1" applyBorder="1" applyAlignment="1">
      <alignment horizontal="right"/>
    </xf>
    <xf numFmtId="167" fontId="26" fillId="0" borderId="1" xfId="0" applyNumberFormat="1" applyFont="1" applyBorder="1" applyAlignment="1">
      <alignment horizontal="right"/>
    </xf>
    <xf numFmtId="0" fontId="5" fillId="0" borderId="1" xfId="0" applyNumberFormat="1" applyFont="1" applyFill="1" applyBorder="1" applyAlignment="1">
      <alignment wrapText="1"/>
    </xf>
    <xf numFmtId="0" fontId="14" fillId="0" borderId="0" xfId="0" applyFont="1" applyFill="1" applyAlignment="1">
      <alignment horizontal="center" vertical="top"/>
    </xf>
    <xf numFmtId="0" fontId="14" fillId="0" borderId="0" xfId="0" applyFont="1" applyFill="1" applyAlignment="1">
      <alignment horizontal="center"/>
    </xf>
    <xf numFmtId="49" fontId="13" fillId="0" borderId="0" xfId="0" applyNumberFormat="1" applyFont="1" applyFill="1" applyAlignment="1">
      <alignment horizontal="center" vertical="top"/>
    </xf>
    <xf numFmtId="0"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right"/>
    </xf>
    <xf numFmtId="0" fontId="1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wrapText="1"/>
    </xf>
    <xf numFmtId="0" fontId="0" fillId="0" borderId="0" xfId="0" applyFill="1"/>
    <xf numFmtId="0" fontId="34" fillId="0" borderId="13" xfId="0" applyNumberFormat="1" applyFont="1" applyFill="1" applyBorder="1" applyAlignment="1">
      <alignment horizontal="center" vertical="top" wrapText="1"/>
    </xf>
    <xf numFmtId="0" fontId="35" fillId="0" borderId="1" xfId="0" quotePrefix="1" applyNumberFormat="1" applyFont="1" applyFill="1" applyBorder="1" applyAlignment="1">
      <alignment horizontal="center" vertical="top" wrapText="1"/>
    </xf>
    <xf numFmtId="165" fontId="5" fillId="0" borderId="1" xfId="17" applyFont="1" applyFill="1" applyBorder="1" applyAlignment="1">
      <alignment horizontal="left"/>
    </xf>
    <xf numFmtId="4" fontId="5" fillId="0" borderId="1" xfId="0" applyNumberFormat="1" applyFont="1" applyFill="1" applyBorder="1" applyAlignment="1">
      <alignment horizontal="left"/>
    </xf>
    <xf numFmtId="49" fontId="10" fillId="0" borderId="1" xfId="0" applyNumberFormat="1" applyFont="1" applyBorder="1" applyAlignment="1">
      <alignment horizontal="center" vertical="center"/>
    </xf>
    <xf numFmtId="0" fontId="10" fillId="0" borderId="1" xfId="0" applyFont="1" applyFill="1" applyBorder="1" applyAlignment="1">
      <alignment horizontal="center" vertical="center"/>
    </xf>
    <xf numFmtId="4" fontId="36" fillId="0" borderId="1" xfId="0" applyNumberFormat="1" applyFont="1" applyBorder="1"/>
    <xf numFmtId="0" fontId="25" fillId="0" borderId="1" xfId="0" applyNumberFormat="1" applyFont="1" applyFill="1" applyBorder="1" applyAlignment="1">
      <alignment horizontal="center" vertical="center" textRotation="90" wrapText="1"/>
    </xf>
    <xf numFmtId="0" fontId="9" fillId="0" borderId="1" xfId="0" applyFont="1" applyBorder="1"/>
    <xf numFmtId="49" fontId="9" fillId="0" borderId="1" xfId="0" applyNumberFormat="1" applyFont="1" applyBorder="1" applyAlignment="1">
      <alignment horizontal="center" vertical="center"/>
    </xf>
    <xf numFmtId="0" fontId="19" fillId="0" borderId="1" xfId="6" applyFont="1" applyFill="1" applyBorder="1" applyAlignment="1">
      <alignment horizontal="left" wrapText="1"/>
    </xf>
    <xf numFmtId="0" fontId="19" fillId="0" borderId="1" xfId="7" applyFont="1" applyFill="1" applyBorder="1" applyAlignment="1">
      <alignment horizontal="left" wrapText="1"/>
    </xf>
    <xf numFmtId="165" fontId="5" fillId="0" borderId="0" xfId="17" applyFont="1" applyFill="1" applyAlignment="1">
      <alignment horizontal="right" vertical="center"/>
    </xf>
    <xf numFmtId="165" fontId="5" fillId="0" borderId="0" xfId="17" applyFont="1" applyFill="1" applyAlignment="1">
      <alignment horizontal="right"/>
    </xf>
    <xf numFmtId="0" fontId="13" fillId="0" borderId="1" xfId="0" applyNumberFormat="1" applyFont="1" applyFill="1" applyBorder="1" applyAlignment="1">
      <alignment vertical="top" wrapText="1"/>
    </xf>
    <xf numFmtId="4" fontId="5" fillId="0" borderId="1" xfId="0" applyNumberFormat="1" applyFont="1" applyFill="1" applyBorder="1" applyAlignment="1"/>
    <xf numFmtId="0" fontId="5" fillId="0" borderId="0" xfId="0" applyFont="1" applyFill="1" applyAlignment="1">
      <alignment horizontal="center"/>
    </xf>
    <xf numFmtId="165" fontId="19" fillId="0" borderId="2" xfId="17" applyFont="1" applyFill="1" applyBorder="1"/>
    <xf numFmtId="0" fontId="10" fillId="0" borderId="6" xfId="0" applyFont="1" applyBorder="1" applyAlignment="1">
      <alignment horizontal="left" vertical="center" wrapText="1"/>
    </xf>
    <xf numFmtId="165" fontId="10" fillId="0" borderId="6" xfId="17" applyFont="1" applyBorder="1"/>
    <xf numFmtId="165" fontId="36" fillId="0" borderId="1" xfId="17" applyFont="1" applyBorder="1"/>
    <xf numFmtId="165" fontId="5" fillId="0" borderId="1" xfId="17" applyFont="1" applyFill="1" applyBorder="1" applyAlignment="1">
      <alignment horizontal="distributed" vertical="top"/>
    </xf>
    <xf numFmtId="0" fontId="10" fillId="0" borderId="1" xfId="0" applyFont="1" applyFill="1" applyBorder="1" applyAlignment="1">
      <alignment vertical="center" wrapText="1"/>
    </xf>
    <xf numFmtId="49" fontId="5" fillId="0" borderId="1" xfId="0" applyNumberFormat="1" applyFont="1" applyFill="1" applyBorder="1"/>
    <xf numFmtId="165" fontId="5" fillId="0" borderId="1" xfId="17" applyFont="1" applyFill="1" applyBorder="1" applyAlignment="1">
      <alignment horizontal="distributed"/>
    </xf>
    <xf numFmtId="49" fontId="28" fillId="0" borderId="1" xfId="23" applyNumberFormat="1" applyFont="1" applyBorder="1" applyAlignment="1" applyProtection="1">
      <alignment horizontal="left" vertical="center" wrapText="1"/>
    </xf>
    <xf numFmtId="4" fontId="28" fillId="0" borderId="1" xfId="23" applyNumberFormat="1" applyFont="1" applyFill="1" applyBorder="1" applyAlignment="1" applyProtection="1">
      <alignment horizontal="right" vertical="center" wrapText="1"/>
    </xf>
    <xf numFmtId="167" fontId="28" fillId="0" borderId="1" xfId="0" applyNumberFormat="1" applyFont="1" applyFill="1" applyBorder="1" applyAlignment="1">
      <alignment horizontal="right" vertical="center" wrapText="1"/>
    </xf>
    <xf numFmtId="0" fontId="39" fillId="0" borderId="1" xfId="0" applyNumberFormat="1" applyFont="1" applyBorder="1" applyAlignment="1"/>
    <xf numFmtId="165" fontId="0" fillId="0" borderId="0" xfId="17" applyFont="1"/>
    <xf numFmtId="0" fontId="0" fillId="0" borderId="1" xfId="0" applyFill="1" applyBorder="1"/>
    <xf numFmtId="165" fontId="0" fillId="0" borderId="1" xfId="17" applyFont="1" applyFill="1" applyBorder="1"/>
    <xf numFmtId="0" fontId="0" fillId="0" borderId="0" xfId="0" applyAlignment="1">
      <alignment horizontal="left"/>
    </xf>
    <xf numFmtId="167" fontId="25" fillId="0" borderId="1" xfId="0" applyNumberFormat="1" applyFont="1" applyFill="1" applyBorder="1" applyAlignment="1">
      <alignment horizontal="right" vertical="top"/>
    </xf>
    <xf numFmtId="0" fontId="16" fillId="0" borderId="0"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3" fontId="8" fillId="0" borderId="1" xfId="0" applyNumberFormat="1" applyFont="1" applyFill="1" applyBorder="1" applyAlignment="1">
      <alignment horizontal="left"/>
    </xf>
    <xf numFmtId="4" fontId="5" fillId="0" borderId="0" xfId="0" applyNumberFormat="1" applyFont="1" applyAlignment="1">
      <alignment horizontal="center" vertical="center"/>
    </xf>
    <xf numFmtId="0" fontId="5" fillId="0" borderId="1" xfId="0" applyFont="1" applyBorder="1" applyAlignment="1">
      <alignment horizontal="center"/>
    </xf>
    <xf numFmtId="0" fontId="0" fillId="0" borderId="0" xfId="0" applyFill="1" applyAlignment="1">
      <alignment horizontal="left"/>
    </xf>
    <xf numFmtId="49" fontId="9" fillId="0" borderId="1" xfId="0" applyNumberFormat="1" applyFont="1" applyBorder="1" applyAlignment="1">
      <alignment horizontal="center" vertical="center"/>
    </xf>
    <xf numFmtId="0" fontId="5" fillId="0" borderId="1" xfId="0" applyFont="1" applyFill="1" applyBorder="1" applyAlignment="1">
      <alignment horizontal="justify" vertical="top" wrapText="1"/>
    </xf>
    <xf numFmtId="165" fontId="19" fillId="0" borderId="1" xfId="17" applyFont="1" applyFill="1" applyBorder="1" applyAlignment="1">
      <alignment horizontal="right"/>
    </xf>
    <xf numFmtId="0" fontId="7" fillId="0" borderId="1" xfId="6" applyFont="1" applyFill="1" applyBorder="1" applyAlignment="1">
      <alignment horizontal="left" wrapText="1"/>
    </xf>
    <xf numFmtId="0" fontId="0" fillId="0" borderId="0" xfId="0" applyFill="1" applyBorder="1"/>
    <xf numFmtId="4" fontId="23" fillId="2" borderId="1" xfId="0" applyNumberFormat="1" applyFont="1" applyFill="1" applyBorder="1" applyAlignment="1">
      <alignment horizontal="right" wrapText="1"/>
    </xf>
    <xf numFmtId="167" fontId="36" fillId="0" borderId="1" xfId="0" applyNumberFormat="1" applyFont="1" applyBorder="1"/>
    <xf numFmtId="167" fontId="10" fillId="0" borderId="1" xfId="17" applyNumberFormat="1" applyFont="1" applyBorder="1"/>
    <xf numFmtId="167" fontId="19" fillId="0" borderId="1" xfId="17" applyNumberFormat="1" applyFont="1" applyFill="1" applyBorder="1"/>
    <xf numFmtId="2" fontId="23" fillId="2" borderId="1" xfId="0" applyNumberFormat="1" applyFont="1" applyFill="1" applyBorder="1" applyAlignment="1">
      <alignment horizontal="left" vertical="top" wrapText="1"/>
    </xf>
    <xf numFmtId="49" fontId="23" fillId="2" borderId="1" xfId="0" applyNumberFormat="1" applyFont="1" applyFill="1" applyBorder="1" applyAlignment="1">
      <alignment horizontal="center" wrapText="1"/>
    </xf>
    <xf numFmtId="0" fontId="23" fillId="2" borderId="1" xfId="0" applyNumberFormat="1" applyFont="1" applyFill="1" applyBorder="1" applyAlignment="1">
      <alignment horizontal="left" vertical="center" wrapText="1"/>
    </xf>
    <xf numFmtId="49" fontId="23" fillId="2" borderId="1" xfId="0" applyNumberFormat="1" applyFont="1" applyFill="1" applyBorder="1" applyAlignment="1">
      <alignment horizontal="center" vertical="center" wrapText="1"/>
    </xf>
    <xf numFmtId="4" fontId="23" fillId="2" borderId="1" xfId="0" applyNumberFormat="1" applyFont="1" applyFill="1" applyBorder="1" applyAlignment="1">
      <alignment horizontal="right" vertical="center" wrapText="1"/>
    </xf>
    <xf numFmtId="0" fontId="5" fillId="0" borderId="1" xfId="0" applyNumberFormat="1" applyFont="1" applyFill="1" applyBorder="1" applyAlignment="1"/>
    <xf numFmtId="11" fontId="5" fillId="0" borderId="1" xfId="0" applyNumberFormat="1" applyFont="1" applyFill="1" applyBorder="1" applyAlignment="1">
      <alignment wrapText="1"/>
    </xf>
    <xf numFmtId="0" fontId="5" fillId="0" borderId="1" xfId="0" applyNumberFormat="1" applyFont="1" applyFill="1" applyBorder="1" applyAlignment="1">
      <alignment horizontal="distributed"/>
    </xf>
    <xf numFmtId="0" fontId="5" fillId="0" borderId="1" xfId="0" applyFont="1" applyFill="1" applyBorder="1" applyAlignment="1">
      <alignment horizontal="distributed" wrapText="1"/>
    </xf>
    <xf numFmtId="0" fontId="23" fillId="0" borderId="1" xfId="0" applyNumberFormat="1" applyFont="1" applyFill="1" applyBorder="1" applyAlignment="1">
      <alignment horizontal="left" vertical="top" wrapText="1"/>
    </xf>
    <xf numFmtId="49" fontId="23" fillId="0" borderId="1" xfId="0" applyNumberFormat="1" applyFont="1" applyFill="1" applyBorder="1" applyAlignment="1">
      <alignment horizontal="center" wrapText="1"/>
    </xf>
    <xf numFmtId="4" fontId="23" fillId="0" borderId="1" xfId="0" applyNumberFormat="1" applyFont="1" applyFill="1" applyBorder="1" applyAlignment="1">
      <alignment horizontal="right" wrapText="1"/>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right" vertical="center" wrapText="1"/>
    </xf>
    <xf numFmtId="0" fontId="10" fillId="0" borderId="1" xfId="0" applyNumberFormat="1" applyFont="1" applyFill="1" applyBorder="1" applyAlignment="1">
      <alignment horizontal="right" vertical="center"/>
    </xf>
    <xf numFmtId="0" fontId="10" fillId="0" borderId="1" xfId="0" applyFont="1" applyFill="1" applyBorder="1" applyAlignment="1">
      <alignment horizontal="right" vertical="center"/>
    </xf>
    <xf numFmtId="49" fontId="10" fillId="0" borderId="1" xfId="24" applyNumberFormat="1" applyFont="1" applyFill="1" applyBorder="1" applyAlignment="1" applyProtection="1">
      <alignment horizontal="right" vertical="center" wrapText="1"/>
    </xf>
    <xf numFmtId="49" fontId="10" fillId="0" borderId="1" xfId="25" applyNumberFormat="1" applyFont="1" applyFill="1" applyBorder="1" applyAlignment="1" applyProtection="1">
      <alignment horizontal="right" vertical="center" wrapText="1"/>
    </xf>
    <xf numFmtId="43" fontId="0" fillId="0" borderId="0" xfId="0" applyNumberFormat="1"/>
    <xf numFmtId="165" fontId="0" fillId="0" borderId="0" xfId="17" applyFont="1" applyFill="1"/>
    <xf numFmtId="165" fontId="9" fillId="0" borderId="0" xfId="17" applyFont="1" applyBorder="1" applyAlignment="1">
      <alignment horizontal="center" vertical="center"/>
    </xf>
    <xf numFmtId="165" fontId="10" fillId="0" borderId="0" xfId="17" applyNumberFormat="1" applyFont="1" applyBorder="1" applyAlignment="1">
      <alignment horizontal="left" vertical="center" wrapText="1"/>
    </xf>
    <xf numFmtId="165" fontId="10" fillId="0" borderId="0" xfId="17" applyNumberFormat="1" applyFont="1" applyBorder="1"/>
    <xf numFmtId="165" fontId="10" fillId="0" borderId="0" xfId="17" applyNumberFormat="1" applyFont="1" applyBorder="1" applyAlignment="1">
      <alignment wrapText="1"/>
    </xf>
    <xf numFmtId="0" fontId="7" fillId="0" borderId="1" xfId="0" applyNumberFormat="1" applyFont="1" applyFill="1" applyBorder="1" applyAlignment="1">
      <alignment horizontal="left" vertical="center" wrapText="1"/>
    </xf>
    <xf numFmtId="49" fontId="10" fillId="0" borderId="1" xfId="24" applyNumberFormat="1" applyFont="1" applyFill="1" applyBorder="1" applyAlignment="1" applyProtection="1">
      <alignment horizontal="left" vertical="center" wrapText="1"/>
    </xf>
    <xf numFmtId="172" fontId="10" fillId="0" borderId="1" xfId="25" applyNumberFormat="1" applyFont="1" applyFill="1" applyBorder="1" applyAlignment="1" applyProtection="1">
      <alignment horizontal="left" vertical="center" wrapText="1"/>
    </xf>
    <xf numFmtId="49" fontId="9" fillId="0" borderId="1" xfId="0" applyNumberFormat="1" applyFont="1" applyBorder="1" applyAlignment="1">
      <alignment horizontal="center" vertical="center"/>
    </xf>
    <xf numFmtId="49" fontId="10" fillId="0" borderId="1" xfId="23" applyNumberFormat="1" applyFont="1" applyBorder="1" applyAlignment="1" applyProtection="1">
      <alignment horizontal="left" vertical="center" wrapText="1"/>
    </xf>
    <xf numFmtId="4" fontId="10" fillId="0" borderId="1" xfId="23" applyNumberFormat="1" applyFont="1" applyFill="1" applyBorder="1" applyAlignment="1" applyProtection="1">
      <alignment horizontal="right" vertical="center" wrapText="1"/>
    </xf>
    <xf numFmtId="49" fontId="5" fillId="0" borderId="1" xfId="23" applyNumberFormat="1" applyFont="1" applyBorder="1" applyAlignment="1" applyProtection="1">
      <alignment horizontal="left" vertical="center" wrapText="1"/>
    </xf>
    <xf numFmtId="4" fontId="5" fillId="0" borderId="1" xfId="23" applyNumberFormat="1" applyFont="1" applyFill="1" applyBorder="1" applyAlignment="1" applyProtection="1">
      <alignment horizontal="right" vertical="center" wrapText="1"/>
    </xf>
    <xf numFmtId="169" fontId="5" fillId="0" borderId="1" xfId="20" applyNumberFormat="1" applyFont="1" applyBorder="1" applyAlignment="1">
      <alignment horizontal="right" vertical="center"/>
    </xf>
    <xf numFmtId="0" fontId="5" fillId="0" borderId="1" xfId="0" applyFont="1" applyBorder="1" applyAlignment="1">
      <alignment horizontal="left" vertical="center" wrapText="1"/>
    </xf>
    <xf numFmtId="0" fontId="5" fillId="0" borderId="1" xfId="0" applyFont="1" applyBorder="1" applyAlignment="1">
      <alignment horizontal="left"/>
    </xf>
    <xf numFmtId="165" fontId="5" fillId="0" borderId="1" xfId="17" applyFont="1" applyBorder="1" applyAlignment="1"/>
    <xf numFmtId="0" fontId="13" fillId="7" borderId="1" xfId="0" applyNumberFormat="1" applyFont="1" applyFill="1" applyBorder="1" applyAlignment="1">
      <alignment horizontal="left" vertical="center" wrapText="1"/>
    </xf>
    <xf numFmtId="49" fontId="5" fillId="0" borderId="1" xfId="26" applyNumberFormat="1" applyFont="1" applyBorder="1" applyAlignment="1" applyProtection="1">
      <alignment horizontal="center" vertical="center" wrapText="1"/>
    </xf>
    <xf numFmtId="4" fontId="5" fillId="0" borderId="1" xfId="26" applyNumberFormat="1" applyFont="1" applyBorder="1" applyAlignment="1" applyProtection="1">
      <alignment horizontal="right" vertical="center" wrapText="1"/>
    </xf>
    <xf numFmtId="49" fontId="28" fillId="0" borderId="6" xfId="23" applyNumberFormat="1" applyFont="1" applyBorder="1" applyAlignment="1" applyProtection="1">
      <alignment horizontal="left" vertical="center" wrapText="1"/>
    </xf>
    <xf numFmtId="167" fontId="28" fillId="0" borderId="6" xfId="0" applyNumberFormat="1" applyFont="1" applyFill="1" applyBorder="1" applyAlignment="1">
      <alignment horizontal="right" vertical="center" wrapText="1"/>
    </xf>
    <xf numFmtId="49" fontId="8" fillId="0" borderId="1" xfId="0" applyNumberFormat="1" applyFont="1" applyBorder="1" applyAlignment="1">
      <alignment horizontal="center" vertical="center"/>
    </xf>
    <xf numFmtId="169" fontId="8" fillId="0" borderId="1" xfId="20" applyNumberFormat="1" applyFont="1" applyBorder="1" applyAlignment="1">
      <alignment horizontal="right" vertical="center"/>
    </xf>
    <xf numFmtId="167" fontId="5" fillId="0" borderId="1" xfId="0" applyNumberFormat="1" applyFont="1" applyFill="1" applyBorder="1" applyAlignment="1">
      <alignment horizontal="right" vertical="center" wrapText="1"/>
    </xf>
    <xf numFmtId="49" fontId="9" fillId="0" borderId="1" xfId="0" applyNumberFormat="1" applyFont="1" applyBorder="1" applyAlignment="1">
      <alignment horizontal="center" vertical="center"/>
    </xf>
    <xf numFmtId="167" fontId="9" fillId="0" borderId="1" xfId="20" applyNumberFormat="1" applyFont="1" applyBorder="1" applyAlignment="1">
      <alignment horizontal="right" vertical="center"/>
    </xf>
    <xf numFmtId="0" fontId="8" fillId="0"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 xfId="0"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0" fontId="62" fillId="0" borderId="1" xfId="0" applyFont="1" applyFill="1" applyBorder="1" applyAlignment="1">
      <alignment horizontal="center" vertical="center"/>
    </xf>
    <xf numFmtId="49" fontId="62" fillId="0" borderId="1" xfId="0" applyNumberFormat="1" applyFont="1" applyFill="1" applyBorder="1" applyAlignment="1">
      <alignment horizontal="center" vertical="center" wrapText="1"/>
    </xf>
    <xf numFmtId="11" fontId="62" fillId="0" borderId="1" xfId="0" applyNumberFormat="1" applyFont="1" applyFill="1" applyBorder="1" applyAlignment="1">
      <alignment horizontal="left" vertical="center" wrapText="1"/>
    </xf>
    <xf numFmtId="0" fontId="62" fillId="0" borderId="0" xfId="0" applyFont="1" applyFill="1"/>
    <xf numFmtId="0" fontId="62" fillId="0" borderId="1" xfId="0" applyFont="1" applyFill="1" applyBorder="1" applyAlignment="1">
      <alignment horizontal="center" vertical="center" wrapText="1"/>
    </xf>
    <xf numFmtId="0" fontId="62" fillId="0" borderId="1" xfId="0" applyFont="1" applyFill="1" applyBorder="1" applyAlignment="1">
      <alignment horizontal="left" vertical="center" wrapText="1"/>
    </xf>
    <xf numFmtId="0" fontId="40" fillId="0" borderId="0" xfId="0" applyFont="1" applyFill="1" applyAlignment="1">
      <alignment horizontal="center"/>
    </xf>
    <xf numFmtId="165" fontId="0" fillId="0" borderId="0" xfId="17" applyFont="1" applyFill="1" applyBorder="1"/>
    <xf numFmtId="0" fontId="0" fillId="0" borderId="0" xfId="0" applyNumberFormat="1" applyFill="1" applyAlignment="1">
      <alignment horizontal="left"/>
    </xf>
    <xf numFmtId="0" fontId="0" fillId="0" borderId="0" xfId="0" applyFill="1" applyAlignment="1"/>
    <xf numFmtId="0" fontId="0" fillId="0" borderId="0" xfId="0" applyFill="1" applyBorder="1" applyAlignment="1">
      <alignment horizontal="left"/>
    </xf>
    <xf numFmtId="49" fontId="5" fillId="0" borderId="0" xfId="17" applyNumberFormat="1" applyFont="1"/>
    <xf numFmtId="49" fontId="5" fillId="0" borderId="5" xfId="0" applyNumberFormat="1" applyFont="1" applyBorder="1" applyAlignment="1">
      <alignment horizontal="center" wrapText="1"/>
    </xf>
    <xf numFmtId="49" fontId="5" fillId="0" borderId="5" xfId="0" applyNumberFormat="1" applyFont="1" applyBorder="1" applyAlignment="1">
      <alignment horizontal="center"/>
    </xf>
    <xf numFmtId="49" fontId="5" fillId="0" borderId="5" xfId="0" applyNumberFormat="1" applyFont="1" applyFill="1" applyBorder="1" applyAlignment="1">
      <alignment horizontal="center"/>
    </xf>
    <xf numFmtId="0" fontId="0" fillId="5" borderId="0" xfId="0" applyFill="1" applyAlignment="1">
      <alignment horizontal="left"/>
    </xf>
    <xf numFmtId="0" fontId="0" fillId="5" borderId="0" xfId="0" applyFill="1"/>
    <xf numFmtId="0" fontId="0" fillId="37" borderId="0" xfId="0" applyFill="1" applyAlignment="1">
      <alignment horizontal="left"/>
    </xf>
    <xf numFmtId="0" fontId="0" fillId="37" borderId="0" xfId="0" applyFill="1"/>
    <xf numFmtId="0" fontId="0" fillId="0" borderId="0" xfId="0" applyBorder="1"/>
    <xf numFmtId="0" fontId="0" fillId="25" borderId="0" xfId="0" applyFill="1" applyAlignment="1">
      <alignment horizontal="left"/>
    </xf>
    <xf numFmtId="0" fontId="0" fillId="25" borderId="0" xfId="0" applyFill="1"/>
    <xf numFmtId="0" fontId="7" fillId="0" borderId="1" xfId="0" applyNumberFormat="1" applyFont="1" applyFill="1" applyBorder="1" applyAlignment="1">
      <alignment horizontal="left" vertical="top" wrapText="1"/>
    </xf>
    <xf numFmtId="0" fontId="10" fillId="0" borderId="1" xfId="0" applyFont="1" applyFill="1" applyBorder="1" applyAlignment="1">
      <alignment wrapText="1"/>
    </xf>
    <xf numFmtId="0" fontId="10" fillId="0" borderId="1" xfId="0" applyFont="1" applyFill="1" applyBorder="1" applyAlignment="1">
      <alignment horizontal="center"/>
    </xf>
    <xf numFmtId="49" fontId="10" fillId="0" borderId="1" xfId="0" applyNumberFormat="1" applyFont="1" applyFill="1" applyBorder="1" applyAlignment="1" applyProtection="1">
      <alignment horizontal="right" vertical="center" wrapText="1"/>
    </xf>
    <xf numFmtId="165" fontId="10" fillId="0" borderId="1" xfId="17" applyFont="1" applyFill="1" applyBorder="1" applyAlignment="1">
      <alignment vertical="center"/>
    </xf>
    <xf numFmtId="165" fontId="10" fillId="0" borderId="1" xfId="17" applyFont="1" applyFill="1" applyBorder="1" applyAlignment="1" applyProtection="1">
      <alignment vertical="center" wrapText="1"/>
    </xf>
    <xf numFmtId="165" fontId="7" fillId="0" borderId="1" xfId="17" applyFont="1" applyFill="1" applyBorder="1" applyAlignment="1">
      <alignment vertical="center" wrapText="1"/>
    </xf>
    <xf numFmtId="165" fontId="10" fillId="0" borderId="1" xfId="17" applyFont="1" applyFill="1" applyBorder="1" applyAlignment="1"/>
    <xf numFmtId="171" fontId="21" fillId="0" borderId="0" xfId="17" applyNumberFormat="1" applyFont="1"/>
    <xf numFmtId="167" fontId="10" fillId="0" borderId="0" xfId="0" applyNumberFormat="1" applyFont="1" applyFill="1" applyBorder="1" applyAlignment="1">
      <alignment horizontal="right" vertical="center" wrapText="1"/>
    </xf>
    <xf numFmtId="169" fontId="0" fillId="0" borderId="0" xfId="0" applyNumberFormat="1"/>
    <xf numFmtId="0" fontId="5" fillId="0" borderId="1" xfId="0" applyNumberFormat="1" applyFont="1" applyBorder="1" applyAlignment="1">
      <alignment wrapText="1"/>
    </xf>
    <xf numFmtId="49" fontId="5" fillId="0" borderId="5" xfId="0" applyNumberFormat="1" applyFont="1" applyFill="1" applyBorder="1" applyAlignment="1"/>
    <xf numFmtId="49" fontId="5" fillId="0" borderId="1" xfId="0" applyNumberFormat="1" applyFont="1" applyFill="1" applyBorder="1" applyAlignment="1">
      <alignment wrapText="1"/>
    </xf>
    <xf numFmtId="49" fontId="5" fillId="0" borderId="1" xfId="0" applyNumberFormat="1" applyFont="1" applyFill="1" applyBorder="1" applyAlignment="1">
      <alignment horizontal="center" wrapText="1"/>
    </xf>
    <xf numFmtId="2" fontId="5" fillId="0" borderId="1" xfId="0" applyNumberFormat="1" applyFont="1" applyBorder="1" applyAlignment="1">
      <alignment wrapText="1"/>
    </xf>
    <xf numFmtId="4" fontId="5" fillId="0" borderId="1" xfId="0" applyNumberFormat="1" applyFont="1" applyBorder="1" applyAlignment="1">
      <alignment horizontal="center"/>
    </xf>
    <xf numFmtId="165" fontId="5" fillId="0" borderId="1" xfId="17" applyFont="1" applyBorder="1" applyAlignment="1">
      <alignment horizontal="center"/>
    </xf>
    <xf numFmtId="0" fontId="5" fillId="5" borderId="1" xfId="0" applyFont="1" applyFill="1" applyBorder="1" applyAlignment="1">
      <alignment horizontal="right"/>
    </xf>
    <xf numFmtId="0" fontId="5" fillId="0" borderId="1" xfId="0" applyFont="1" applyFill="1" applyBorder="1" applyAlignment="1"/>
    <xf numFmtId="0" fontId="5" fillId="0" borderId="1" xfId="0" applyFont="1" applyFill="1" applyBorder="1" applyAlignment="1">
      <alignment horizontal="center"/>
    </xf>
    <xf numFmtId="0" fontId="5" fillId="0" borderId="0" xfId="0" applyFont="1" applyAlignment="1">
      <alignment horizontal="justify" vertical="top" wrapText="1"/>
    </xf>
    <xf numFmtId="0" fontId="10" fillId="0" borderId="1" xfId="0" applyFont="1" applyBorder="1" applyAlignment="1">
      <alignment horizontal="center"/>
    </xf>
    <xf numFmtId="0" fontId="23" fillId="2" borderId="1" xfId="0" applyFont="1" applyFill="1" applyBorder="1" applyAlignment="1">
      <alignment wrapText="1"/>
    </xf>
    <xf numFmtId="0" fontId="23" fillId="2" borderId="1" xfId="0" applyFont="1" applyFill="1" applyBorder="1" applyAlignment="1">
      <alignment horizontal="center" vertical="top" wrapText="1"/>
    </xf>
    <xf numFmtId="0" fontId="23" fillId="2" borderId="1" xfId="0" applyFont="1" applyFill="1" applyBorder="1" applyAlignment="1">
      <alignment horizontal="center" wrapText="1"/>
    </xf>
    <xf numFmtId="4" fontId="23" fillId="2" borderId="1" xfId="0" applyNumberFormat="1" applyFont="1" applyFill="1" applyBorder="1" applyAlignment="1">
      <alignment horizontal="center" wrapText="1"/>
    </xf>
    <xf numFmtId="0" fontId="5" fillId="0" borderId="1" xfId="0" applyFont="1" applyBorder="1" applyAlignment="1">
      <alignment horizontal="center" wrapText="1"/>
    </xf>
    <xf numFmtId="4" fontId="5" fillId="0" borderId="1" xfId="0" applyNumberFormat="1" applyFont="1" applyBorder="1" applyAlignment="1">
      <alignment horizontal="center" wrapText="1"/>
    </xf>
    <xf numFmtId="167" fontId="10" fillId="0" borderId="1" xfId="20" applyNumberFormat="1" applyFont="1" applyFill="1" applyBorder="1" applyAlignment="1">
      <alignment vertical="center"/>
    </xf>
    <xf numFmtId="165" fontId="10" fillId="0" borderId="1" xfId="17" applyFont="1" applyBorder="1" applyAlignment="1">
      <alignment horizontal="center" vertical="center"/>
    </xf>
    <xf numFmtId="49" fontId="10" fillId="0" borderId="1" xfId="69" applyNumberFormat="1" applyFont="1" applyBorder="1" applyAlignment="1" applyProtection="1">
      <alignment horizontal="left" vertical="center" wrapText="1"/>
    </xf>
    <xf numFmtId="4" fontId="10" fillId="0" borderId="1" xfId="69" applyNumberFormat="1" applyFont="1" applyBorder="1" applyAlignment="1" applyProtection="1">
      <alignment horizontal="right" vertical="center" wrapText="1"/>
    </xf>
    <xf numFmtId="49" fontId="10" fillId="0" borderId="1" xfId="70" applyNumberFormat="1" applyFont="1" applyBorder="1" applyAlignment="1" applyProtection="1">
      <alignment horizontal="left" vertical="center" wrapText="1"/>
    </xf>
    <xf numFmtId="4" fontId="10" fillId="0" borderId="1" xfId="70" applyNumberFormat="1" applyFont="1" applyBorder="1" applyAlignment="1" applyProtection="1">
      <alignment horizontal="right" vertical="center" wrapText="1"/>
    </xf>
    <xf numFmtId="0" fontId="10" fillId="0" borderId="1" xfId="0" applyFont="1" applyFill="1" applyBorder="1"/>
    <xf numFmtId="169" fontId="10" fillId="0" borderId="1" xfId="0" applyNumberFormat="1" applyFont="1" applyFill="1" applyBorder="1"/>
    <xf numFmtId="0" fontId="9" fillId="0" borderId="1" xfId="0" applyFont="1" applyBorder="1" applyAlignment="1">
      <alignment horizontal="left"/>
    </xf>
    <xf numFmtId="167" fontId="9" fillId="0" borderId="1" xfId="0" applyNumberFormat="1" applyFont="1" applyBorder="1" applyAlignment="1">
      <alignment horizontal="right"/>
    </xf>
    <xf numFmtId="0" fontId="19" fillId="0" borderId="24" xfId="2" applyFont="1" applyFill="1" applyBorder="1" applyAlignment="1">
      <alignment horizontal="left" wrapText="1"/>
    </xf>
    <xf numFmtId="167" fontId="19" fillId="0" borderId="24" xfId="3" applyNumberFormat="1" applyFont="1" applyFill="1" applyBorder="1"/>
    <xf numFmtId="165" fontId="8" fillId="0" borderId="1" xfId="17" applyFont="1" applyBorder="1" applyAlignment="1">
      <alignment vertical="center"/>
    </xf>
    <xf numFmtId="0" fontId="33" fillId="0" borderId="2" xfId="6" applyFont="1" applyFill="1" applyBorder="1" applyAlignment="1">
      <alignment horizontal="left" wrapText="1"/>
    </xf>
    <xf numFmtId="0" fontId="5" fillId="0" borderId="2" xfId="2" applyFont="1" applyFill="1" applyBorder="1" applyAlignment="1">
      <alignment horizontal="left" wrapText="1"/>
    </xf>
    <xf numFmtId="167" fontId="5" fillId="0" borderId="1" xfId="0" applyNumberFormat="1" applyFont="1" applyFill="1" applyBorder="1" applyAlignment="1">
      <alignment horizontal="right" wrapText="1"/>
    </xf>
    <xf numFmtId="0" fontId="33" fillId="0" borderId="2" xfId="7" applyFont="1" applyFill="1" applyBorder="1" applyAlignment="1">
      <alignment horizontal="left" wrapText="1"/>
    </xf>
    <xf numFmtId="167" fontId="5" fillId="0" borderId="1" xfId="0" applyNumberFormat="1" applyFont="1" applyBorder="1"/>
    <xf numFmtId="49" fontId="9" fillId="0" borderId="1" xfId="0" applyNumberFormat="1" applyFont="1" applyBorder="1" applyAlignment="1">
      <alignment horizontal="center" vertical="center"/>
    </xf>
    <xf numFmtId="0" fontId="32" fillId="0" borderId="1" xfId="0" applyFont="1" applyFill="1" applyBorder="1" applyAlignment="1">
      <alignment horizontal="left" wrapText="1"/>
    </xf>
    <xf numFmtId="0" fontId="1" fillId="0" borderId="1" xfId="0" applyFont="1" applyFill="1" applyBorder="1"/>
    <xf numFmtId="4" fontId="10" fillId="0" borderId="1" xfId="0" applyNumberFormat="1" applyFont="1" applyFill="1" applyBorder="1" applyAlignment="1">
      <alignment horizontal="right" vertical="center" wrapText="1"/>
    </xf>
    <xf numFmtId="4" fontId="10" fillId="0" borderId="1" xfId="0" applyNumberFormat="1" applyFont="1" applyFill="1" applyBorder="1"/>
    <xf numFmtId="4" fontId="10" fillId="0" borderId="1" xfId="17" applyNumberFormat="1" applyFont="1" applyFill="1" applyBorder="1" applyAlignment="1">
      <alignment horizontal="right"/>
    </xf>
    <xf numFmtId="4" fontId="5" fillId="0" borderId="0" xfId="0" applyNumberFormat="1" applyFont="1" applyFill="1" applyAlignment="1">
      <alignment horizontal="center" vertical="center"/>
    </xf>
    <xf numFmtId="0" fontId="5" fillId="0" borderId="0" xfId="0" applyFont="1" applyFill="1" applyAlignment="1">
      <alignment horizontal="right"/>
    </xf>
    <xf numFmtId="165" fontId="1" fillId="5" borderId="0" xfId="17" applyFont="1" applyFill="1" applyAlignment="1">
      <alignment horizontal="center"/>
    </xf>
    <xf numFmtId="165" fontId="0" fillId="5" borderId="0" xfId="17" applyFont="1" applyFill="1" applyBorder="1"/>
    <xf numFmtId="165" fontId="0" fillId="5" borderId="0" xfId="17" applyFont="1" applyFill="1"/>
    <xf numFmtId="0" fontId="0" fillId="0" borderId="1" xfId="0" applyFont="1" applyBorder="1" applyAlignment="1">
      <alignment horizontal="center" vertical="top" wrapText="1"/>
    </xf>
    <xf numFmtId="49" fontId="0" fillId="0" borderId="1" xfId="0" applyNumberFormat="1" applyFont="1" applyBorder="1" applyAlignment="1">
      <alignment horizontal="center" vertical="top" wrapText="1"/>
    </xf>
    <xf numFmtId="4" fontId="0" fillId="0" borderId="1" xfId="0" applyNumberFormat="1" applyFont="1" applyBorder="1" applyAlignment="1">
      <alignment horizontal="right" vertical="top" wrapText="1"/>
    </xf>
    <xf numFmtId="49" fontId="10" fillId="0" borderId="1" xfId="0" applyNumberFormat="1" applyFont="1" applyFill="1" applyBorder="1" applyAlignment="1">
      <alignment horizontal="center" vertical="center"/>
    </xf>
    <xf numFmtId="0" fontId="63" fillId="0" borderId="1" xfId="0" applyFont="1" applyFill="1" applyBorder="1" applyAlignment="1">
      <alignment wrapText="1"/>
    </xf>
    <xf numFmtId="49" fontId="7" fillId="0" borderId="1" xfId="0" applyNumberFormat="1" applyFont="1" applyFill="1" applyBorder="1" applyAlignment="1">
      <alignment horizontal="center" vertical="center" wrapText="1"/>
    </xf>
    <xf numFmtId="0" fontId="12" fillId="0" borderId="0" xfId="0" applyFont="1" applyBorder="1" applyAlignment="1">
      <alignment horizontal="center" wrapText="1"/>
    </xf>
    <xf numFmtId="0" fontId="5" fillId="0" borderId="0" xfId="0" applyFont="1" applyAlignment="1">
      <alignment horizontal="right" wrapText="1"/>
    </xf>
    <xf numFmtId="49" fontId="5" fillId="0" borderId="0" xfId="0" applyNumberFormat="1" applyFont="1" applyAlignment="1">
      <alignment horizontal="right" wrapText="1"/>
    </xf>
    <xf numFmtId="0" fontId="13" fillId="0" borderId="0" xfId="0" applyFont="1" applyAlignment="1">
      <alignment horizontal="right" vertical="center" wrapText="1"/>
    </xf>
    <xf numFmtId="49" fontId="14" fillId="0" borderId="7" xfId="0" applyNumberFormat="1" applyFont="1" applyFill="1" applyBorder="1" applyAlignment="1">
      <alignment horizontal="left" vertical="center" wrapText="1"/>
    </xf>
    <xf numFmtId="49" fontId="14" fillId="0" borderId="9" xfId="0" applyNumberFormat="1" applyFont="1" applyFill="1" applyBorder="1" applyAlignment="1">
      <alignment horizontal="left" vertical="center" wrapText="1"/>
    </xf>
    <xf numFmtId="49" fontId="14" fillId="0" borderId="5" xfId="0" applyNumberFormat="1"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2" fillId="0" borderId="8" xfId="0" applyFont="1" applyBorder="1" applyAlignment="1">
      <alignment horizontal="center" vertical="center" wrapText="1"/>
    </xf>
    <xf numFmtId="0" fontId="8" fillId="0" borderId="1" xfId="0" applyFont="1" applyFill="1" applyBorder="1" applyAlignment="1">
      <alignment horizontal="left" vertical="center" wrapText="1"/>
    </xf>
    <xf numFmtId="0" fontId="14" fillId="0" borderId="7"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left" vertical="center"/>
    </xf>
    <xf numFmtId="168" fontId="12" fillId="0" borderId="0" xfId="0" applyNumberFormat="1" applyFont="1" applyFill="1" applyAlignment="1">
      <alignment horizontal="center" wrapText="1"/>
    </xf>
    <xf numFmtId="0" fontId="5" fillId="0" borderId="0" xfId="0" applyFont="1" applyFill="1" applyAlignment="1">
      <alignment horizontal="right" wrapText="1"/>
    </xf>
    <xf numFmtId="0" fontId="25" fillId="0" borderId="7" xfId="0" applyFont="1" applyBorder="1" applyAlignment="1">
      <alignment horizontal="center" vertical="top"/>
    </xf>
    <xf numFmtId="0" fontId="25" fillId="0" borderId="5" xfId="0" applyFont="1" applyBorder="1" applyAlignment="1">
      <alignment horizontal="center" vertical="top"/>
    </xf>
    <xf numFmtId="0" fontId="25" fillId="0" borderId="0" xfId="0" applyNumberFormat="1" applyFont="1" applyFill="1" applyAlignment="1">
      <alignment wrapText="1"/>
    </xf>
    <xf numFmtId="0" fontId="16" fillId="0" borderId="0" xfId="0" applyFont="1" applyBorder="1" applyAlignment="1">
      <alignment horizontal="center" wrapText="1"/>
    </xf>
    <xf numFmtId="0" fontId="25" fillId="0" borderId="7" xfId="0" applyFont="1" applyBorder="1" applyAlignment="1">
      <alignment horizontal="center" vertical="top" wrapText="1"/>
    </xf>
    <xf numFmtId="0" fontId="25" fillId="0" borderId="5" xfId="0" applyFont="1" applyBorder="1" applyAlignment="1">
      <alignment horizontal="center" vertical="top" wrapText="1"/>
    </xf>
    <xf numFmtId="49" fontId="5" fillId="0" borderId="0" xfId="0" applyNumberFormat="1" applyFont="1" applyFill="1" applyAlignment="1">
      <alignment horizontal="right" wrapText="1"/>
    </xf>
    <xf numFmtId="4" fontId="5" fillId="0" borderId="1" xfId="0" applyNumberFormat="1" applyFont="1" applyBorder="1" applyAlignment="1">
      <alignment horizontal="center" vertical="center" wrapText="1"/>
    </xf>
    <xf numFmtId="0" fontId="12" fillId="0" borderId="0" xfId="0" applyFont="1" applyFill="1" applyBorder="1" applyAlignment="1">
      <alignment horizont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37" fillId="0" borderId="1" xfId="0" applyNumberFormat="1"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65" fontId="5" fillId="0" borderId="4" xfId="17" applyFont="1" applyFill="1" applyBorder="1" applyAlignment="1">
      <alignment horizontal="center" vertical="center" wrapText="1"/>
    </xf>
    <xf numFmtId="165" fontId="5" fillId="0" borderId="6" xfId="17"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7"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9" fillId="0" borderId="1" xfId="0" applyFont="1" applyBorder="1" applyAlignment="1">
      <alignment horizontal="center" wrapText="1"/>
    </xf>
    <xf numFmtId="0" fontId="10" fillId="0" borderId="1" xfId="0" applyFont="1" applyBorder="1" applyAlignment="1">
      <alignment horizontal="center" vertical="center" wrapText="1"/>
    </xf>
    <xf numFmtId="0" fontId="12" fillId="0" borderId="0" xfId="0" applyFont="1" applyAlignment="1">
      <alignment horizontal="center" vertical="center" wrapText="1"/>
    </xf>
    <xf numFmtId="0" fontId="10" fillId="0" borderId="1" xfId="0" applyFont="1" applyBorder="1" applyAlignment="1">
      <alignment horizontal="center"/>
    </xf>
    <xf numFmtId="49" fontId="5" fillId="0" borderId="8" xfId="0" applyNumberFormat="1" applyFont="1" applyBorder="1" applyAlignment="1">
      <alignment horizontal="right" vertical="center"/>
    </xf>
    <xf numFmtId="49" fontId="5" fillId="0" borderId="7"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8" xfId="0" applyNumberFormat="1" applyFont="1" applyFill="1" applyBorder="1" applyAlignment="1">
      <alignment horizontal="right" vertical="center"/>
    </xf>
    <xf numFmtId="0" fontId="12" fillId="0" borderId="0" xfId="0" applyFont="1" applyAlignment="1">
      <alignment horizontal="center" wrapText="1"/>
    </xf>
    <xf numFmtId="0" fontId="16" fillId="0" borderId="0" xfId="0"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7" xfId="0" applyNumberFormat="1" applyFont="1" applyBorder="1" applyAlignment="1">
      <alignment horizontal="center" vertical="center"/>
    </xf>
    <xf numFmtId="0" fontId="12" fillId="0" borderId="0"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38" fillId="0" borderId="1" xfId="0" applyNumberFormat="1" applyFont="1" applyFill="1" applyBorder="1" applyAlignment="1">
      <alignment horizontal="left" vertical="top" wrapText="1"/>
    </xf>
    <xf numFmtId="0" fontId="38" fillId="0" borderId="1" xfId="0" quotePrefix="1" applyNumberFormat="1" applyFont="1" applyFill="1" applyBorder="1" applyAlignment="1">
      <alignment horizontal="left" vertical="top" wrapText="1"/>
    </xf>
    <xf numFmtId="0" fontId="12" fillId="0" borderId="0" xfId="0" applyFont="1" applyFill="1" applyAlignment="1">
      <alignment horizontal="center" vertical="top" wrapText="1"/>
    </xf>
    <xf numFmtId="172" fontId="12" fillId="0" borderId="23" xfId="0" applyNumberFormat="1" applyFont="1" applyFill="1" applyBorder="1" applyAlignment="1" applyProtection="1">
      <alignment horizontal="center" vertical="center" wrapText="1"/>
    </xf>
    <xf numFmtId="172" fontId="12" fillId="0" borderId="0" xfId="0" applyNumberFormat="1" applyFont="1" applyFill="1" applyBorder="1" applyAlignment="1" applyProtection="1">
      <alignment horizontal="center" vertical="center" wrapText="1"/>
    </xf>
  </cellXfs>
  <cellStyles count="71">
    <cellStyle name="20% — акцент1" xfId="28"/>
    <cellStyle name="20% — акцент2" xfId="29"/>
    <cellStyle name="20% — акцент3" xfId="30"/>
    <cellStyle name="20% — акцент4" xfId="31"/>
    <cellStyle name="20% — акцент5" xfId="32"/>
    <cellStyle name="20% — акцент6" xfId="33"/>
    <cellStyle name="40% — акцент1" xfId="34"/>
    <cellStyle name="40% — акцент2" xfId="35"/>
    <cellStyle name="40% — акцент3" xfId="36"/>
    <cellStyle name="40% — акцент4" xfId="37"/>
    <cellStyle name="40% — акцент5" xfId="38"/>
    <cellStyle name="40% — акцент6" xfId="39"/>
    <cellStyle name="60% — акцент1" xfId="40"/>
    <cellStyle name="60% — акцент2" xfId="41"/>
    <cellStyle name="60% — акцент3" xfId="42"/>
    <cellStyle name="60% — акцент4" xfId="43"/>
    <cellStyle name="60% — акцент5" xfId="44"/>
    <cellStyle name="60% — акцент6" xfId="45"/>
    <cellStyle name="Акцент1 2" xfId="46"/>
    <cellStyle name="Акцент2 2" xfId="47"/>
    <cellStyle name="Акцент3 2" xfId="48"/>
    <cellStyle name="Акцент4 2" xfId="49"/>
    <cellStyle name="Акцент5 2" xfId="50"/>
    <cellStyle name="Акцент6 2" xfId="51"/>
    <cellStyle name="Ввод  2" xfId="52"/>
    <cellStyle name="Вывод 2" xfId="53"/>
    <cellStyle name="Вычисление 2" xfId="54"/>
    <cellStyle name="Заголовок 1 2" xfId="55"/>
    <cellStyle name="Заголовок 2 2" xfId="56"/>
    <cellStyle name="Заголовок 3 2" xfId="57"/>
    <cellStyle name="Заголовок 4 2" xfId="58"/>
    <cellStyle name="Итог 2" xfId="59"/>
    <cellStyle name="Контрольная ячейка 2" xfId="60"/>
    <cellStyle name="Название 2" xfId="61"/>
    <cellStyle name="Нейтральный 2" xfId="62"/>
    <cellStyle name="Обычный" xfId="0" builtinId="0"/>
    <cellStyle name="Обычный 10" xfId="1"/>
    <cellStyle name="Обычный 11" xfId="2"/>
    <cellStyle name="Обычный 12" xfId="3"/>
    <cellStyle name="Обычный 2" xfId="4"/>
    <cellStyle name="Обычный 22" xfId="5"/>
    <cellStyle name="Обычный 23" xfId="6"/>
    <cellStyle name="Обычный 29" xfId="7"/>
    <cellStyle name="Обычный 3" xfId="27"/>
    <cellStyle name="Обычный 30" xfId="8"/>
    <cellStyle name="Обычный 4" xfId="21"/>
    <cellStyle name="Обычный 43" xfId="9"/>
    <cellStyle name="Обычный 44" xfId="10"/>
    <cellStyle name="Обычный 45" xfId="11"/>
    <cellStyle name="Обычный 46" xfId="12"/>
    <cellStyle name="Обычный 47" xfId="13"/>
    <cellStyle name="Обычный 48" xfId="14"/>
    <cellStyle name="Обычный_Лист1" xfId="22"/>
    <cellStyle name="Обычный_переч субс" xfId="26"/>
    <cellStyle name="Обычный_раздатка" xfId="69"/>
    <cellStyle name="Обычный_раздатка_1" xfId="70"/>
    <cellStyle name="Обычный_софин" xfId="24"/>
    <cellStyle name="Обычный_софин_1" xfId="25"/>
    <cellStyle name="Обычный_Шпаргалка" xfId="23"/>
    <cellStyle name="Плохой 2" xfId="63"/>
    <cellStyle name="Пояснение 2" xfId="64"/>
    <cellStyle name="Примечание 2" xfId="65"/>
    <cellStyle name="Связанная ячейка 2" xfId="66"/>
    <cellStyle name="Текст предупреждения 2" xfId="67"/>
    <cellStyle name="Тысячи [0]_Лист1" xfId="15"/>
    <cellStyle name="Тысячи_Лист1" xfId="16"/>
    <cellStyle name="Финансовый" xfId="17" builtinId="3"/>
    <cellStyle name="Финансовый 2" xfId="18"/>
    <cellStyle name="Финансовый 3" xfId="19"/>
    <cellStyle name="Финансовый 3 2" xfId="20"/>
    <cellStyle name="Хороший 2" xfId="6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6;&#1083;&#1100;&#1079;&#1086;&#1074;&#1072;&#1090;&#1077;&#1083;&#1080;/01_&#1041;&#1102;&#1076;&#1078;&#1077;&#1090;&#1085;&#1099;&#1081;%20&#1086;&#1090;&#1076;&#1077;&#1083;/&#1052;&#1086;&#1080;%20&#1076;&#1086;&#1082;&#1091;&#1084;&#1077;&#1085;&#1090;&#1099;/&#1073;&#1102;&#1076;&#1078;&#1077;&#1090;%202021/&#1056;&#1077;&#1096;&#1077;&#1085;&#1080;&#1103;/04%20&#1072;&#1087;&#1088;&#1077;&#1083;&#1100;/&#1087;&#1088;&#1080;&#1083;&#1086;&#1078;&#1077;&#1085;&#1080;&#110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rfu\Desktop\&#1055;&#1088;&#1080;&#1083;&#1086;&#1078;&#1077;&#1085;&#1080;&#1103;%202022-2024%20&#1084;&#1086;&#107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Деф"/>
      <sheetName val="АдмДох"/>
      <sheetName val="АдмИст"/>
      <sheetName val="Норм"/>
      <sheetName val="Дох "/>
      <sheetName val="Вед21"/>
      <sheetName val="вед 22-23"/>
      <sheetName val="Фун21"/>
      <sheetName val="Фун 22-23"/>
      <sheetName val="ЦСР 21"/>
      <sheetName val="ЦСР 22-23"/>
      <sheetName val="публ"/>
      <sheetName val="пов зп 06"/>
      <sheetName val="благ"/>
      <sheetName val="налог п"/>
      <sheetName val="уч УДС"/>
      <sheetName val="благ м"/>
      <sheetName val="Полн"/>
      <sheetName val="ФФП"/>
      <sheetName val="адм к"/>
      <sheetName val="ВУС"/>
      <sheetName val="пожарка"/>
      <sheetName val="дороги к"/>
      <sheetName val="ак"/>
      <sheetName val="дороги с"/>
      <sheetName val="БДД"/>
      <sheetName val="Молод"/>
      <sheetName val="сбал"/>
      <sheetName val="переч субс"/>
      <sheetName val="софин"/>
      <sheetName val="Заим"/>
      <sheetName val="гор ср"/>
      <sheetName val="пов зп 10"/>
      <sheetName val="рег вып"/>
      <sheetName val="спр"/>
      <sheetName val="Лист1"/>
      <sheetName val="Лист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
          <cell r="B4" t="str">
            <v>6/1-25</v>
          </cell>
        </row>
        <row r="38">
          <cell r="C38">
            <v>0</v>
          </cell>
        </row>
      </sheetData>
      <sheetData sheetId="35"/>
      <sheetData sheetId="3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Деф"/>
      <sheetName val="АдмДох"/>
      <sheetName val="АдмИст"/>
      <sheetName val="Норм"/>
      <sheetName val="Дох "/>
      <sheetName val="Вед22"/>
      <sheetName val="вед 23-24"/>
      <sheetName val="Фун22"/>
      <sheetName val="Фун 23-24"/>
      <sheetName val="ЦСР 22"/>
      <sheetName val="ЦСР 23-24"/>
      <sheetName val="публ"/>
      <sheetName val="Полн"/>
      <sheetName val="сбал"/>
      <sheetName val="софин"/>
      <sheetName val="дороги к"/>
      <sheetName val="горср 10"/>
      <sheetName val="рег вып"/>
      <sheetName val="гор ср"/>
      <sheetName val="налог п"/>
      <sheetName val="уч УДС"/>
      <sheetName val="благ"/>
      <sheetName val="благ м"/>
      <sheetName val="ФФП"/>
      <sheetName val="адм к"/>
      <sheetName val="ВУС"/>
      <sheetName val="переселен"/>
      <sheetName val="пожарка"/>
      <sheetName val="ак"/>
      <sheetName val="дороги с"/>
      <sheetName val="БДД"/>
      <sheetName val="Молод"/>
      <sheetName val="дороги50"/>
      <sheetName val="переч субс"/>
      <sheetName val="Заим"/>
      <sheetName val="пов зп 10"/>
      <sheetName val="спр"/>
      <sheetName val="Лист1"/>
      <sheetName val="Лист2"/>
    </sheetNames>
    <sheetDataSet>
      <sheetData sheetId="0"/>
      <sheetData sheetId="1"/>
      <sheetData sheetId="2"/>
      <sheetData sheetId="3"/>
      <sheetData sheetId="4"/>
      <sheetData sheetId="5">
        <row r="8">
          <cell r="G8" t="str">
            <v/>
          </cell>
        </row>
        <row r="9">
          <cell r="G9" t="str">
            <v>0100</v>
          </cell>
        </row>
        <row r="10">
          <cell r="G10" t="str">
            <v>0103</v>
          </cell>
        </row>
        <row r="11">
          <cell r="G11" t="str">
            <v>01038000000000</v>
          </cell>
        </row>
        <row r="12">
          <cell r="G12" t="str">
            <v>01038020000000</v>
          </cell>
        </row>
        <row r="13">
          <cell r="G13" t="str">
            <v>01038020060000</v>
          </cell>
        </row>
        <row r="14">
          <cell r="G14" t="str">
            <v>01038020060000100</v>
          </cell>
        </row>
        <row r="15">
          <cell r="G15" t="str">
            <v>01038020060000120</v>
          </cell>
        </row>
        <row r="16">
          <cell r="G16" t="str">
            <v>01038020060000121</v>
          </cell>
        </row>
        <row r="17">
          <cell r="G17" t="str">
            <v>01038020060000122</v>
          </cell>
        </row>
        <row r="18">
          <cell r="G18" t="str">
            <v>01038020060000129</v>
          </cell>
        </row>
        <row r="19">
          <cell r="G19" t="str">
            <v>01038020060000200</v>
          </cell>
        </row>
        <row r="20">
          <cell r="G20" t="str">
            <v>01038020060000240</v>
          </cell>
        </row>
        <row r="21">
          <cell r="G21" t="str">
            <v>01038020060000244</v>
          </cell>
        </row>
        <row r="22">
          <cell r="G22" t="str">
            <v>01038020067000</v>
          </cell>
        </row>
        <row r="23">
          <cell r="G23" t="str">
            <v>01038020067000100</v>
          </cell>
        </row>
        <row r="24">
          <cell r="G24" t="str">
            <v>01038020067000120</v>
          </cell>
        </row>
        <row r="25">
          <cell r="G25" t="str">
            <v>01038020067000122</v>
          </cell>
        </row>
        <row r="26">
          <cell r="G26" t="str">
            <v>01038030000000</v>
          </cell>
        </row>
        <row r="27">
          <cell r="G27" t="str">
            <v>01038030060000</v>
          </cell>
        </row>
        <row r="28">
          <cell r="G28" t="str">
            <v>01038030060000100</v>
          </cell>
        </row>
        <row r="29">
          <cell r="G29" t="str">
            <v>01038030060000120</v>
          </cell>
        </row>
        <row r="30">
          <cell r="G30" t="str">
            <v>01038030060000121</v>
          </cell>
        </row>
        <row r="31">
          <cell r="G31" t="str">
            <v>01038030060000122</v>
          </cell>
        </row>
        <row r="32">
          <cell r="G32" t="str">
            <v>01038030060000123</v>
          </cell>
        </row>
        <row r="33">
          <cell r="G33" t="str">
            <v>01038030060000129</v>
          </cell>
        </row>
        <row r="34">
          <cell r="G34" t="str">
            <v>01038030067000</v>
          </cell>
        </row>
        <row r="35">
          <cell r="G35" t="str">
            <v>01038030067000100</v>
          </cell>
        </row>
        <row r="36">
          <cell r="G36" t="str">
            <v>01038030067000120</v>
          </cell>
        </row>
        <row r="37">
          <cell r="G37" t="str">
            <v>01038030067000122</v>
          </cell>
        </row>
        <row r="38">
          <cell r="G38" t="str">
            <v/>
          </cell>
        </row>
        <row r="39">
          <cell r="G39" t="str">
            <v>0100</v>
          </cell>
        </row>
        <row r="40">
          <cell r="G40" t="str">
            <v>0106</v>
          </cell>
        </row>
        <row r="41">
          <cell r="G41" t="str">
            <v>01068000000000</v>
          </cell>
        </row>
        <row r="42">
          <cell r="G42" t="str">
            <v>01068020000000</v>
          </cell>
        </row>
        <row r="43">
          <cell r="G43" t="str">
            <v>01068020060000</v>
          </cell>
        </row>
        <row r="44">
          <cell r="G44" t="str">
            <v>01068020060000100</v>
          </cell>
        </row>
        <row r="45">
          <cell r="G45" t="str">
            <v>01068020060000120</v>
          </cell>
        </row>
        <row r="46">
          <cell r="G46" t="str">
            <v>01068020060000121</v>
          </cell>
        </row>
        <row r="47">
          <cell r="G47" t="str">
            <v>01068020060000122</v>
          </cell>
        </row>
        <row r="48">
          <cell r="G48" t="str">
            <v>01068020060000129</v>
          </cell>
        </row>
        <row r="49">
          <cell r="G49" t="str">
            <v>01068020060000200</v>
          </cell>
        </row>
        <row r="50">
          <cell r="G50" t="str">
            <v>01068020060000240</v>
          </cell>
        </row>
        <row r="51">
          <cell r="G51" t="str">
            <v>01068020060000244</v>
          </cell>
        </row>
        <row r="52">
          <cell r="G52" t="str">
            <v>01068020067000</v>
          </cell>
        </row>
        <row r="53">
          <cell r="G53" t="str">
            <v>01068020067000100</v>
          </cell>
        </row>
        <row r="54">
          <cell r="G54" t="str">
            <v>01068020067000120</v>
          </cell>
        </row>
        <row r="55">
          <cell r="G55" t="str">
            <v>01068020067000122</v>
          </cell>
        </row>
        <row r="56">
          <cell r="G56" t="str">
            <v>01068040000000</v>
          </cell>
        </row>
        <row r="57">
          <cell r="G57" t="str">
            <v>01068040060000</v>
          </cell>
        </row>
        <row r="58">
          <cell r="G58" t="str">
            <v>01068040060000100</v>
          </cell>
        </row>
        <row r="59">
          <cell r="G59" t="str">
            <v>01068040060000120</v>
          </cell>
        </row>
        <row r="60">
          <cell r="G60" t="str">
            <v>01068040060000121</v>
          </cell>
        </row>
        <row r="61">
          <cell r="G61" t="str">
            <v>01068040060000122</v>
          </cell>
        </row>
        <row r="62">
          <cell r="G62" t="str">
            <v>01068040067000</v>
          </cell>
        </row>
        <row r="63">
          <cell r="G63" t="str">
            <v>01068040067000100</v>
          </cell>
        </row>
        <row r="64">
          <cell r="G64" t="str">
            <v>01068040067000120</v>
          </cell>
        </row>
        <row r="65">
          <cell r="G65" t="str">
            <v>01068040067000129</v>
          </cell>
        </row>
        <row r="66">
          <cell r="G66" t="str">
            <v/>
          </cell>
        </row>
        <row r="67">
          <cell r="G67" t="str">
            <v>0100</v>
          </cell>
        </row>
        <row r="68">
          <cell r="G68" t="str">
            <v>0102</v>
          </cell>
        </row>
        <row r="69">
          <cell r="G69" t="str">
            <v>01028000000000</v>
          </cell>
        </row>
        <row r="70">
          <cell r="G70" t="str">
            <v>01028010000000</v>
          </cell>
        </row>
        <row r="71">
          <cell r="G71" t="str">
            <v>01028010060000</v>
          </cell>
        </row>
        <row r="72">
          <cell r="G72" t="str">
            <v>01028010060000100</v>
          </cell>
        </row>
        <row r="73">
          <cell r="G73" t="str">
            <v>01028010060000120</v>
          </cell>
        </row>
        <row r="74">
          <cell r="G74" t="str">
            <v>01028010060000121</v>
          </cell>
        </row>
        <row r="75">
          <cell r="G75" t="str">
            <v>01028010060000122</v>
          </cell>
        </row>
        <row r="76">
          <cell r="G76" t="str">
            <v>01028010060000129</v>
          </cell>
        </row>
        <row r="77">
          <cell r="G77" t="str">
            <v>01028010067000</v>
          </cell>
        </row>
        <row r="78">
          <cell r="G78" t="str">
            <v>01028010067000100</v>
          </cell>
        </row>
        <row r="79">
          <cell r="G79" t="str">
            <v>01028010067000120</v>
          </cell>
        </row>
        <row r="80">
          <cell r="G80" t="str">
            <v>01028010067000122</v>
          </cell>
        </row>
        <row r="81">
          <cell r="G81" t="str">
            <v>0104</v>
          </cell>
        </row>
        <row r="82">
          <cell r="G82" t="str">
            <v>01040400000000</v>
          </cell>
        </row>
        <row r="83">
          <cell r="G83" t="str">
            <v>01040420000000</v>
          </cell>
        </row>
        <row r="84">
          <cell r="G84" t="str">
            <v>01040420080040</v>
          </cell>
        </row>
        <row r="85">
          <cell r="G85" t="str">
            <v>01040420080040200</v>
          </cell>
        </row>
        <row r="86">
          <cell r="G86" t="str">
            <v>01040420080040240</v>
          </cell>
        </row>
        <row r="87">
          <cell r="G87" t="str">
            <v>01040420080040244</v>
          </cell>
        </row>
        <row r="88">
          <cell r="G88" t="str">
            <v>01048000000000</v>
          </cell>
        </row>
        <row r="89">
          <cell r="G89" t="str">
            <v>01048020000000</v>
          </cell>
        </row>
        <row r="90">
          <cell r="G90" t="str">
            <v>01048020060000</v>
          </cell>
        </row>
        <row r="91">
          <cell r="G91" t="str">
            <v>01048020060000100</v>
          </cell>
        </row>
        <row r="92">
          <cell r="G92" t="str">
            <v>01048020060000120</v>
          </cell>
        </row>
        <row r="93">
          <cell r="G93" t="str">
            <v>01048020060000121</v>
          </cell>
        </row>
        <row r="94">
          <cell r="G94" t="str">
            <v>01048020060000122</v>
          </cell>
        </row>
        <row r="95">
          <cell r="G95" t="str">
            <v>01048020060000129</v>
          </cell>
        </row>
        <row r="96">
          <cell r="G96" t="str">
            <v>01048020060000200</v>
          </cell>
        </row>
        <row r="97">
          <cell r="G97" t="str">
            <v>01048020060000240</v>
          </cell>
        </row>
        <row r="98">
          <cell r="G98" t="str">
            <v>01048020060000244</v>
          </cell>
        </row>
        <row r="99">
          <cell r="G99" t="str">
            <v>01048020060000800</v>
          </cell>
        </row>
        <row r="100">
          <cell r="G100" t="str">
            <v>01048020060000850</v>
          </cell>
        </row>
        <row r="101">
          <cell r="G101" t="str">
            <v>01048020060000853</v>
          </cell>
        </row>
        <row r="102">
          <cell r="G102" t="str">
            <v>01048020061000</v>
          </cell>
        </row>
        <row r="103">
          <cell r="G103" t="str">
            <v>01048020061000100</v>
          </cell>
        </row>
        <row r="104">
          <cell r="G104" t="str">
            <v>01048020061000120</v>
          </cell>
        </row>
        <row r="105">
          <cell r="G105" t="str">
            <v>01048020061000121</v>
          </cell>
        </row>
        <row r="106">
          <cell r="G106" t="str">
            <v>01048020061000129</v>
          </cell>
        </row>
        <row r="107">
          <cell r="G107" t="str">
            <v>01048020067000</v>
          </cell>
        </row>
        <row r="108">
          <cell r="G108" t="str">
            <v>01048020067000100</v>
          </cell>
        </row>
        <row r="109">
          <cell r="G109" t="str">
            <v>01048020067000120</v>
          </cell>
        </row>
        <row r="110">
          <cell r="G110" t="str">
            <v>01048020067000122</v>
          </cell>
        </row>
        <row r="111">
          <cell r="G111" t="str">
            <v>0104802006Б000</v>
          </cell>
        </row>
        <row r="112">
          <cell r="G112" t="str">
            <v>0104802006Б000100</v>
          </cell>
        </row>
        <row r="113">
          <cell r="G113" t="str">
            <v>0104802006Б000120</v>
          </cell>
        </row>
        <row r="114">
          <cell r="G114" t="str">
            <v>0104802006Б000121</v>
          </cell>
        </row>
        <row r="115">
          <cell r="G115" t="str">
            <v>0104802006Б000129</v>
          </cell>
        </row>
        <row r="116">
          <cell r="G116" t="str">
            <v>0104802006Г000</v>
          </cell>
        </row>
        <row r="117">
          <cell r="G117" t="str">
            <v>0104802006Г000200</v>
          </cell>
        </row>
        <row r="118">
          <cell r="G118" t="str">
            <v>0104802006Г000240</v>
          </cell>
        </row>
        <row r="119">
          <cell r="G119" t="str">
            <v>0104802006Г000244</v>
          </cell>
        </row>
        <row r="120">
          <cell r="G120" t="str">
            <v>0104802006Г000247</v>
          </cell>
        </row>
        <row r="121">
          <cell r="G121" t="str">
            <v>0104802006М000</v>
          </cell>
        </row>
        <row r="122">
          <cell r="G122" t="str">
            <v>0104802006М000200</v>
          </cell>
        </row>
        <row r="123">
          <cell r="G123" t="str">
            <v>0104802006М000240</v>
          </cell>
        </row>
        <row r="124">
          <cell r="G124" t="str">
            <v>0104802006М000244</v>
          </cell>
        </row>
        <row r="125">
          <cell r="G125" t="str">
            <v>0104802006Э000</v>
          </cell>
        </row>
        <row r="126">
          <cell r="G126" t="str">
            <v>0104802006Э000200</v>
          </cell>
        </row>
        <row r="127">
          <cell r="G127" t="str">
            <v>0104802006Э000240</v>
          </cell>
        </row>
        <row r="128">
          <cell r="G128" t="str">
            <v>0104802006Э000247</v>
          </cell>
        </row>
        <row r="129">
          <cell r="G129" t="str">
            <v>01048020074670</v>
          </cell>
        </row>
        <row r="130">
          <cell r="G130" t="str">
            <v>01048020074670100</v>
          </cell>
        </row>
        <row r="131">
          <cell r="G131" t="str">
            <v>01048020074670120</v>
          </cell>
        </row>
        <row r="132">
          <cell r="G132" t="str">
            <v>01048020074670121</v>
          </cell>
        </row>
        <row r="133">
          <cell r="G133" t="str">
            <v>01048020074670122</v>
          </cell>
        </row>
        <row r="134">
          <cell r="G134" t="str">
            <v>01048020074670129</v>
          </cell>
        </row>
        <row r="135">
          <cell r="G135" t="str">
            <v>01048020074670200</v>
          </cell>
        </row>
        <row r="136">
          <cell r="G136" t="str">
            <v>01048020074670240</v>
          </cell>
        </row>
        <row r="137">
          <cell r="G137" t="str">
            <v>01048020074670244</v>
          </cell>
        </row>
        <row r="138">
          <cell r="G138" t="str">
            <v>01048020076040</v>
          </cell>
        </row>
        <row r="139">
          <cell r="G139" t="str">
            <v>01048020076040100</v>
          </cell>
        </row>
        <row r="140">
          <cell r="G140" t="str">
            <v>01048020076040120</v>
          </cell>
        </row>
        <row r="141">
          <cell r="G141" t="str">
            <v>01048020076040121</v>
          </cell>
        </row>
        <row r="142">
          <cell r="G142" t="str">
            <v>01048020076040122</v>
          </cell>
        </row>
        <row r="143">
          <cell r="G143" t="str">
            <v>01048020076040129</v>
          </cell>
        </row>
        <row r="144">
          <cell r="G144" t="str">
            <v>01048020076040200</v>
          </cell>
        </row>
        <row r="145">
          <cell r="G145" t="str">
            <v>01048020076040240</v>
          </cell>
        </row>
        <row r="146">
          <cell r="G146" t="str">
            <v>01048020076040244</v>
          </cell>
        </row>
        <row r="147">
          <cell r="G147" t="str">
            <v>010480200Ч0010</v>
          </cell>
        </row>
        <row r="148">
          <cell r="G148" t="str">
            <v>010480200Ч0010100</v>
          </cell>
        </row>
        <row r="149">
          <cell r="G149" t="str">
            <v>010480200Ч0010120</v>
          </cell>
        </row>
        <row r="150">
          <cell r="G150" t="str">
            <v>010480200Ч0010121</v>
          </cell>
        </row>
        <row r="151">
          <cell r="G151" t="str">
            <v>010480200Ч0010129</v>
          </cell>
        </row>
        <row r="152">
          <cell r="G152" t="str">
            <v>0105</v>
          </cell>
        </row>
        <row r="153">
          <cell r="G153" t="str">
            <v>01059000000000</v>
          </cell>
        </row>
        <row r="154">
          <cell r="G154" t="str">
            <v>01059040000000</v>
          </cell>
        </row>
        <row r="155">
          <cell r="G155" t="str">
            <v>01059040051200</v>
          </cell>
        </row>
        <row r="156">
          <cell r="G156" t="str">
            <v>01059040051200200</v>
          </cell>
        </row>
        <row r="157">
          <cell r="G157" t="str">
            <v>01059040051200240</v>
          </cell>
        </row>
        <row r="158">
          <cell r="G158" t="str">
            <v>01059040051200244</v>
          </cell>
        </row>
        <row r="159">
          <cell r="G159" t="str">
            <v>0113</v>
          </cell>
        </row>
        <row r="160">
          <cell r="G160" t="str">
            <v>01130400000000</v>
          </cell>
        </row>
        <row r="161">
          <cell r="G161" t="str">
            <v>01130430000000</v>
          </cell>
        </row>
        <row r="162">
          <cell r="G162" t="str">
            <v>01130430080000</v>
          </cell>
        </row>
        <row r="163">
          <cell r="G163" t="str">
            <v>01130430080000200</v>
          </cell>
        </row>
        <row r="164">
          <cell r="G164" t="str">
            <v>01130430080000240</v>
          </cell>
        </row>
        <row r="165">
          <cell r="G165" t="str">
            <v>01130430080000244</v>
          </cell>
        </row>
        <row r="166">
          <cell r="G166" t="str">
            <v>0113043008Ф000</v>
          </cell>
        </row>
        <row r="167">
          <cell r="G167" t="str">
            <v>0113043008Ф000200</v>
          </cell>
        </row>
        <row r="168">
          <cell r="G168" t="str">
            <v>0113043008Ф000240</v>
          </cell>
        </row>
        <row r="169">
          <cell r="G169" t="str">
            <v>0113043008Ф000244</v>
          </cell>
        </row>
        <row r="170">
          <cell r="G170" t="str">
            <v>01138000000000</v>
          </cell>
        </row>
        <row r="171">
          <cell r="G171" t="str">
            <v>01138020000000</v>
          </cell>
        </row>
        <row r="172">
          <cell r="G172" t="str">
            <v>01138020074290</v>
          </cell>
        </row>
        <row r="173">
          <cell r="G173" t="str">
            <v>01138020074290100</v>
          </cell>
        </row>
        <row r="174">
          <cell r="G174" t="str">
            <v>01138020074290120</v>
          </cell>
        </row>
        <row r="175">
          <cell r="G175" t="str">
            <v>01138020074290121</v>
          </cell>
        </row>
        <row r="176">
          <cell r="G176" t="str">
            <v>01138020074290129</v>
          </cell>
        </row>
        <row r="177">
          <cell r="G177" t="str">
            <v>01138020074290200</v>
          </cell>
        </row>
        <row r="178">
          <cell r="G178" t="str">
            <v>01138020074290240</v>
          </cell>
        </row>
        <row r="179">
          <cell r="G179" t="str">
            <v>01138020074290244</v>
          </cell>
        </row>
        <row r="180">
          <cell r="G180" t="str">
            <v>01138020075190</v>
          </cell>
        </row>
        <row r="181">
          <cell r="G181" t="str">
            <v>01138020075190100</v>
          </cell>
        </row>
        <row r="182">
          <cell r="G182" t="str">
            <v>01138020075190120</v>
          </cell>
        </row>
        <row r="183">
          <cell r="G183" t="str">
            <v>01138020075190121</v>
          </cell>
        </row>
        <row r="184">
          <cell r="G184" t="str">
            <v>01138020075190129</v>
          </cell>
        </row>
        <row r="185">
          <cell r="G185" t="str">
            <v>01138020075190200</v>
          </cell>
        </row>
        <row r="186">
          <cell r="G186" t="str">
            <v>01138020075190240</v>
          </cell>
        </row>
        <row r="187">
          <cell r="G187" t="str">
            <v>01138020075190244</v>
          </cell>
        </row>
        <row r="188">
          <cell r="G188" t="str">
            <v>01138020078460</v>
          </cell>
        </row>
        <row r="189">
          <cell r="G189" t="str">
            <v>01138020078460100</v>
          </cell>
        </row>
        <row r="190">
          <cell r="G190" t="str">
            <v>01138020078460120</v>
          </cell>
        </row>
        <row r="191">
          <cell r="G191" t="str">
            <v>01138020078460121</v>
          </cell>
        </row>
        <row r="192">
          <cell r="G192" t="str">
            <v>01138020078460129</v>
          </cell>
        </row>
        <row r="193">
          <cell r="G193" t="str">
            <v>01138020078460200</v>
          </cell>
        </row>
        <row r="194">
          <cell r="G194" t="str">
            <v>01138020078460240</v>
          </cell>
        </row>
        <row r="195">
          <cell r="G195" t="str">
            <v>01138020078460244</v>
          </cell>
        </row>
        <row r="196">
          <cell r="G196" t="str">
            <v>01139000000000</v>
          </cell>
        </row>
        <row r="197">
          <cell r="G197" t="str">
            <v>01139060000000</v>
          </cell>
        </row>
        <row r="198">
          <cell r="G198" t="str">
            <v>01139060080000</v>
          </cell>
        </row>
        <row r="199">
          <cell r="G199" t="str">
            <v>01139060080000300</v>
          </cell>
        </row>
        <row r="200">
          <cell r="G200" t="str">
            <v>01139060080000330</v>
          </cell>
        </row>
        <row r="201">
          <cell r="G201" t="str">
            <v>0300</v>
          </cell>
        </row>
        <row r="202">
          <cell r="G202" t="str">
            <v>0310</v>
          </cell>
        </row>
        <row r="203">
          <cell r="G203" t="str">
            <v>03100400000000</v>
          </cell>
        </row>
        <row r="204">
          <cell r="G204" t="str">
            <v>03100410000000</v>
          </cell>
        </row>
        <row r="205">
          <cell r="G205" t="str">
            <v>03100410040010</v>
          </cell>
        </row>
        <row r="206">
          <cell r="G206" t="str">
            <v>03100410040010100</v>
          </cell>
        </row>
        <row r="207">
          <cell r="G207" t="str">
            <v>03100410040010110</v>
          </cell>
        </row>
        <row r="208">
          <cell r="G208" t="str">
            <v>03100410040010111</v>
          </cell>
        </row>
        <row r="209">
          <cell r="G209" t="str">
            <v>03100410040010119</v>
          </cell>
        </row>
        <row r="210">
          <cell r="G210" t="str">
            <v>03100410040010200</v>
          </cell>
        </row>
        <row r="211">
          <cell r="G211" t="str">
            <v>03100410040010240</v>
          </cell>
        </row>
        <row r="212">
          <cell r="G212" t="str">
            <v>03100410040010244</v>
          </cell>
        </row>
        <row r="213">
          <cell r="G213" t="str">
            <v>0310041004Ф010</v>
          </cell>
        </row>
        <row r="214">
          <cell r="G214" t="str">
            <v>0310041004Ф010200</v>
          </cell>
        </row>
        <row r="215">
          <cell r="G215" t="str">
            <v>0310041004Ф010240</v>
          </cell>
        </row>
        <row r="216">
          <cell r="G216" t="str">
            <v>0310041004Ф010244</v>
          </cell>
        </row>
        <row r="217">
          <cell r="G217" t="str">
            <v>03100410080000</v>
          </cell>
        </row>
        <row r="218">
          <cell r="G218" t="str">
            <v>03100410080000200</v>
          </cell>
        </row>
        <row r="219">
          <cell r="G219" t="str">
            <v>03100410080000240</v>
          </cell>
        </row>
        <row r="220">
          <cell r="G220" t="str">
            <v>03100410080000244</v>
          </cell>
        </row>
        <row r="221">
          <cell r="G221" t="str">
            <v>03100410080090</v>
          </cell>
        </row>
        <row r="222">
          <cell r="G222" t="str">
            <v>03100410080090200</v>
          </cell>
        </row>
        <row r="223">
          <cell r="G223" t="str">
            <v>03100410080090240</v>
          </cell>
        </row>
        <row r="224">
          <cell r="G224" t="str">
            <v>03100410080090244</v>
          </cell>
        </row>
        <row r="225">
          <cell r="G225" t="str">
            <v>031004100S4130</v>
          </cell>
        </row>
        <row r="226">
          <cell r="G226" t="str">
            <v>031004100S4130200</v>
          </cell>
        </row>
        <row r="227">
          <cell r="G227" t="str">
            <v>031004100S4130240</v>
          </cell>
        </row>
        <row r="228">
          <cell r="G228" t="str">
            <v>031004100S4130244</v>
          </cell>
        </row>
        <row r="229">
          <cell r="G229" t="str">
            <v>03100420000000</v>
          </cell>
        </row>
        <row r="230">
          <cell r="G230" t="str">
            <v>03100420080020</v>
          </cell>
        </row>
        <row r="231">
          <cell r="G231" t="str">
            <v>03100420080020200</v>
          </cell>
        </row>
        <row r="232">
          <cell r="G232" t="str">
            <v>03100420080020240</v>
          </cell>
        </row>
        <row r="233">
          <cell r="G233" t="str">
            <v>03100420080020244</v>
          </cell>
        </row>
        <row r="234">
          <cell r="G234" t="str">
            <v>03100420080030</v>
          </cell>
        </row>
        <row r="235">
          <cell r="G235" t="str">
            <v>03100420080030200</v>
          </cell>
        </row>
        <row r="236">
          <cell r="G236" t="str">
            <v>03100420080030240</v>
          </cell>
        </row>
        <row r="237">
          <cell r="G237" t="str">
            <v>03100420080030244</v>
          </cell>
        </row>
        <row r="238">
          <cell r="G238" t="str">
            <v>031004200S4121</v>
          </cell>
        </row>
        <row r="239">
          <cell r="G239" t="str">
            <v>031004200S4121200</v>
          </cell>
        </row>
        <row r="240">
          <cell r="G240" t="str">
            <v>031004200S4121240</v>
          </cell>
        </row>
        <row r="241">
          <cell r="G241" t="str">
            <v>031004200S4121244</v>
          </cell>
        </row>
        <row r="242">
          <cell r="G242" t="str">
            <v>0314</v>
          </cell>
        </row>
        <row r="243">
          <cell r="G243" t="str">
            <v>03140400000000</v>
          </cell>
        </row>
        <row r="244">
          <cell r="G244" t="str">
            <v>03140410000000</v>
          </cell>
        </row>
        <row r="245">
          <cell r="G245" t="str">
            <v>03140410080000</v>
          </cell>
        </row>
        <row r="246">
          <cell r="G246" t="str">
            <v>03140410080000200</v>
          </cell>
        </row>
        <row r="247">
          <cell r="G247" t="str">
            <v>03140410080000240</v>
          </cell>
        </row>
        <row r="248">
          <cell r="G248" t="str">
            <v>03140410080000244</v>
          </cell>
        </row>
        <row r="249">
          <cell r="G249" t="str">
            <v>0400</v>
          </cell>
        </row>
        <row r="250">
          <cell r="G250" t="str">
            <v>0405</v>
          </cell>
        </row>
        <row r="251">
          <cell r="G251" t="str">
            <v>04051200000000</v>
          </cell>
        </row>
        <row r="252">
          <cell r="G252" t="str">
            <v>04051210000000</v>
          </cell>
        </row>
        <row r="253">
          <cell r="G253" t="str">
            <v>04051210080000</v>
          </cell>
        </row>
        <row r="254">
          <cell r="G254" t="str">
            <v>04051210080000200</v>
          </cell>
        </row>
        <row r="255">
          <cell r="G255" t="str">
            <v>04051210080000240</v>
          </cell>
        </row>
        <row r="256">
          <cell r="G256" t="str">
            <v>04051210080000244</v>
          </cell>
        </row>
        <row r="257">
          <cell r="G257" t="str">
            <v>04051230000000</v>
          </cell>
        </row>
        <row r="258">
          <cell r="G258" t="str">
            <v>04051230075170</v>
          </cell>
        </row>
        <row r="259">
          <cell r="G259" t="str">
            <v>04051230075170100</v>
          </cell>
        </row>
        <row r="260">
          <cell r="G260" t="str">
            <v>04051230075170120</v>
          </cell>
        </row>
        <row r="261">
          <cell r="G261" t="str">
            <v>04051230075170121</v>
          </cell>
        </row>
        <row r="262">
          <cell r="G262" t="str">
            <v>04051230075170122</v>
          </cell>
        </row>
        <row r="263">
          <cell r="G263" t="str">
            <v>04051230075170129</v>
          </cell>
        </row>
        <row r="264">
          <cell r="G264" t="str">
            <v>04051230075170200</v>
          </cell>
        </row>
        <row r="265">
          <cell r="G265" t="str">
            <v>04051230075170240</v>
          </cell>
        </row>
        <row r="266">
          <cell r="G266" t="str">
            <v>04051230075170244</v>
          </cell>
        </row>
        <row r="267">
          <cell r="G267" t="str">
            <v>0407</v>
          </cell>
        </row>
        <row r="268">
          <cell r="G268" t="str">
            <v>04078000000000</v>
          </cell>
        </row>
        <row r="269">
          <cell r="G269" t="str">
            <v>04078020000000</v>
          </cell>
        </row>
        <row r="270">
          <cell r="G270" t="str">
            <v>04078020074460</v>
          </cell>
        </row>
        <row r="271">
          <cell r="G271" t="str">
            <v>04078020074460100</v>
          </cell>
        </row>
        <row r="272">
          <cell r="G272" t="str">
            <v>04078020074460120</v>
          </cell>
        </row>
        <row r="273">
          <cell r="G273" t="str">
            <v>04078020074460121</v>
          </cell>
        </row>
        <row r="274">
          <cell r="G274" t="str">
            <v>04078020074460122</v>
          </cell>
        </row>
        <row r="275">
          <cell r="G275" t="str">
            <v>04078020074460129</v>
          </cell>
        </row>
        <row r="276">
          <cell r="G276" t="str">
            <v>04078020074460200</v>
          </cell>
        </row>
        <row r="277">
          <cell r="G277" t="str">
            <v>04078020074460240</v>
          </cell>
        </row>
        <row r="278">
          <cell r="G278" t="str">
            <v>04078020074460244</v>
          </cell>
        </row>
        <row r="279">
          <cell r="G279" t="str">
            <v>0408</v>
          </cell>
        </row>
        <row r="280">
          <cell r="G280" t="str">
            <v>04080900000000</v>
          </cell>
        </row>
        <row r="281">
          <cell r="G281" t="str">
            <v>04080920000000</v>
          </cell>
        </row>
        <row r="282">
          <cell r="G282" t="str">
            <v>040809200В0000</v>
          </cell>
        </row>
        <row r="283">
          <cell r="G283" t="str">
            <v>040809200В0000800</v>
          </cell>
        </row>
        <row r="284">
          <cell r="G284" t="str">
            <v>040809200В0000810</v>
          </cell>
        </row>
        <row r="285">
          <cell r="G285" t="str">
            <v>040809200В0000811</v>
          </cell>
        </row>
        <row r="286">
          <cell r="G286" t="str">
            <v>040809200Л0000</v>
          </cell>
        </row>
        <row r="287">
          <cell r="G287" t="str">
            <v>040809200Л0000800</v>
          </cell>
        </row>
        <row r="288">
          <cell r="G288" t="str">
            <v>040809200Л0000810</v>
          </cell>
        </row>
        <row r="289">
          <cell r="G289" t="str">
            <v>040809200Л0000811</v>
          </cell>
        </row>
        <row r="290">
          <cell r="G290" t="str">
            <v>040809200П0000</v>
          </cell>
        </row>
        <row r="291">
          <cell r="G291" t="str">
            <v>040809200П0000800</v>
          </cell>
        </row>
        <row r="292">
          <cell r="G292" t="str">
            <v>040809200П0000810</v>
          </cell>
        </row>
        <row r="293">
          <cell r="G293" t="str">
            <v>040809200П0000811</v>
          </cell>
        </row>
        <row r="294">
          <cell r="G294" t="str">
            <v>0409</v>
          </cell>
        </row>
        <row r="295">
          <cell r="G295" t="str">
            <v>04090900000000</v>
          </cell>
        </row>
        <row r="296">
          <cell r="G296" t="str">
            <v>04090910000000</v>
          </cell>
        </row>
        <row r="297">
          <cell r="G297" t="str">
            <v>04090910080000</v>
          </cell>
        </row>
        <row r="298">
          <cell r="G298" t="str">
            <v>04090910080000200</v>
          </cell>
        </row>
        <row r="299">
          <cell r="G299" t="str">
            <v>04090910080000240</v>
          </cell>
        </row>
        <row r="300">
          <cell r="G300" t="str">
            <v>04090910080000244</v>
          </cell>
        </row>
        <row r="301">
          <cell r="G301" t="str">
            <v>040909100S5090</v>
          </cell>
        </row>
        <row r="302">
          <cell r="G302" t="str">
            <v>040909100S5090200</v>
          </cell>
        </row>
        <row r="303">
          <cell r="G303" t="str">
            <v>040909100S5090240</v>
          </cell>
        </row>
        <row r="304">
          <cell r="G304" t="str">
            <v>040909100S5090244</v>
          </cell>
        </row>
        <row r="305">
          <cell r="G305" t="str">
            <v>04090930000000</v>
          </cell>
        </row>
        <row r="306">
          <cell r="G306" t="str">
            <v>0409093R310601</v>
          </cell>
        </row>
        <row r="307">
          <cell r="G307" t="str">
            <v>0409093R310601200</v>
          </cell>
        </row>
        <row r="308">
          <cell r="G308" t="str">
            <v>0409093R310601240</v>
          </cell>
        </row>
        <row r="309">
          <cell r="G309" t="str">
            <v>0409093R310601244</v>
          </cell>
        </row>
        <row r="310">
          <cell r="G310" t="str">
            <v>0412</v>
          </cell>
        </row>
        <row r="311">
          <cell r="G311" t="str">
            <v>04120800000000</v>
          </cell>
        </row>
        <row r="312">
          <cell r="G312" t="str">
            <v>04120810000000</v>
          </cell>
        </row>
        <row r="313">
          <cell r="G313" t="str">
            <v>04120810080020</v>
          </cell>
        </row>
        <row r="314">
          <cell r="G314" t="str">
            <v>04120810080020200</v>
          </cell>
        </row>
        <row r="315">
          <cell r="G315" t="str">
            <v>04120810080020240</v>
          </cell>
        </row>
        <row r="316">
          <cell r="G316" t="str">
            <v>04120810080020244</v>
          </cell>
        </row>
        <row r="317">
          <cell r="G317" t="str">
            <v>041208100S6070</v>
          </cell>
        </row>
        <row r="318">
          <cell r="G318" t="str">
            <v>041208100S6070800</v>
          </cell>
        </row>
        <row r="319">
          <cell r="G319" t="str">
            <v>041208100S6070810</v>
          </cell>
        </row>
        <row r="320">
          <cell r="G320" t="str">
            <v>041208100S6070813</v>
          </cell>
        </row>
        <row r="321">
          <cell r="G321" t="str">
            <v>04120820000000</v>
          </cell>
        </row>
        <row r="322">
          <cell r="G322" t="str">
            <v>04120820080030</v>
          </cell>
        </row>
        <row r="323">
          <cell r="G323" t="str">
            <v>04120820080030200</v>
          </cell>
        </row>
        <row r="324">
          <cell r="G324" t="str">
            <v>04120820080030240</v>
          </cell>
        </row>
        <row r="325">
          <cell r="G325" t="str">
            <v>04120820080030244</v>
          </cell>
        </row>
        <row r="326">
          <cell r="G326" t="str">
            <v>04121200000000</v>
          </cell>
        </row>
        <row r="327">
          <cell r="G327" t="str">
            <v>04121220000000</v>
          </cell>
        </row>
        <row r="328">
          <cell r="G328" t="str">
            <v>04121220080010</v>
          </cell>
        </row>
        <row r="329">
          <cell r="G329" t="str">
            <v>04121220080010200</v>
          </cell>
        </row>
        <row r="330">
          <cell r="G330" t="str">
            <v>04121220080010240</v>
          </cell>
        </row>
        <row r="331">
          <cell r="G331" t="str">
            <v>04121220080010244</v>
          </cell>
        </row>
        <row r="332">
          <cell r="G332" t="str">
            <v>0500</v>
          </cell>
        </row>
        <row r="333">
          <cell r="G333" t="str">
            <v>0502</v>
          </cell>
        </row>
        <row r="334">
          <cell r="G334" t="str">
            <v>05020300000000</v>
          </cell>
        </row>
        <row r="335">
          <cell r="G335" t="str">
            <v>05020320000000</v>
          </cell>
        </row>
        <row r="336">
          <cell r="G336" t="str">
            <v>05020320075700</v>
          </cell>
        </row>
        <row r="337">
          <cell r="G337" t="str">
            <v>05020320075700800</v>
          </cell>
        </row>
        <row r="338">
          <cell r="G338" t="str">
            <v>05020320075700810</v>
          </cell>
        </row>
        <row r="339">
          <cell r="G339" t="str">
            <v>05020320075700811</v>
          </cell>
        </row>
        <row r="340">
          <cell r="G340" t="str">
            <v>05020320075770</v>
          </cell>
        </row>
        <row r="341">
          <cell r="G341" t="str">
            <v>05020320075770800</v>
          </cell>
        </row>
        <row r="342">
          <cell r="G342" t="str">
            <v>05020320075770810</v>
          </cell>
        </row>
        <row r="343">
          <cell r="G343" t="str">
            <v>05020320075770811</v>
          </cell>
        </row>
        <row r="344">
          <cell r="G344" t="str">
            <v>05029000000000</v>
          </cell>
        </row>
        <row r="345">
          <cell r="G345" t="str">
            <v>05029090000000</v>
          </cell>
        </row>
        <row r="346">
          <cell r="G346" t="str">
            <v>050290900Ш0000</v>
          </cell>
        </row>
        <row r="347">
          <cell r="G347" t="str">
            <v>050290900Ш0000200</v>
          </cell>
        </row>
        <row r="348">
          <cell r="G348" t="str">
            <v>050290900Ш0000240</v>
          </cell>
        </row>
        <row r="349">
          <cell r="G349" t="str">
            <v>050290900Ш0000244</v>
          </cell>
        </row>
        <row r="350">
          <cell r="G350" t="str">
            <v>0503</v>
          </cell>
        </row>
        <row r="351">
          <cell r="G351" t="str">
            <v>05030200000000</v>
          </cell>
        </row>
        <row r="352">
          <cell r="G352" t="str">
            <v>05030210000000</v>
          </cell>
        </row>
        <row r="353">
          <cell r="G353" t="str">
            <v>05030210080020</v>
          </cell>
        </row>
        <row r="354">
          <cell r="G354" t="str">
            <v>05030210080020200</v>
          </cell>
        </row>
        <row r="355">
          <cell r="G355" t="str">
            <v>05030210080020240</v>
          </cell>
        </row>
        <row r="356">
          <cell r="G356" t="str">
            <v>05030210080020244</v>
          </cell>
        </row>
        <row r="357">
          <cell r="G357" t="str">
            <v>0600</v>
          </cell>
        </row>
        <row r="358">
          <cell r="G358" t="str">
            <v>0603</v>
          </cell>
        </row>
        <row r="359">
          <cell r="G359" t="str">
            <v>06030200000000</v>
          </cell>
        </row>
        <row r="360">
          <cell r="G360" t="str">
            <v>06030220000000</v>
          </cell>
        </row>
        <row r="361">
          <cell r="G361" t="str">
            <v>06030220075180</v>
          </cell>
        </row>
        <row r="362">
          <cell r="G362" t="str">
            <v>06030220075180100</v>
          </cell>
        </row>
        <row r="363">
          <cell r="G363" t="str">
            <v>06030220075180120</v>
          </cell>
        </row>
        <row r="364">
          <cell r="G364" t="str">
            <v>06030220075180121</v>
          </cell>
        </row>
        <row r="365">
          <cell r="G365" t="str">
            <v>06030220075180129</v>
          </cell>
        </row>
        <row r="366">
          <cell r="G366" t="str">
            <v>06030220075180200</v>
          </cell>
        </row>
        <row r="367">
          <cell r="G367" t="str">
            <v>06030220075180240</v>
          </cell>
        </row>
        <row r="368">
          <cell r="G368" t="str">
            <v>06030220075180244</v>
          </cell>
        </row>
        <row r="369">
          <cell r="G369" t="str">
            <v>0605</v>
          </cell>
        </row>
        <row r="370">
          <cell r="G370" t="str">
            <v>06050200000000</v>
          </cell>
        </row>
        <row r="371">
          <cell r="G371" t="str">
            <v>06050210000000</v>
          </cell>
        </row>
        <row r="372">
          <cell r="G372" t="str">
            <v>06050210080040</v>
          </cell>
        </row>
        <row r="373">
          <cell r="G373" t="str">
            <v>06050210080040200</v>
          </cell>
        </row>
        <row r="374">
          <cell r="G374" t="str">
            <v>06050210080040240</v>
          </cell>
        </row>
        <row r="375">
          <cell r="G375" t="str">
            <v>06050210080040244</v>
          </cell>
        </row>
        <row r="376">
          <cell r="G376" t="str">
            <v>0800</v>
          </cell>
        </row>
        <row r="377">
          <cell r="G377" t="str">
            <v>0801</v>
          </cell>
        </row>
        <row r="378">
          <cell r="G378" t="str">
            <v>08011300000000</v>
          </cell>
        </row>
        <row r="379">
          <cell r="G379" t="str">
            <v>08011310000000</v>
          </cell>
        </row>
        <row r="380">
          <cell r="G380" t="str">
            <v>08011310080010</v>
          </cell>
        </row>
        <row r="381">
          <cell r="G381" t="str">
            <v>08011310080010600</v>
          </cell>
        </row>
        <row r="382">
          <cell r="G382" t="str">
            <v>08011310080010630</v>
          </cell>
        </row>
        <row r="383">
          <cell r="G383" t="str">
            <v>08011310080010633</v>
          </cell>
        </row>
        <row r="384">
          <cell r="G384" t="str">
            <v>1000</v>
          </cell>
        </row>
        <row r="385">
          <cell r="G385" t="str">
            <v>1001</v>
          </cell>
        </row>
        <row r="386">
          <cell r="G386" t="str">
            <v>10019000000000</v>
          </cell>
        </row>
        <row r="387">
          <cell r="G387" t="str">
            <v>10019090000000</v>
          </cell>
        </row>
        <row r="388">
          <cell r="G388" t="str">
            <v>10019090080000</v>
          </cell>
        </row>
        <row r="389">
          <cell r="G389" t="str">
            <v>10019090080000300</v>
          </cell>
        </row>
        <row r="390">
          <cell r="G390" t="str">
            <v>10019090080000310</v>
          </cell>
        </row>
        <row r="391">
          <cell r="G391" t="str">
            <v>10019090080000312</v>
          </cell>
        </row>
        <row r="392">
          <cell r="G392" t="str">
            <v>1006</v>
          </cell>
        </row>
        <row r="393">
          <cell r="G393" t="str">
            <v>10068000000000</v>
          </cell>
        </row>
        <row r="394">
          <cell r="G394" t="str">
            <v>10068020000000</v>
          </cell>
        </row>
        <row r="395">
          <cell r="G395" t="str">
            <v>10068020002890</v>
          </cell>
        </row>
        <row r="396">
          <cell r="G396" t="str">
            <v>10068020002890100</v>
          </cell>
        </row>
        <row r="397">
          <cell r="G397" t="str">
            <v>10068020002890120</v>
          </cell>
        </row>
        <row r="398">
          <cell r="G398" t="str">
            <v>10068020002890121</v>
          </cell>
        </row>
        <row r="399">
          <cell r="G399" t="str">
            <v>10068020002890122</v>
          </cell>
        </row>
        <row r="400">
          <cell r="G400" t="str">
            <v>10068020002890129</v>
          </cell>
        </row>
        <row r="401">
          <cell r="G401" t="str">
            <v>10068020002890200</v>
          </cell>
        </row>
        <row r="402">
          <cell r="G402" t="str">
            <v>10068020002890240</v>
          </cell>
        </row>
        <row r="403">
          <cell r="G403" t="str">
            <v>10068020002890244</v>
          </cell>
        </row>
        <row r="404">
          <cell r="G404" t="str">
            <v/>
          </cell>
        </row>
        <row r="405">
          <cell r="G405" t="str">
            <v>0100</v>
          </cell>
        </row>
        <row r="406">
          <cell r="G406" t="str">
            <v>0113</v>
          </cell>
        </row>
        <row r="407">
          <cell r="G407" t="str">
            <v>01139000000000</v>
          </cell>
        </row>
        <row r="408">
          <cell r="G408" t="str">
            <v>01139070000000</v>
          </cell>
        </row>
        <row r="409">
          <cell r="G409" t="str">
            <v>01139070040000</v>
          </cell>
        </row>
        <row r="410">
          <cell r="G410" t="str">
            <v>01139070040000100</v>
          </cell>
        </row>
        <row r="411">
          <cell r="G411" t="str">
            <v>01139070040000120</v>
          </cell>
        </row>
        <row r="412">
          <cell r="G412" t="str">
            <v>01139070040000121</v>
          </cell>
        </row>
        <row r="413">
          <cell r="G413" t="str">
            <v>01139070040000122</v>
          </cell>
        </row>
        <row r="414">
          <cell r="G414" t="str">
            <v>01139070040000129</v>
          </cell>
        </row>
        <row r="415">
          <cell r="G415" t="str">
            <v>01139070040000200</v>
          </cell>
        </row>
        <row r="416">
          <cell r="G416" t="str">
            <v>01139070040000240</v>
          </cell>
        </row>
        <row r="417">
          <cell r="G417" t="str">
            <v>01139070040000244</v>
          </cell>
        </row>
        <row r="418">
          <cell r="G418" t="str">
            <v>01139070047000</v>
          </cell>
        </row>
        <row r="419">
          <cell r="G419" t="str">
            <v>01139070047000100</v>
          </cell>
        </row>
        <row r="420">
          <cell r="G420" t="str">
            <v>01139070047000120</v>
          </cell>
        </row>
        <row r="421">
          <cell r="G421" t="str">
            <v>01139070047000122</v>
          </cell>
        </row>
        <row r="422">
          <cell r="G422" t="str">
            <v/>
          </cell>
        </row>
        <row r="423">
          <cell r="G423" t="str">
            <v>0500</v>
          </cell>
        </row>
        <row r="424">
          <cell r="G424" t="str">
            <v>0502</v>
          </cell>
        </row>
        <row r="425">
          <cell r="G425" t="str">
            <v>05020300000000</v>
          </cell>
        </row>
        <row r="426">
          <cell r="G426" t="str">
            <v>05020350000000</v>
          </cell>
        </row>
        <row r="427">
          <cell r="G427" t="str">
            <v>05020350080000</v>
          </cell>
        </row>
        <row r="428">
          <cell r="G428" t="str">
            <v>05020350080000200</v>
          </cell>
        </row>
        <row r="429">
          <cell r="G429" t="str">
            <v>05020350080000240</v>
          </cell>
        </row>
        <row r="430">
          <cell r="G430" t="str">
            <v>05020350080000243</v>
          </cell>
        </row>
        <row r="431">
          <cell r="G431" t="str">
            <v>0505</v>
          </cell>
        </row>
        <row r="432">
          <cell r="G432" t="str">
            <v>05059000000000</v>
          </cell>
        </row>
        <row r="433">
          <cell r="G433" t="str">
            <v>05059050000000</v>
          </cell>
        </row>
        <row r="434">
          <cell r="G434" t="str">
            <v>05059050040000</v>
          </cell>
        </row>
        <row r="435">
          <cell r="G435" t="str">
            <v>05059050040000100</v>
          </cell>
        </row>
        <row r="436">
          <cell r="G436" t="str">
            <v>05059050040000110</v>
          </cell>
        </row>
        <row r="437">
          <cell r="G437" t="str">
            <v>05059050040000111</v>
          </cell>
        </row>
        <row r="438">
          <cell r="G438" t="str">
            <v>05059050040000112</v>
          </cell>
        </row>
        <row r="439">
          <cell r="G439" t="str">
            <v>05059050040000119</v>
          </cell>
        </row>
        <row r="440">
          <cell r="G440" t="str">
            <v>05059050040000200</v>
          </cell>
        </row>
        <row r="441">
          <cell r="G441" t="str">
            <v>05059050040000240</v>
          </cell>
        </row>
        <row r="442">
          <cell r="G442" t="str">
            <v>05059050040000244</v>
          </cell>
        </row>
        <row r="443">
          <cell r="G443" t="str">
            <v>05059050047000</v>
          </cell>
        </row>
        <row r="444">
          <cell r="G444" t="str">
            <v>05059050047000100</v>
          </cell>
        </row>
        <row r="445">
          <cell r="G445" t="str">
            <v>05059050047000110</v>
          </cell>
        </row>
        <row r="446">
          <cell r="G446" t="str">
            <v>05059050047000112</v>
          </cell>
        </row>
        <row r="447">
          <cell r="G447" t="str">
            <v>0600</v>
          </cell>
        </row>
        <row r="448">
          <cell r="G448" t="str">
            <v>0605</v>
          </cell>
        </row>
        <row r="449">
          <cell r="G449" t="str">
            <v>06050200000000</v>
          </cell>
        </row>
        <row r="450">
          <cell r="G450" t="str">
            <v>06050210000000</v>
          </cell>
        </row>
        <row r="451">
          <cell r="G451" t="str">
            <v>060502100S4940</v>
          </cell>
        </row>
        <row r="452">
          <cell r="G452" t="str">
            <v>060502100S4940200</v>
          </cell>
        </row>
        <row r="453">
          <cell r="G453" t="str">
            <v>060502100S4940240</v>
          </cell>
        </row>
        <row r="454">
          <cell r="G454" t="str">
            <v>060502100S4940244</v>
          </cell>
        </row>
        <row r="455">
          <cell r="G455" t="str">
            <v/>
          </cell>
        </row>
        <row r="456">
          <cell r="G456" t="str">
            <v>0700</v>
          </cell>
        </row>
        <row r="457">
          <cell r="G457" t="str">
            <v>0703</v>
          </cell>
        </row>
        <row r="458">
          <cell r="G458" t="str">
            <v>07030500000000</v>
          </cell>
        </row>
        <row r="459">
          <cell r="G459" t="str">
            <v>07030530000000</v>
          </cell>
        </row>
        <row r="460">
          <cell r="G460" t="str">
            <v>07030530040000</v>
          </cell>
        </row>
        <row r="461">
          <cell r="G461" t="str">
            <v>07030530040000600</v>
          </cell>
        </row>
        <row r="462">
          <cell r="G462" t="str">
            <v>07030530040000610</v>
          </cell>
        </row>
        <row r="463">
          <cell r="G463" t="str">
            <v>07030530040000611</v>
          </cell>
        </row>
        <row r="464">
          <cell r="G464" t="str">
            <v>07030530041000</v>
          </cell>
        </row>
        <row r="465">
          <cell r="G465" t="str">
            <v>07030530041000600</v>
          </cell>
        </row>
        <row r="466">
          <cell r="G466" t="str">
            <v>07030530041000610</v>
          </cell>
        </row>
        <row r="467">
          <cell r="G467" t="str">
            <v>07030530041000611</v>
          </cell>
        </row>
        <row r="468">
          <cell r="G468" t="str">
            <v>07030530045000</v>
          </cell>
        </row>
        <row r="469">
          <cell r="G469" t="str">
            <v>07030530045000600</v>
          </cell>
        </row>
        <row r="470">
          <cell r="G470" t="str">
            <v>07030530045000610</v>
          </cell>
        </row>
        <row r="471">
          <cell r="G471" t="str">
            <v>07030530045000611</v>
          </cell>
        </row>
        <row r="472">
          <cell r="G472" t="str">
            <v>07030530047000</v>
          </cell>
        </row>
        <row r="473">
          <cell r="G473" t="str">
            <v>07030530047000600</v>
          </cell>
        </row>
        <row r="474">
          <cell r="G474" t="str">
            <v>07030530047000610</v>
          </cell>
        </row>
        <row r="475">
          <cell r="G475" t="str">
            <v>07030530047000612</v>
          </cell>
        </row>
        <row r="476">
          <cell r="G476" t="str">
            <v>0703053004Г000</v>
          </cell>
        </row>
        <row r="477">
          <cell r="G477" t="str">
            <v>0703053004Г000600</v>
          </cell>
        </row>
        <row r="478">
          <cell r="G478" t="str">
            <v>0703053004Г000610</v>
          </cell>
        </row>
        <row r="479">
          <cell r="G479" t="str">
            <v>0703053004Г000611</v>
          </cell>
        </row>
        <row r="480">
          <cell r="G480" t="str">
            <v>0703053004М000</v>
          </cell>
        </row>
        <row r="481">
          <cell r="G481" t="str">
            <v>0703053004М000600</v>
          </cell>
        </row>
        <row r="482">
          <cell r="G482" t="str">
            <v>0703053004М000610</v>
          </cell>
        </row>
        <row r="483">
          <cell r="G483" t="str">
            <v>0703053004М000611</v>
          </cell>
        </row>
        <row r="484">
          <cell r="G484" t="str">
            <v>0703053004Э000</v>
          </cell>
        </row>
        <row r="485">
          <cell r="G485" t="str">
            <v>0703053004Э000600</v>
          </cell>
        </row>
        <row r="486">
          <cell r="G486" t="str">
            <v>0703053004Э000610</v>
          </cell>
        </row>
        <row r="487">
          <cell r="G487" t="str">
            <v>0703053004Э000611</v>
          </cell>
        </row>
        <row r="488">
          <cell r="G488" t="str">
            <v>0707</v>
          </cell>
        </row>
        <row r="489">
          <cell r="G489" t="str">
            <v>07070600000000</v>
          </cell>
        </row>
        <row r="490">
          <cell r="G490" t="str">
            <v>07070610000000</v>
          </cell>
        </row>
        <row r="491">
          <cell r="G491" t="str">
            <v>070706100S4560</v>
          </cell>
        </row>
        <row r="492">
          <cell r="G492" t="str">
            <v>070706100S4560600</v>
          </cell>
        </row>
        <row r="493">
          <cell r="G493" t="str">
            <v>070706100S4560610</v>
          </cell>
        </row>
        <row r="494">
          <cell r="G494" t="str">
            <v>070706100S4560612</v>
          </cell>
        </row>
        <row r="495">
          <cell r="G495" t="str">
            <v>07070640000000</v>
          </cell>
        </row>
        <row r="496">
          <cell r="G496" t="str">
            <v>07070640040000</v>
          </cell>
        </row>
        <row r="497">
          <cell r="G497" t="str">
            <v>07070640040000600</v>
          </cell>
        </row>
        <row r="498">
          <cell r="G498" t="str">
            <v>07070640040000610</v>
          </cell>
        </row>
        <row r="499">
          <cell r="G499" t="str">
            <v>07070640040000611</v>
          </cell>
        </row>
        <row r="500">
          <cell r="G500" t="str">
            <v>07070640041000</v>
          </cell>
        </row>
        <row r="501">
          <cell r="G501" t="str">
            <v>07070640041000600</v>
          </cell>
        </row>
        <row r="502">
          <cell r="G502" t="str">
            <v>07070640041000610</v>
          </cell>
        </row>
        <row r="503">
          <cell r="G503" t="str">
            <v>07070640041000611</v>
          </cell>
        </row>
        <row r="504">
          <cell r="G504" t="str">
            <v>07070640047000</v>
          </cell>
        </row>
        <row r="505">
          <cell r="G505" t="str">
            <v>07070640047000600</v>
          </cell>
        </row>
        <row r="506">
          <cell r="G506" t="str">
            <v>07070640047000610</v>
          </cell>
        </row>
        <row r="507">
          <cell r="G507" t="str">
            <v>07070640047000612</v>
          </cell>
        </row>
        <row r="508">
          <cell r="G508" t="str">
            <v>0707064004Г000</v>
          </cell>
        </row>
        <row r="509">
          <cell r="G509" t="str">
            <v>0707064004Г000600</v>
          </cell>
        </row>
        <row r="510">
          <cell r="G510" t="str">
            <v>0707064004Г000610</v>
          </cell>
        </row>
        <row r="511">
          <cell r="G511" t="str">
            <v>0707064004Г000611</v>
          </cell>
        </row>
        <row r="512">
          <cell r="G512" t="str">
            <v>0707064004М000</v>
          </cell>
        </row>
        <row r="513">
          <cell r="G513" t="str">
            <v>0707064004М000600</v>
          </cell>
        </row>
        <row r="514">
          <cell r="G514" t="str">
            <v>0707064004М000610</v>
          </cell>
        </row>
        <row r="515">
          <cell r="G515" t="str">
            <v>0707064004М000611</v>
          </cell>
        </row>
        <row r="516">
          <cell r="G516" t="str">
            <v>0707064004Э000</v>
          </cell>
        </row>
        <row r="517">
          <cell r="G517" t="str">
            <v>0707064004Э000600</v>
          </cell>
        </row>
        <row r="518">
          <cell r="G518" t="str">
            <v>0707064004Э000610</v>
          </cell>
        </row>
        <row r="519">
          <cell r="G519" t="str">
            <v>0707064004Э000611</v>
          </cell>
        </row>
        <row r="520">
          <cell r="G520" t="str">
            <v>070706400S4560</v>
          </cell>
        </row>
        <row r="521">
          <cell r="G521" t="str">
            <v>070706400S4560600</v>
          </cell>
        </row>
        <row r="522">
          <cell r="G522" t="str">
            <v>070706400S4560610</v>
          </cell>
        </row>
        <row r="523">
          <cell r="G523" t="str">
            <v>070706400S4560611</v>
          </cell>
        </row>
        <row r="524">
          <cell r="G524" t="str">
            <v>070706400S4560612</v>
          </cell>
        </row>
        <row r="525">
          <cell r="G525" t="str">
            <v>0800</v>
          </cell>
        </row>
        <row r="526">
          <cell r="G526" t="str">
            <v>0801</v>
          </cell>
        </row>
        <row r="527">
          <cell r="G527" t="str">
            <v>08010500000000</v>
          </cell>
        </row>
        <row r="528">
          <cell r="G528" t="str">
            <v>08010510000000</v>
          </cell>
        </row>
        <row r="529">
          <cell r="G529" t="str">
            <v>08010510040000</v>
          </cell>
        </row>
        <row r="530">
          <cell r="G530" t="str">
            <v>08010510040000600</v>
          </cell>
        </row>
        <row r="531">
          <cell r="G531" t="str">
            <v>08010510040000610</v>
          </cell>
        </row>
        <row r="532">
          <cell r="G532" t="str">
            <v>08010510040000611</v>
          </cell>
        </row>
        <row r="533">
          <cell r="G533" t="str">
            <v>08010510041000</v>
          </cell>
        </row>
        <row r="534">
          <cell r="G534" t="str">
            <v>08010510041000600</v>
          </cell>
        </row>
        <row r="535">
          <cell r="G535" t="str">
            <v>08010510041000610</v>
          </cell>
        </row>
        <row r="536">
          <cell r="G536" t="str">
            <v>08010510041000611</v>
          </cell>
        </row>
        <row r="537">
          <cell r="G537" t="str">
            <v>08010510045000</v>
          </cell>
        </row>
        <row r="538">
          <cell r="G538" t="str">
            <v>08010510045000600</v>
          </cell>
        </row>
        <row r="539">
          <cell r="G539" t="str">
            <v>08010510045000610</v>
          </cell>
        </row>
        <row r="540">
          <cell r="G540" t="str">
            <v>08010510045000611</v>
          </cell>
        </row>
        <row r="541">
          <cell r="G541" t="str">
            <v>08010510047000</v>
          </cell>
        </row>
        <row r="542">
          <cell r="G542" t="str">
            <v>08010510047000600</v>
          </cell>
        </row>
        <row r="543">
          <cell r="G543" t="str">
            <v>08010510047000610</v>
          </cell>
        </row>
        <row r="544">
          <cell r="G544" t="str">
            <v>08010510047000612</v>
          </cell>
        </row>
        <row r="545">
          <cell r="G545" t="str">
            <v>0801051004Г000</v>
          </cell>
        </row>
        <row r="546">
          <cell r="G546" t="str">
            <v>0801051004Г000600</v>
          </cell>
        </row>
        <row r="547">
          <cell r="G547" t="str">
            <v>0801051004Г000610</v>
          </cell>
        </row>
        <row r="548">
          <cell r="G548" t="str">
            <v>0801051004Г000611</v>
          </cell>
        </row>
        <row r="549">
          <cell r="G549" t="str">
            <v>0801051004М000</v>
          </cell>
        </row>
        <row r="550">
          <cell r="G550" t="str">
            <v>0801051004М000600</v>
          </cell>
        </row>
        <row r="551">
          <cell r="G551" t="str">
            <v>0801051004М000610</v>
          </cell>
        </row>
        <row r="552">
          <cell r="G552" t="str">
            <v>0801051004М000611</v>
          </cell>
        </row>
        <row r="553">
          <cell r="G553" t="str">
            <v>0801051004Э000</v>
          </cell>
        </row>
        <row r="554">
          <cell r="G554" t="str">
            <v>0801051004Э000600</v>
          </cell>
        </row>
        <row r="555">
          <cell r="G555" t="str">
            <v>0801051004Э000610</v>
          </cell>
        </row>
        <row r="556">
          <cell r="G556" t="str">
            <v>0801051004Э000611</v>
          </cell>
        </row>
        <row r="557">
          <cell r="G557" t="str">
            <v>08010510080530</v>
          </cell>
        </row>
        <row r="558">
          <cell r="G558" t="str">
            <v>08010510080530600</v>
          </cell>
        </row>
        <row r="559">
          <cell r="G559" t="str">
            <v>08010510080530610</v>
          </cell>
        </row>
        <row r="560">
          <cell r="G560" t="str">
            <v>08010510080530612</v>
          </cell>
        </row>
        <row r="561">
          <cell r="G561" t="str">
            <v>080105100S4880</v>
          </cell>
        </row>
        <row r="562">
          <cell r="G562" t="str">
            <v>080105100S4880600</v>
          </cell>
        </row>
        <row r="563">
          <cell r="G563" t="str">
            <v>080105100S4880610</v>
          </cell>
        </row>
        <row r="564">
          <cell r="G564" t="str">
            <v>080105100S4880612</v>
          </cell>
        </row>
        <row r="565">
          <cell r="G565" t="str">
            <v>08010520000000</v>
          </cell>
        </row>
        <row r="566">
          <cell r="G566" t="str">
            <v>08010520040000</v>
          </cell>
        </row>
        <row r="567">
          <cell r="G567" t="str">
            <v>08010520040000600</v>
          </cell>
        </row>
        <row r="568">
          <cell r="G568" t="str">
            <v>08010520040000610</v>
          </cell>
        </row>
        <row r="569">
          <cell r="G569" t="str">
            <v>08010520040000611</v>
          </cell>
        </row>
        <row r="570">
          <cell r="G570" t="str">
            <v>08010520041000</v>
          </cell>
        </row>
        <row r="571">
          <cell r="G571" t="str">
            <v>08010520041000600</v>
          </cell>
        </row>
        <row r="572">
          <cell r="G572" t="str">
            <v>08010520041000610</v>
          </cell>
        </row>
        <row r="573">
          <cell r="G573" t="str">
            <v>08010520041000611</v>
          </cell>
        </row>
        <row r="574">
          <cell r="G574" t="str">
            <v>08010520045000</v>
          </cell>
        </row>
        <row r="575">
          <cell r="G575" t="str">
            <v>08010520045000600</v>
          </cell>
        </row>
        <row r="576">
          <cell r="G576" t="str">
            <v>08010520045000610</v>
          </cell>
        </row>
        <row r="577">
          <cell r="G577" t="str">
            <v>08010520045000611</v>
          </cell>
        </row>
        <row r="578">
          <cell r="G578" t="str">
            <v>08010520047000</v>
          </cell>
        </row>
        <row r="579">
          <cell r="G579" t="str">
            <v>08010520047000600</v>
          </cell>
        </row>
        <row r="580">
          <cell r="G580" t="str">
            <v>08010520047000610</v>
          </cell>
        </row>
        <row r="581">
          <cell r="G581" t="str">
            <v>08010520047000612</v>
          </cell>
        </row>
        <row r="582">
          <cell r="G582" t="str">
            <v>0801052004Г000</v>
          </cell>
        </row>
        <row r="583">
          <cell r="G583" t="str">
            <v>0801052004Г000600</v>
          </cell>
        </row>
        <row r="584">
          <cell r="G584" t="str">
            <v>0801052004Г000610</v>
          </cell>
        </row>
        <row r="585">
          <cell r="G585" t="str">
            <v>0801052004Г000611</v>
          </cell>
        </row>
        <row r="586">
          <cell r="G586" t="str">
            <v>0801052004М000</v>
          </cell>
        </row>
        <row r="587">
          <cell r="G587" t="str">
            <v>0801052004М000600</v>
          </cell>
        </row>
        <row r="588">
          <cell r="G588" t="str">
            <v>0801052004М000610</v>
          </cell>
        </row>
        <row r="589">
          <cell r="G589" t="str">
            <v>0801052004М000611</v>
          </cell>
        </row>
        <row r="590">
          <cell r="G590" t="str">
            <v>0801052004Э000</v>
          </cell>
        </row>
        <row r="591">
          <cell r="G591" t="str">
            <v>0801052004Э000600</v>
          </cell>
        </row>
        <row r="592">
          <cell r="G592" t="str">
            <v>0801052004Э000610</v>
          </cell>
        </row>
        <row r="593">
          <cell r="G593" t="str">
            <v>0801052004Э000611</v>
          </cell>
        </row>
        <row r="594">
          <cell r="G594" t="str">
            <v>08011300000000</v>
          </cell>
        </row>
        <row r="595">
          <cell r="G595" t="str">
            <v>08011320000000</v>
          </cell>
        </row>
        <row r="596">
          <cell r="G596" t="str">
            <v>08011320080010</v>
          </cell>
        </row>
        <row r="597">
          <cell r="G597" t="str">
            <v>08011320080010200</v>
          </cell>
        </row>
        <row r="598">
          <cell r="G598" t="str">
            <v>08011320080010240</v>
          </cell>
        </row>
        <row r="599">
          <cell r="G599" t="str">
            <v>08011320080010244</v>
          </cell>
        </row>
        <row r="600">
          <cell r="G600" t="str">
            <v>08011320080020</v>
          </cell>
        </row>
        <row r="601">
          <cell r="G601" t="str">
            <v>08011320080020200</v>
          </cell>
        </row>
        <row r="602">
          <cell r="G602" t="str">
            <v>08011320080020240</v>
          </cell>
        </row>
        <row r="603">
          <cell r="G603" t="str">
            <v>08011320080020244</v>
          </cell>
        </row>
        <row r="604">
          <cell r="G604" t="str">
            <v>0804</v>
          </cell>
        </row>
        <row r="605">
          <cell r="G605" t="str">
            <v>08040500000000</v>
          </cell>
        </row>
        <row r="606">
          <cell r="G606" t="str">
            <v>08040530000000</v>
          </cell>
        </row>
        <row r="607">
          <cell r="G607" t="str">
            <v>08040530040000</v>
          </cell>
        </row>
        <row r="608">
          <cell r="G608" t="str">
            <v>08040530040000100</v>
          </cell>
        </row>
        <row r="609">
          <cell r="G609" t="str">
            <v>08040530040000110</v>
          </cell>
        </row>
        <row r="610">
          <cell r="G610" t="str">
            <v>08040530040000111</v>
          </cell>
        </row>
        <row r="611">
          <cell r="G611" t="str">
            <v>08040530040000112</v>
          </cell>
        </row>
        <row r="612">
          <cell r="G612" t="str">
            <v>08040530040000119</v>
          </cell>
        </row>
        <row r="613">
          <cell r="G613" t="str">
            <v>08040530040000200</v>
          </cell>
        </row>
        <row r="614">
          <cell r="G614" t="str">
            <v>08040530040000240</v>
          </cell>
        </row>
        <row r="615">
          <cell r="G615" t="str">
            <v>08040530040000244</v>
          </cell>
        </row>
        <row r="616">
          <cell r="G616" t="str">
            <v>08040530040000300</v>
          </cell>
        </row>
        <row r="617">
          <cell r="G617" t="str">
            <v>08040530040000320</v>
          </cell>
        </row>
        <row r="618">
          <cell r="G618" t="str">
            <v>08040530040000321</v>
          </cell>
        </row>
        <row r="619">
          <cell r="G619" t="str">
            <v>08040530040000800</v>
          </cell>
        </row>
        <row r="620">
          <cell r="G620" t="str">
            <v>08040530040000850</v>
          </cell>
        </row>
        <row r="621">
          <cell r="G621" t="str">
            <v>08040530040000853</v>
          </cell>
        </row>
        <row r="622">
          <cell r="G622" t="str">
            <v>08040530041000</v>
          </cell>
        </row>
        <row r="623">
          <cell r="G623" t="str">
            <v>08040530041000100</v>
          </cell>
        </row>
        <row r="624">
          <cell r="G624" t="str">
            <v>08040530041000110</v>
          </cell>
        </row>
        <row r="625">
          <cell r="G625" t="str">
            <v>08040530041000111</v>
          </cell>
        </row>
        <row r="626">
          <cell r="G626" t="str">
            <v>08040530041000119</v>
          </cell>
        </row>
        <row r="627">
          <cell r="G627" t="str">
            <v>08040530047000</v>
          </cell>
        </row>
        <row r="628">
          <cell r="G628" t="str">
            <v>08040530047000100</v>
          </cell>
        </row>
        <row r="629">
          <cell r="G629" t="str">
            <v>08040530047000110</v>
          </cell>
        </row>
        <row r="630">
          <cell r="G630" t="str">
            <v>08040530047000112</v>
          </cell>
        </row>
        <row r="631">
          <cell r="G631" t="str">
            <v>0804053004Г000</v>
          </cell>
        </row>
        <row r="632">
          <cell r="G632" t="str">
            <v>0804053004Г000200</v>
          </cell>
        </row>
        <row r="633">
          <cell r="G633" t="str">
            <v>0804053004Г000240</v>
          </cell>
        </row>
        <row r="634">
          <cell r="G634" t="str">
            <v>0804053004Г000244</v>
          </cell>
        </row>
        <row r="635">
          <cell r="G635" t="str">
            <v>0804053004Г000247</v>
          </cell>
        </row>
        <row r="636">
          <cell r="G636" t="str">
            <v>0804053004М000</v>
          </cell>
        </row>
        <row r="637">
          <cell r="G637" t="str">
            <v>0804053004М000200</v>
          </cell>
        </row>
        <row r="638">
          <cell r="G638" t="str">
            <v>0804053004М000240</v>
          </cell>
        </row>
        <row r="639">
          <cell r="G639" t="str">
            <v>0804053004М000244</v>
          </cell>
        </row>
        <row r="640">
          <cell r="G640" t="str">
            <v>0804053004Ф000</v>
          </cell>
        </row>
        <row r="641">
          <cell r="G641" t="str">
            <v>0804053004Ф000200</v>
          </cell>
        </row>
        <row r="642">
          <cell r="G642" t="str">
            <v>0804053004Ф000240</v>
          </cell>
        </row>
        <row r="643">
          <cell r="G643" t="str">
            <v>0804053004Ф000244</v>
          </cell>
        </row>
        <row r="644">
          <cell r="G644" t="str">
            <v>0804053004Э000</v>
          </cell>
        </row>
        <row r="645">
          <cell r="G645" t="str">
            <v>0804053004Э000200</v>
          </cell>
        </row>
        <row r="646">
          <cell r="G646" t="str">
            <v>0804053004Э000240</v>
          </cell>
        </row>
        <row r="647">
          <cell r="G647" t="str">
            <v>0804053004Э000247</v>
          </cell>
        </row>
        <row r="648">
          <cell r="G648" t="str">
            <v>1100</v>
          </cell>
        </row>
        <row r="649">
          <cell r="G649" t="str">
            <v>1101</v>
          </cell>
        </row>
        <row r="650">
          <cell r="G650" t="str">
            <v>11010700000000</v>
          </cell>
        </row>
        <row r="651">
          <cell r="G651" t="str">
            <v>11010710000000</v>
          </cell>
        </row>
        <row r="652">
          <cell r="G652" t="str">
            <v>11010710040000</v>
          </cell>
        </row>
        <row r="653">
          <cell r="G653" t="str">
            <v>11010710040000600</v>
          </cell>
        </row>
        <row r="654">
          <cell r="G654" t="str">
            <v>11010710040000610</v>
          </cell>
        </row>
        <row r="655">
          <cell r="G655" t="str">
            <v>11010710040000611</v>
          </cell>
        </row>
        <row r="656">
          <cell r="G656" t="str">
            <v>11010710041000</v>
          </cell>
        </row>
        <row r="657">
          <cell r="G657" t="str">
            <v>11010710041000600</v>
          </cell>
        </row>
        <row r="658">
          <cell r="G658" t="str">
            <v>11010710041000610</v>
          </cell>
        </row>
        <row r="659">
          <cell r="G659" t="str">
            <v>11010710041000611</v>
          </cell>
        </row>
        <row r="660">
          <cell r="G660" t="str">
            <v>11010710047000</v>
          </cell>
        </row>
        <row r="661">
          <cell r="G661" t="str">
            <v>11010710047000600</v>
          </cell>
        </row>
        <row r="662">
          <cell r="G662" t="str">
            <v>11010710047000610</v>
          </cell>
        </row>
        <row r="663">
          <cell r="G663" t="str">
            <v>11010710047000612</v>
          </cell>
        </row>
        <row r="664">
          <cell r="G664" t="str">
            <v>1101071004Г000</v>
          </cell>
        </row>
        <row r="665">
          <cell r="G665" t="str">
            <v>1101071004Г000600</v>
          </cell>
        </row>
        <row r="666">
          <cell r="G666" t="str">
            <v>1101071004Г000610</v>
          </cell>
        </row>
        <row r="667">
          <cell r="G667" t="str">
            <v>1101071004Г000611</v>
          </cell>
        </row>
        <row r="668">
          <cell r="G668" t="str">
            <v>1101071004М000</v>
          </cell>
        </row>
        <row r="669">
          <cell r="G669" t="str">
            <v>1101071004М000600</v>
          </cell>
        </row>
        <row r="670">
          <cell r="G670" t="str">
            <v>1101071004М000610</v>
          </cell>
        </row>
        <row r="671">
          <cell r="G671" t="str">
            <v>1101071004М000611</v>
          </cell>
        </row>
        <row r="672">
          <cell r="G672" t="str">
            <v>1101071004Э000</v>
          </cell>
        </row>
        <row r="673">
          <cell r="G673" t="str">
            <v>1101071004Э000600</v>
          </cell>
        </row>
        <row r="674">
          <cell r="G674" t="str">
            <v>1101071004Э000610</v>
          </cell>
        </row>
        <row r="675">
          <cell r="G675" t="str">
            <v>1101071004Э000611</v>
          </cell>
        </row>
        <row r="676">
          <cell r="G676" t="str">
            <v>110107100Ч0020</v>
          </cell>
        </row>
        <row r="677">
          <cell r="G677" t="str">
            <v>110107100Ч0020600</v>
          </cell>
        </row>
        <row r="678">
          <cell r="G678" t="str">
            <v>110107100Ч0020610</v>
          </cell>
        </row>
        <row r="679">
          <cell r="G679" t="str">
            <v>110107100Ч0020611</v>
          </cell>
        </row>
        <row r="680">
          <cell r="G680" t="str">
            <v>1102</v>
          </cell>
        </row>
        <row r="681">
          <cell r="G681" t="str">
            <v>11020700000000</v>
          </cell>
        </row>
        <row r="682">
          <cell r="G682" t="str">
            <v>11020710000000</v>
          </cell>
        </row>
        <row r="683">
          <cell r="G683" t="str">
            <v>110207100Ф0000</v>
          </cell>
        </row>
        <row r="684">
          <cell r="G684" t="str">
            <v>110207100Ф0000600</v>
          </cell>
        </row>
        <row r="685">
          <cell r="G685" t="str">
            <v>110207100Ф0000610</v>
          </cell>
        </row>
        <row r="686">
          <cell r="G686" t="str">
            <v>110207100Ф0000612</v>
          </cell>
        </row>
        <row r="687">
          <cell r="G687" t="str">
            <v>11020720000000</v>
          </cell>
        </row>
        <row r="688">
          <cell r="G688" t="str">
            <v>11020720080020</v>
          </cell>
        </row>
        <row r="689">
          <cell r="G689" t="str">
            <v>11020720080020600</v>
          </cell>
        </row>
        <row r="690">
          <cell r="G690" t="str">
            <v>11020720080020610</v>
          </cell>
        </row>
        <row r="691">
          <cell r="G691" t="str">
            <v>11020720080020612</v>
          </cell>
        </row>
        <row r="692">
          <cell r="G692" t="str">
            <v/>
          </cell>
        </row>
        <row r="693">
          <cell r="G693" t="str">
            <v>0100</v>
          </cell>
        </row>
        <row r="694">
          <cell r="G694" t="str">
            <v>0113</v>
          </cell>
        </row>
        <row r="695">
          <cell r="G695" t="str">
            <v>01139000000000</v>
          </cell>
        </row>
        <row r="696">
          <cell r="G696" t="str">
            <v>01139090000000</v>
          </cell>
        </row>
        <row r="697">
          <cell r="G697" t="str">
            <v>011390900Д0000</v>
          </cell>
        </row>
        <row r="698">
          <cell r="G698" t="str">
            <v>011390900Д0000200</v>
          </cell>
        </row>
        <row r="699">
          <cell r="G699" t="str">
            <v>011390900Д0000240</v>
          </cell>
        </row>
        <row r="700">
          <cell r="G700" t="str">
            <v>011390900Д0000244</v>
          </cell>
        </row>
        <row r="701">
          <cell r="G701" t="str">
            <v>0400</v>
          </cell>
        </row>
        <row r="702">
          <cell r="G702" t="str">
            <v>0412</v>
          </cell>
        </row>
        <row r="703">
          <cell r="G703" t="str">
            <v>04129000000000</v>
          </cell>
        </row>
        <row r="704">
          <cell r="G704" t="str">
            <v>04129090000000</v>
          </cell>
        </row>
        <row r="705">
          <cell r="G705" t="str">
            <v>041290900Ж0000</v>
          </cell>
        </row>
        <row r="706">
          <cell r="G706" t="str">
            <v>041290900Ж0000200</v>
          </cell>
        </row>
        <row r="707">
          <cell r="G707" t="str">
            <v>041290900Ж0000240</v>
          </cell>
        </row>
        <row r="708">
          <cell r="G708" t="str">
            <v>041290900Ж0000244</v>
          </cell>
        </row>
        <row r="709">
          <cell r="G709" t="str">
            <v>0500</v>
          </cell>
        </row>
        <row r="710">
          <cell r="G710" t="str">
            <v>0501</v>
          </cell>
        </row>
        <row r="711">
          <cell r="G711" t="str">
            <v>05010300000000</v>
          </cell>
        </row>
        <row r="712">
          <cell r="G712" t="str">
            <v>05010330000000</v>
          </cell>
        </row>
        <row r="713">
          <cell r="G713" t="str">
            <v>05010330080000</v>
          </cell>
        </row>
        <row r="714">
          <cell r="G714" t="str">
            <v>05010330080000200</v>
          </cell>
        </row>
        <row r="715">
          <cell r="G715" t="str">
            <v>05010330080000240</v>
          </cell>
        </row>
        <row r="716">
          <cell r="G716" t="str">
            <v>05010330080000244</v>
          </cell>
        </row>
        <row r="717">
          <cell r="G717" t="str">
            <v>05011000000000</v>
          </cell>
        </row>
        <row r="718">
          <cell r="G718" t="str">
            <v>05011050000000</v>
          </cell>
        </row>
        <row r="719">
          <cell r="G719" t="str">
            <v>05011050080000</v>
          </cell>
        </row>
        <row r="720">
          <cell r="G720" t="str">
            <v>05011050080000300</v>
          </cell>
        </row>
        <row r="721">
          <cell r="G721" t="str">
            <v>05011050080000360</v>
          </cell>
        </row>
        <row r="722">
          <cell r="G722" t="str">
            <v>0502</v>
          </cell>
        </row>
        <row r="723">
          <cell r="G723" t="str">
            <v>05020300000000</v>
          </cell>
        </row>
        <row r="724">
          <cell r="G724" t="str">
            <v>05020350000000</v>
          </cell>
        </row>
        <row r="725">
          <cell r="G725" t="str">
            <v>0502035008Ф000</v>
          </cell>
        </row>
        <row r="726">
          <cell r="G726" t="str">
            <v>0502035008Ф000200</v>
          </cell>
        </row>
        <row r="727">
          <cell r="G727" t="str">
            <v>0502035008Ф000240</v>
          </cell>
        </row>
        <row r="728">
          <cell r="G728" t="str">
            <v>0502035008Ф000244</v>
          </cell>
        </row>
        <row r="729">
          <cell r="G729" t="str">
            <v>0600</v>
          </cell>
        </row>
        <row r="730">
          <cell r="G730" t="str">
            <v>0605</v>
          </cell>
        </row>
        <row r="731">
          <cell r="G731" t="str">
            <v>06050200000000</v>
          </cell>
        </row>
        <row r="732">
          <cell r="G732" t="str">
            <v>06050210000000</v>
          </cell>
        </row>
        <row r="733">
          <cell r="G733" t="str">
            <v>060502100S4630</v>
          </cell>
        </row>
        <row r="734">
          <cell r="G734" t="str">
            <v>060502100S4630200</v>
          </cell>
        </row>
        <row r="735">
          <cell r="G735" t="str">
            <v>060502100S4630240</v>
          </cell>
        </row>
        <row r="736">
          <cell r="G736" t="str">
            <v>060502100S4630244</v>
          </cell>
        </row>
        <row r="737">
          <cell r="G737" t="str">
            <v>1000</v>
          </cell>
        </row>
        <row r="738">
          <cell r="G738" t="str">
            <v>1004</v>
          </cell>
        </row>
        <row r="739">
          <cell r="G739" t="str">
            <v>10040100000000</v>
          </cell>
        </row>
        <row r="740">
          <cell r="G740" t="str">
            <v>10040120000000</v>
          </cell>
        </row>
        <row r="741">
          <cell r="G741" t="str">
            <v>10040120075870</v>
          </cell>
        </row>
        <row r="742">
          <cell r="G742" t="str">
            <v>10040120075870400</v>
          </cell>
        </row>
        <row r="743">
          <cell r="G743" t="str">
            <v>10040120075870410</v>
          </cell>
        </row>
        <row r="744">
          <cell r="G744" t="str">
            <v>10040120075870412</v>
          </cell>
        </row>
        <row r="745">
          <cell r="G745" t="str">
            <v>1100</v>
          </cell>
        </row>
        <row r="746">
          <cell r="G746" t="str">
            <v>1101</v>
          </cell>
        </row>
        <row r="747">
          <cell r="G747" t="str">
            <v>11010700000000</v>
          </cell>
        </row>
        <row r="748">
          <cell r="G748" t="str">
            <v>11010710000000</v>
          </cell>
        </row>
        <row r="749">
          <cell r="G749" t="str">
            <v>1101071008Д000</v>
          </cell>
        </row>
        <row r="750">
          <cell r="G750" t="str">
            <v>1101071008Д000200</v>
          </cell>
        </row>
        <row r="751">
          <cell r="G751" t="str">
            <v>1101071008Д000240</v>
          </cell>
        </row>
        <row r="752">
          <cell r="G752" t="str">
            <v>1101071008Д000244</v>
          </cell>
        </row>
        <row r="753">
          <cell r="G753" t="str">
            <v/>
          </cell>
        </row>
        <row r="754">
          <cell r="G754" t="str">
            <v>0700</v>
          </cell>
        </row>
        <row r="755">
          <cell r="G755" t="str">
            <v>0701</v>
          </cell>
        </row>
        <row r="756">
          <cell r="G756" t="str">
            <v>07010100000000</v>
          </cell>
        </row>
        <row r="757">
          <cell r="G757" t="str">
            <v>07010110000000</v>
          </cell>
        </row>
        <row r="758">
          <cell r="G758" t="str">
            <v>07010110040010</v>
          </cell>
        </row>
        <row r="759">
          <cell r="G759" t="str">
            <v>07010110040010100</v>
          </cell>
        </row>
        <row r="760">
          <cell r="G760" t="str">
            <v>07010110040010110</v>
          </cell>
        </row>
        <row r="761">
          <cell r="G761" t="str">
            <v>07010110040010111</v>
          </cell>
        </row>
        <row r="762">
          <cell r="G762" t="str">
            <v>07010110040010119</v>
          </cell>
        </row>
        <row r="763">
          <cell r="G763" t="str">
            <v>07010110040010200</v>
          </cell>
        </row>
        <row r="764">
          <cell r="G764" t="str">
            <v>07010110040010240</v>
          </cell>
        </row>
        <row r="765">
          <cell r="G765" t="str">
            <v>07010110040010244</v>
          </cell>
        </row>
        <row r="766">
          <cell r="G766" t="str">
            <v>07010110040010800</v>
          </cell>
        </row>
        <row r="767">
          <cell r="G767" t="str">
            <v>07010110040010850</v>
          </cell>
        </row>
        <row r="768">
          <cell r="G768" t="str">
            <v>07010110040010853</v>
          </cell>
        </row>
        <row r="769">
          <cell r="G769" t="str">
            <v>07010110041010</v>
          </cell>
        </row>
        <row r="770">
          <cell r="G770" t="str">
            <v>07010110041010100</v>
          </cell>
        </row>
        <row r="771">
          <cell r="G771" t="str">
            <v>07010110041010110</v>
          </cell>
        </row>
        <row r="772">
          <cell r="G772" t="str">
            <v>07010110041010111</v>
          </cell>
        </row>
        <row r="773">
          <cell r="G773" t="str">
            <v>07010110041010119</v>
          </cell>
        </row>
        <row r="774">
          <cell r="G774" t="str">
            <v>07010110047010</v>
          </cell>
        </row>
        <row r="775">
          <cell r="G775" t="str">
            <v>07010110047010100</v>
          </cell>
        </row>
        <row r="776">
          <cell r="G776" t="str">
            <v>07010110047010110</v>
          </cell>
        </row>
        <row r="777">
          <cell r="G777" t="str">
            <v>07010110047010112</v>
          </cell>
        </row>
        <row r="778">
          <cell r="G778" t="str">
            <v>0701011004Г010</v>
          </cell>
        </row>
        <row r="779">
          <cell r="G779" t="str">
            <v>0701011004Г010200</v>
          </cell>
        </row>
        <row r="780">
          <cell r="G780" t="str">
            <v>0701011004Г010240</v>
          </cell>
        </row>
        <row r="781">
          <cell r="G781" t="str">
            <v>0701011004Г010244</v>
          </cell>
        </row>
        <row r="782">
          <cell r="G782" t="str">
            <v>0701011004Г010247</v>
          </cell>
        </row>
        <row r="783">
          <cell r="G783" t="str">
            <v>0701011004М010</v>
          </cell>
        </row>
        <row r="784">
          <cell r="G784" t="str">
            <v>0701011004М010200</v>
          </cell>
        </row>
        <row r="785">
          <cell r="G785" t="str">
            <v>0701011004М010240</v>
          </cell>
        </row>
        <row r="786">
          <cell r="G786" t="str">
            <v>0701011004М010244</v>
          </cell>
        </row>
        <row r="787">
          <cell r="G787" t="str">
            <v>0701011004П010</v>
          </cell>
        </row>
        <row r="788">
          <cell r="G788" t="str">
            <v>0701011004П010200</v>
          </cell>
        </row>
        <row r="789">
          <cell r="G789" t="str">
            <v>0701011004П010240</v>
          </cell>
        </row>
        <row r="790">
          <cell r="G790" t="str">
            <v>0701011004П010244</v>
          </cell>
        </row>
        <row r="791">
          <cell r="G791" t="str">
            <v>0701011004Э010</v>
          </cell>
        </row>
        <row r="792">
          <cell r="G792" t="str">
            <v>0701011004Э010200</v>
          </cell>
        </row>
        <row r="793">
          <cell r="G793" t="str">
            <v>0701011004Э010240</v>
          </cell>
        </row>
        <row r="794">
          <cell r="G794" t="str">
            <v>0701011004Э010247</v>
          </cell>
        </row>
        <row r="795">
          <cell r="G795" t="str">
            <v>07010110074080</v>
          </cell>
        </row>
        <row r="796">
          <cell r="G796" t="str">
            <v>07010110074080100</v>
          </cell>
        </row>
        <row r="797">
          <cell r="G797" t="str">
            <v>07010110074080110</v>
          </cell>
        </row>
        <row r="798">
          <cell r="G798" t="str">
            <v>07010110074080111</v>
          </cell>
        </row>
        <row r="799">
          <cell r="G799" t="str">
            <v>07010110074080112</v>
          </cell>
        </row>
        <row r="800">
          <cell r="G800" t="str">
            <v>07010110074080119</v>
          </cell>
        </row>
        <row r="801">
          <cell r="G801" t="str">
            <v>07010110074080200</v>
          </cell>
        </row>
        <row r="802">
          <cell r="G802" t="str">
            <v>07010110074080240</v>
          </cell>
        </row>
        <row r="803">
          <cell r="G803" t="str">
            <v>07010110074080244</v>
          </cell>
        </row>
        <row r="804">
          <cell r="G804" t="str">
            <v>07010110075880</v>
          </cell>
        </row>
        <row r="805">
          <cell r="G805" t="str">
            <v>07010110075880100</v>
          </cell>
        </row>
        <row r="806">
          <cell r="G806" t="str">
            <v>07010110075880110</v>
          </cell>
        </row>
        <row r="807">
          <cell r="G807" t="str">
            <v>07010110075880111</v>
          </cell>
        </row>
        <row r="808">
          <cell r="G808" t="str">
            <v>07010110075880112</v>
          </cell>
        </row>
        <row r="809">
          <cell r="G809" t="str">
            <v>07010110075880119</v>
          </cell>
        </row>
        <row r="810">
          <cell r="G810" t="str">
            <v>07010110075880200</v>
          </cell>
        </row>
        <row r="811">
          <cell r="G811" t="str">
            <v>07010110075880240</v>
          </cell>
        </row>
        <row r="812">
          <cell r="G812" t="str">
            <v>07010110075880244</v>
          </cell>
        </row>
        <row r="813">
          <cell r="G813" t="str">
            <v>0702</v>
          </cell>
        </row>
        <row r="814">
          <cell r="G814" t="str">
            <v>07020100000000</v>
          </cell>
        </row>
        <row r="815">
          <cell r="G815" t="str">
            <v>07020110000000</v>
          </cell>
        </row>
        <row r="816">
          <cell r="G816" t="str">
            <v>07020110040020</v>
          </cell>
        </row>
        <row r="817">
          <cell r="G817" t="str">
            <v>07020110040020100</v>
          </cell>
        </row>
        <row r="818">
          <cell r="G818" t="str">
            <v>07020110040020110</v>
          </cell>
        </row>
        <row r="819">
          <cell r="G819" t="str">
            <v>07020110040020111</v>
          </cell>
        </row>
        <row r="820">
          <cell r="G820" t="str">
            <v>07020110040020112</v>
          </cell>
        </row>
        <row r="821">
          <cell r="G821" t="str">
            <v>07020110040020119</v>
          </cell>
        </row>
        <row r="822">
          <cell r="G822" t="str">
            <v>07020110040020200</v>
          </cell>
        </row>
        <row r="823">
          <cell r="G823" t="str">
            <v>07020110040020240</v>
          </cell>
        </row>
        <row r="824">
          <cell r="G824" t="str">
            <v>07020110040020244</v>
          </cell>
        </row>
        <row r="825">
          <cell r="G825" t="str">
            <v>07020110041020</v>
          </cell>
        </row>
        <row r="826">
          <cell r="G826" t="str">
            <v>07020110041020100</v>
          </cell>
        </row>
        <row r="827">
          <cell r="G827" t="str">
            <v>07020110041020110</v>
          </cell>
        </row>
        <row r="828">
          <cell r="G828" t="str">
            <v>07020110041020111</v>
          </cell>
        </row>
        <row r="829">
          <cell r="G829" t="str">
            <v>07020110041020119</v>
          </cell>
        </row>
        <row r="830">
          <cell r="G830" t="str">
            <v>07020110043020</v>
          </cell>
        </row>
        <row r="831">
          <cell r="G831" t="str">
            <v>07020110043020100</v>
          </cell>
        </row>
        <row r="832">
          <cell r="G832" t="str">
            <v>07020110043020110</v>
          </cell>
        </row>
        <row r="833">
          <cell r="G833" t="str">
            <v>07020110043020112</v>
          </cell>
        </row>
        <row r="834">
          <cell r="G834" t="str">
            <v>07020110043020113</v>
          </cell>
        </row>
        <row r="835">
          <cell r="G835" t="str">
            <v>07020110043020200</v>
          </cell>
        </row>
        <row r="836">
          <cell r="G836" t="str">
            <v>07020110043020240</v>
          </cell>
        </row>
        <row r="837">
          <cell r="G837" t="str">
            <v>07020110043020244</v>
          </cell>
        </row>
        <row r="838">
          <cell r="G838" t="str">
            <v>07020110047020</v>
          </cell>
        </row>
        <row r="839">
          <cell r="G839" t="str">
            <v>07020110047020100</v>
          </cell>
        </row>
        <row r="840">
          <cell r="G840" t="str">
            <v>07020110047020110</v>
          </cell>
        </row>
        <row r="841">
          <cell r="G841" t="str">
            <v>07020110047020112</v>
          </cell>
        </row>
        <row r="842">
          <cell r="G842" t="str">
            <v>0702011004Г020</v>
          </cell>
        </row>
        <row r="843">
          <cell r="G843" t="str">
            <v>0702011004Г020200</v>
          </cell>
        </row>
        <row r="844">
          <cell r="G844" t="str">
            <v>0702011004Г020240</v>
          </cell>
        </row>
        <row r="845">
          <cell r="G845" t="str">
            <v>0702011004Г020244</v>
          </cell>
        </row>
        <row r="846">
          <cell r="G846" t="str">
            <v>0702011004Г020247</v>
          </cell>
        </row>
        <row r="847">
          <cell r="G847" t="str">
            <v>0702011004М020</v>
          </cell>
        </row>
        <row r="848">
          <cell r="G848" t="str">
            <v>0702011004М020200</v>
          </cell>
        </row>
        <row r="849">
          <cell r="G849" t="str">
            <v>0702011004М020240</v>
          </cell>
        </row>
        <row r="850">
          <cell r="G850" t="str">
            <v>0702011004М020244</v>
          </cell>
        </row>
        <row r="851">
          <cell r="G851" t="str">
            <v>0702011004П020</v>
          </cell>
        </row>
        <row r="852">
          <cell r="G852" t="str">
            <v>0702011004П020200</v>
          </cell>
        </row>
        <row r="853">
          <cell r="G853" t="str">
            <v>0702011004П020240</v>
          </cell>
        </row>
        <row r="854">
          <cell r="G854" t="str">
            <v>0702011004П020244</v>
          </cell>
        </row>
        <row r="855">
          <cell r="G855" t="str">
            <v>0702011004Э020</v>
          </cell>
        </row>
        <row r="856">
          <cell r="G856" t="str">
            <v>0702011004Э020200</v>
          </cell>
        </row>
        <row r="857">
          <cell r="G857" t="str">
            <v>0702011004Э020240</v>
          </cell>
        </row>
        <row r="858">
          <cell r="G858" t="str">
            <v>0702011004Э020247</v>
          </cell>
        </row>
        <row r="859">
          <cell r="G859" t="str">
            <v>07020110074090</v>
          </cell>
        </row>
        <row r="860">
          <cell r="G860" t="str">
            <v>07020110074090100</v>
          </cell>
        </row>
        <row r="861">
          <cell r="G861" t="str">
            <v>07020110074090110</v>
          </cell>
        </row>
        <row r="862">
          <cell r="G862" t="str">
            <v>07020110074090111</v>
          </cell>
        </row>
        <row r="863">
          <cell r="G863" t="str">
            <v>07020110074090112</v>
          </cell>
        </row>
        <row r="864">
          <cell r="G864" t="str">
            <v>07020110074090119</v>
          </cell>
        </row>
        <row r="865">
          <cell r="G865" t="str">
            <v>07020110074090200</v>
          </cell>
        </row>
        <row r="866">
          <cell r="G866" t="str">
            <v>07020110074090240</v>
          </cell>
        </row>
        <row r="867">
          <cell r="G867" t="str">
            <v>07020110074090244</v>
          </cell>
        </row>
        <row r="868">
          <cell r="G868" t="str">
            <v>07020110075640</v>
          </cell>
        </row>
        <row r="869">
          <cell r="G869" t="str">
            <v>07020110075640100</v>
          </cell>
        </row>
        <row r="870">
          <cell r="G870" t="str">
            <v>07020110075640110</v>
          </cell>
        </row>
        <row r="871">
          <cell r="G871" t="str">
            <v>07020110075640111</v>
          </cell>
        </row>
        <row r="872">
          <cell r="G872" t="str">
            <v>07020110075640112</v>
          </cell>
        </row>
        <row r="873">
          <cell r="G873" t="str">
            <v>07020110075640119</v>
          </cell>
        </row>
        <row r="874">
          <cell r="G874" t="str">
            <v>07020110075640200</v>
          </cell>
        </row>
        <row r="875">
          <cell r="G875" t="str">
            <v>07020110075640240</v>
          </cell>
        </row>
        <row r="876">
          <cell r="G876" t="str">
            <v>07020110075640244</v>
          </cell>
        </row>
        <row r="877">
          <cell r="G877" t="str">
            <v>07020110080020</v>
          </cell>
        </row>
        <row r="878">
          <cell r="G878" t="str">
            <v>07020110080020200</v>
          </cell>
        </row>
        <row r="879">
          <cell r="G879" t="str">
            <v>07020110080020240</v>
          </cell>
        </row>
        <row r="880">
          <cell r="G880" t="str">
            <v>07020110080020244</v>
          </cell>
        </row>
        <row r="881">
          <cell r="G881" t="str">
            <v>07020110080040</v>
          </cell>
        </row>
        <row r="882">
          <cell r="G882" t="str">
            <v>07020110080040300</v>
          </cell>
        </row>
        <row r="883">
          <cell r="G883" t="str">
            <v>07020110080040340</v>
          </cell>
        </row>
        <row r="884">
          <cell r="G884" t="str">
            <v>0702011008П020</v>
          </cell>
        </row>
        <row r="885">
          <cell r="G885" t="str">
            <v>0702011008П020200</v>
          </cell>
        </row>
        <row r="886">
          <cell r="G886" t="str">
            <v>0702011008П020240</v>
          </cell>
        </row>
        <row r="887">
          <cell r="G887" t="str">
            <v>0702011008П020244</v>
          </cell>
        </row>
        <row r="888">
          <cell r="G888" t="str">
            <v>070201100S5630</v>
          </cell>
        </row>
        <row r="889">
          <cell r="G889" t="str">
            <v>070201100S5630200</v>
          </cell>
        </row>
        <row r="890">
          <cell r="G890" t="str">
            <v>070201100S5630240</v>
          </cell>
        </row>
        <row r="891">
          <cell r="G891" t="str">
            <v>070201100S5630244</v>
          </cell>
        </row>
        <row r="892">
          <cell r="G892" t="str">
            <v>070201100S5980</v>
          </cell>
        </row>
        <row r="893">
          <cell r="G893" t="str">
            <v>070201100S5980200</v>
          </cell>
        </row>
        <row r="894">
          <cell r="G894" t="str">
            <v>070201100S5980240</v>
          </cell>
        </row>
        <row r="895">
          <cell r="G895" t="str">
            <v>070201100S5980244</v>
          </cell>
        </row>
        <row r="896">
          <cell r="G896" t="str">
            <v>0702011E151690</v>
          </cell>
        </row>
        <row r="897">
          <cell r="G897" t="str">
            <v>0702011E151690200</v>
          </cell>
        </row>
        <row r="898">
          <cell r="G898" t="str">
            <v>0702011E151690240</v>
          </cell>
        </row>
        <row r="899">
          <cell r="G899" t="str">
            <v>0702011E151690244</v>
          </cell>
        </row>
        <row r="900">
          <cell r="G900" t="str">
            <v>07020300000000</v>
          </cell>
        </row>
        <row r="901">
          <cell r="G901" t="str">
            <v>07020340000000</v>
          </cell>
        </row>
        <row r="902">
          <cell r="G902" t="str">
            <v>07020340080000</v>
          </cell>
        </row>
        <row r="903">
          <cell r="G903" t="str">
            <v>07020340080000200</v>
          </cell>
        </row>
        <row r="904">
          <cell r="G904" t="str">
            <v>07020340080000240</v>
          </cell>
        </row>
        <row r="905">
          <cell r="G905" t="str">
            <v>07020340080000244</v>
          </cell>
        </row>
        <row r="906">
          <cell r="G906" t="str">
            <v>0703</v>
          </cell>
        </row>
        <row r="907">
          <cell r="G907" t="str">
            <v>07030100000000</v>
          </cell>
        </row>
        <row r="908">
          <cell r="G908" t="str">
            <v>07030110000000</v>
          </cell>
        </row>
        <row r="909">
          <cell r="G909" t="str">
            <v>07030110040030</v>
          </cell>
        </row>
        <row r="910">
          <cell r="G910" t="str">
            <v>07030110040030600</v>
          </cell>
        </row>
        <row r="911">
          <cell r="G911" t="str">
            <v>07030110040030610</v>
          </cell>
        </row>
        <row r="912">
          <cell r="G912" t="str">
            <v>07030110040030611</v>
          </cell>
        </row>
        <row r="913">
          <cell r="G913" t="str">
            <v>07030110040031</v>
          </cell>
        </row>
        <row r="914">
          <cell r="G914" t="str">
            <v>07030110040031600</v>
          </cell>
        </row>
        <row r="915">
          <cell r="G915" t="str">
            <v>07030110040031610</v>
          </cell>
        </row>
        <row r="916">
          <cell r="G916" t="str">
            <v>07030110040031611</v>
          </cell>
        </row>
        <row r="917">
          <cell r="G917" t="str">
            <v>07030110040032</v>
          </cell>
        </row>
        <row r="918">
          <cell r="G918" t="str">
            <v>07030110040032600</v>
          </cell>
        </row>
        <row r="919">
          <cell r="G919" t="str">
            <v>07030110040032610</v>
          </cell>
        </row>
        <row r="920">
          <cell r="G920" t="str">
            <v>07030110040032611</v>
          </cell>
        </row>
        <row r="921">
          <cell r="G921" t="str">
            <v>07030110040033</v>
          </cell>
        </row>
        <row r="922">
          <cell r="G922" t="str">
            <v>07030110040033600</v>
          </cell>
        </row>
        <row r="923">
          <cell r="G923" t="str">
            <v>07030110040033610</v>
          </cell>
        </row>
        <row r="924">
          <cell r="G924" t="str">
            <v>07030110040033611</v>
          </cell>
        </row>
        <row r="925">
          <cell r="G925" t="str">
            <v>07030110041030</v>
          </cell>
        </row>
        <row r="926">
          <cell r="G926" t="str">
            <v>07030110041030600</v>
          </cell>
        </row>
        <row r="927">
          <cell r="G927" t="str">
            <v>07030110041030610</v>
          </cell>
        </row>
        <row r="928">
          <cell r="G928" t="str">
            <v>07030110041030611</v>
          </cell>
        </row>
        <row r="929">
          <cell r="G929" t="str">
            <v>07030110042030</v>
          </cell>
        </row>
        <row r="930">
          <cell r="G930" t="str">
            <v>07030110042030600</v>
          </cell>
        </row>
        <row r="931">
          <cell r="G931" t="str">
            <v>07030110042030610</v>
          </cell>
        </row>
        <row r="932">
          <cell r="G932" t="str">
            <v>07030110042030611</v>
          </cell>
        </row>
        <row r="933">
          <cell r="G933" t="str">
            <v>07030110042030613</v>
          </cell>
        </row>
        <row r="934">
          <cell r="G934" t="str">
            <v>07030110045030</v>
          </cell>
        </row>
        <row r="935">
          <cell r="G935" t="str">
            <v>07030110045030600</v>
          </cell>
        </row>
        <row r="936">
          <cell r="G936" t="str">
            <v>07030110045030610</v>
          </cell>
        </row>
        <row r="937">
          <cell r="G937" t="str">
            <v>07030110045030611</v>
          </cell>
        </row>
        <row r="938">
          <cell r="G938" t="str">
            <v>07030110047030</v>
          </cell>
        </row>
        <row r="939">
          <cell r="G939" t="str">
            <v>07030110047030600</v>
          </cell>
        </row>
        <row r="940">
          <cell r="G940" t="str">
            <v>07030110047030610</v>
          </cell>
        </row>
        <row r="941">
          <cell r="G941" t="str">
            <v>07030110047030612</v>
          </cell>
        </row>
        <row r="942">
          <cell r="G942" t="str">
            <v>0703011004Г030</v>
          </cell>
        </row>
        <row r="943">
          <cell r="G943" t="str">
            <v>0703011004Г030600</v>
          </cell>
        </row>
        <row r="944">
          <cell r="G944" t="str">
            <v>0703011004Г030610</v>
          </cell>
        </row>
        <row r="945">
          <cell r="G945" t="str">
            <v>0703011004Г030611</v>
          </cell>
        </row>
        <row r="946">
          <cell r="G946" t="str">
            <v>0703011004М030</v>
          </cell>
        </row>
        <row r="947">
          <cell r="G947" t="str">
            <v>0703011004М030600</v>
          </cell>
        </row>
        <row r="948">
          <cell r="G948" t="str">
            <v>0703011004М030610</v>
          </cell>
        </row>
        <row r="949">
          <cell r="G949" t="str">
            <v>0703011004М030611</v>
          </cell>
        </row>
        <row r="950">
          <cell r="G950" t="str">
            <v>0703011004Э030</v>
          </cell>
        </row>
        <row r="951">
          <cell r="G951" t="str">
            <v>0703011004Э030600</v>
          </cell>
        </row>
        <row r="952">
          <cell r="G952" t="str">
            <v>0703011004Э030610</v>
          </cell>
        </row>
        <row r="953">
          <cell r="G953" t="str">
            <v>0703011004Э030611</v>
          </cell>
        </row>
        <row r="954">
          <cell r="G954" t="str">
            <v>07030110075640</v>
          </cell>
        </row>
        <row r="955">
          <cell r="G955" t="str">
            <v>07030110075640100</v>
          </cell>
        </row>
        <row r="956">
          <cell r="G956" t="str">
            <v>07030110075640110</v>
          </cell>
        </row>
        <row r="957">
          <cell r="G957" t="str">
            <v>07030110075640111</v>
          </cell>
        </row>
        <row r="958">
          <cell r="G958" t="str">
            <v>07030110075640119</v>
          </cell>
        </row>
        <row r="959">
          <cell r="G959" t="str">
            <v>07030110075640200</v>
          </cell>
        </row>
        <row r="960">
          <cell r="G960" t="str">
            <v>07030110075640240</v>
          </cell>
        </row>
        <row r="961">
          <cell r="G961" t="str">
            <v>07030110075640244</v>
          </cell>
        </row>
        <row r="962">
          <cell r="G962" t="str">
            <v>07030900000000</v>
          </cell>
        </row>
        <row r="963">
          <cell r="G963" t="str">
            <v>07030930000000</v>
          </cell>
        </row>
        <row r="964">
          <cell r="G964" t="str">
            <v>07030930080000</v>
          </cell>
        </row>
        <row r="965">
          <cell r="G965" t="str">
            <v>07030930080000600</v>
          </cell>
        </row>
        <row r="966">
          <cell r="G966" t="str">
            <v>07030930080000610</v>
          </cell>
        </row>
        <row r="967">
          <cell r="G967" t="str">
            <v>07030930080000612</v>
          </cell>
        </row>
        <row r="968">
          <cell r="G968" t="str">
            <v>0707</v>
          </cell>
        </row>
        <row r="969">
          <cell r="G969" t="str">
            <v>07070100000000</v>
          </cell>
        </row>
        <row r="970">
          <cell r="G970" t="str">
            <v>07070110000000</v>
          </cell>
        </row>
        <row r="971">
          <cell r="G971" t="str">
            <v>07070110040040</v>
          </cell>
        </row>
        <row r="972">
          <cell r="G972" t="str">
            <v>07070110040040600</v>
          </cell>
        </row>
        <row r="973">
          <cell r="G973" t="str">
            <v>07070110040040610</v>
          </cell>
        </row>
        <row r="974">
          <cell r="G974" t="str">
            <v>07070110040040611</v>
          </cell>
        </row>
        <row r="975">
          <cell r="G975" t="str">
            <v>07070110041040</v>
          </cell>
        </row>
        <row r="976">
          <cell r="G976" t="str">
            <v>07070110041040600</v>
          </cell>
        </row>
        <row r="977">
          <cell r="G977" t="str">
            <v>07070110041040610</v>
          </cell>
        </row>
        <row r="978">
          <cell r="G978" t="str">
            <v>07070110041040611</v>
          </cell>
        </row>
        <row r="979">
          <cell r="G979" t="str">
            <v>07070110047040</v>
          </cell>
        </row>
        <row r="980">
          <cell r="G980" t="str">
            <v>07070110047040600</v>
          </cell>
        </row>
        <row r="981">
          <cell r="G981" t="str">
            <v>07070110047040610</v>
          </cell>
        </row>
        <row r="982">
          <cell r="G982" t="str">
            <v>07070110047040612</v>
          </cell>
        </row>
        <row r="983">
          <cell r="G983" t="str">
            <v>0707011004Г040</v>
          </cell>
        </row>
        <row r="984">
          <cell r="G984" t="str">
            <v>0707011004Г040600</v>
          </cell>
        </row>
        <row r="985">
          <cell r="G985" t="str">
            <v>0707011004Г040610</v>
          </cell>
        </row>
        <row r="986">
          <cell r="G986" t="str">
            <v>0707011004Г040611</v>
          </cell>
        </row>
        <row r="987">
          <cell r="G987" t="str">
            <v>0707011004М040</v>
          </cell>
        </row>
        <row r="988">
          <cell r="G988" t="str">
            <v>0707011004М040600</v>
          </cell>
        </row>
        <row r="989">
          <cell r="G989" t="str">
            <v>0707011004М040610</v>
          </cell>
        </row>
        <row r="990">
          <cell r="G990" t="str">
            <v>0707011004М040611</v>
          </cell>
        </row>
        <row r="991">
          <cell r="G991" t="str">
            <v>0707011004Э040</v>
          </cell>
        </row>
        <row r="992">
          <cell r="G992" t="str">
            <v>0707011004Э040600</v>
          </cell>
        </row>
        <row r="993">
          <cell r="G993" t="str">
            <v>0707011004Э040610</v>
          </cell>
        </row>
        <row r="994">
          <cell r="G994" t="str">
            <v>0707011004Э040611</v>
          </cell>
        </row>
        <row r="995">
          <cell r="G995" t="str">
            <v>07070110076490</v>
          </cell>
        </row>
        <row r="996">
          <cell r="G996" t="str">
            <v>07070110076490200</v>
          </cell>
        </row>
        <row r="997">
          <cell r="G997" t="str">
            <v>07070110076490240</v>
          </cell>
        </row>
        <row r="998">
          <cell r="G998" t="str">
            <v>07070110076490244</v>
          </cell>
        </row>
        <row r="999">
          <cell r="G999" t="str">
            <v>07070110076490600</v>
          </cell>
        </row>
        <row r="1000">
          <cell r="G1000" t="str">
            <v>07070110076490610</v>
          </cell>
        </row>
        <row r="1001">
          <cell r="G1001" t="str">
            <v>07070110076490611</v>
          </cell>
        </row>
        <row r="1002">
          <cell r="G1002" t="str">
            <v>07070110080030</v>
          </cell>
        </row>
        <row r="1003">
          <cell r="G1003" t="str">
            <v>07070110080030200</v>
          </cell>
        </row>
        <row r="1004">
          <cell r="G1004" t="str">
            <v>07070110080030240</v>
          </cell>
        </row>
        <row r="1005">
          <cell r="G1005" t="str">
            <v>07070110080030244</v>
          </cell>
        </row>
        <row r="1006">
          <cell r="G1006" t="str">
            <v>07070110080030600</v>
          </cell>
        </row>
        <row r="1007">
          <cell r="G1007" t="str">
            <v>07070110080030610</v>
          </cell>
        </row>
        <row r="1008">
          <cell r="G1008" t="str">
            <v>07070110080030611</v>
          </cell>
        </row>
        <row r="1009">
          <cell r="G1009" t="str">
            <v>070701100S3970</v>
          </cell>
        </row>
        <row r="1010">
          <cell r="G1010" t="str">
            <v>070701100S3970600</v>
          </cell>
        </row>
        <row r="1011">
          <cell r="G1011" t="str">
            <v>070701100S3970610</v>
          </cell>
        </row>
        <row r="1012">
          <cell r="G1012" t="str">
            <v>070701100S3970611</v>
          </cell>
        </row>
        <row r="1013">
          <cell r="G1013" t="str">
            <v>07070130000000</v>
          </cell>
        </row>
        <row r="1014">
          <cell r="G1014" t="str">
            <v>07070130080030</v>
          </cell>
        </row>
        <row r="1015">
          <cell r="G1015" t="str">
            <v>07070130080030100</v>
          </cell>
        </row>
        <row r="1016">
          <cell r="G1016" t="str">
            <v>07070130080030110</v>
          </cell>
        </row>
        <row r="1017">
          <cell r="G1017" t="str">
            <v>07070130080030111</v>
          </cell>
        </row>
        <row r="1018">
          <cell r="G1018" t="str">
            <v>07070130080030119</v>
          </cell>
        </row>
        <row r="1019">
          <cell r="G1019" t="str">
            <v>07070130080030200</v>
          </cell>
        </row>
        <row r="1020">
          <cell r="G1020" t="str">
            <v>07070130080030240</v>
          </cell>
        </row>
        <row r="1021">
          <cell r="G1021" t="str">
            <v>07070130080030244</v>
          </cell>
        </row>
        <row r="1022">
          <cell r="G1022" t="str">
            <v>0707013008П030</v>
          </cell>
        </row>
        <row r="1023">
          <cell r="G1023" t="str">
            <v>0707013008П030200</v>
          </cell>
        </row>
        <row r="1024">
          <cell r="G1024" t="str">
            <v>0707013008П030240</v>
          </cell>
        </row>
        <row r="1025">
          <cell r="G1025" t="str">
            <v>0707013008П030244</v>
          </cell>
        </row>
        <row r="1026">
          <cell r="G1026" t="str">
            <v>0709</v>
          </cell>
        </row>
        <row r="1027">
          <cell r="G1027" t="str">
            <v>07090100000000</v>
          </cell>
        </row>
        <row r="1028">
          <cell r="G1028" t="str">
            <v>07090110000000</v>
          </cell>
        </row>
        <row r="1029">
          <cell r="G1029" t="str">
            <v>07090110080020</v>
          </cell>
        </row>
        <row r="1030">
          <cell r="G1030" t="str">
            <v>07090110080020200</v>
          </cell>
        </row>
        <row r="1031">
          <cell r="G1031" t="str">
            <v>07090110080020240</v>
          </cell>
        </row>
        <row r="1032">
          <cell r="G1032" t="str">
            <v>07090110080020244</v>
          </cell>
        </row>
        <row r="1033">
          <cell r="G1033" t="str">
            <v>07090120000000</v>
          </cell>
        </row>
        <row r="1034">
          <cell r="G1034" t="str">
            <v>07090120075520</v>
          </cell>
        </row>
        <row r="1035">
          <cell r="G1035" t="str">
            <v>07090120075520100</v>
          </cell>
        </row>
        <row r="1036">
          <cell r="G1036" t="str">
            <v>07090120075520120</v>
          </cell>
        </row>
        <row r="1037">
          <cell r="G1037" t="str">
            <v>07090120075520121</v>
          </cell>
        </row>
        <row r="1038">
          <cell r="G1038" t="str">
            <v>07090120075520122</v>
          </cell>
        </row>
        <row r="1039">
          <cell r="G1039" t="str">
            <v>07090120075520129</v>
          </cell>
        </row>
        <row r="1040">
          <cell r="G1040" t="str">
            <v>07090120075520200</v>
          </cell>
        </row>
        <row r="1041">
          <cell r="G1041" t="str">
            <v>07090120075520240</v>
          </cell>
        </row>
        <row r="1042">
          <cell r="G1042" t="str">
            <v>07090120075520244</v>
          </cell>
        </row>
        <row r="1043">
          <cell r="G1043" t="str">
            <v>07090130000000</v>
          </cell>
        </row>
        <row r="1044">
          <cell r="G1044" t="str">
            <v>07090130040000</v>
          </cell>
        </row>
        <row r="1045">
          <cell r="G1045" t="str">
            <v>07090130040000100</v>
          </cell>
        </row>
        <row r="1046">
          <cell r="G1046" t="str">
            <v>07090130040000110</v>
          </cell>
        </row>
        <row r="1047">
          <cell r="G1047" t="str">
            <v>07090130040000111</v>
          </cell>
        </row>
        <row r="1048">
          <cell r="G1048" t="str">
            <v>07090130040000112</v>
          </cell>
        </row>
        <row r="1049">
          <cell r="G1049" t="str">
            <v>07090130040000119</v>
          </cell>
        </row>
        <row r="1050">
          <cell r="G1050" t="str">
            <v>07090130040000200</v>
          </cell>
        </row>
        <row r="1051">
          <cell r="G1051" t="str">
            <v>07090130040000240</v>
          </cell>
        </row>
        <row r="1052">
          <cell r="G1052" t="str">
            <v>07090130040000244</v>
          </cell>
        </row>
        <row r="1053">
          <cell r="G1053" t="str">
            <v>07090130040050</v>
          </cell>
        </row>
        <row r="1054">
          <cell r="G1054" t="str">
            <v>07090130040050100</v>
          </cell>
        </row>
        <row r="1055">
          <cell r="G1055" t="str">
            <v>07090130040050110</v>
          </cell>
        </row>
        <row r="1056">
          <cell r="G1056" t="str">
            <v>07090130040050111</v>
          </cell>
        </row>
        <row r="1057">
          <cell r="G1057" t="str">
            <v>07090130040050119</v>
          </cell>
        </row>
        <row r="1058">
          <cell r="G1058" t="str">
            <v>07090130041000</v>
          </cell>
        </row>
        <row r="1059">
          <cell r="G1059" t="str">
            <v>07090130041000100</v>
          </cell>
        </row>
        <row r="1060">
          <cell r="G1060" t="str">
            <v>07090130041000110</v>
          </cell>
        </row>
        <row r="1061">
          <cell r="G1061" t="str">
            <v>07090130041000111</v>
          </cell>
        </row>
        <row r="1062">
          <cell r="G1062" t="str">
            <v>07090130041000119</v>
          </cell>
        </row>
        <row r="1063">
          <cell r="G1063" t="str">
            <v>07090130047000</v>
          </cell>
        </row>
        <row r="1064">
          <cell r="G1064" t="str">
            <v>07090130047000100</v>
          </cell>
        </row>
        <row r="1065">
          <cell r="G1065" t="str">
            <v>07090130047000110</v>
          </cell>
        </row>
        <row r="1066">
          <cell r="G1066" t="str">
            <v>07090130047000112</v>
          </cell>
        </row>
        <row r="1067">
          <cell r="G1067" t="str">
            <v>0709013004Г000</v>
          </cell>
        </row>
        <row r="1068">
          <cell r="G1068" t="str">
            <v>0709013004Г000200</v>
          </cell>
        </row>
        <row r="1069">
          <cell r="G1069" t="str">
            <v>0709013004Г000240</v>
          </cell>
        </row>
        <row r="1070">
          <cell r="G1070" t="str">
            <v>0709013004Г000244</v>
          </cell>
        </row>
        <row r="1071">
          <cell r="G1071" t="str">
            <v>0709013004М000</v>
          </cell>
        </row>
        <row r="1072">
          <cell r="G1072" t="str">
            <v>0709013004М000200</v>
          </cell>
        </row>
        <row r="1073">
          <cell r="G1073" t="str">
            <v>0709013004М000240</v>
          </cell>
        </row>
        <row r="1074">
          <cell r="G1074" t="str">
            <v>0709013004М000244</v>
          </cell>
        </row>
        <row r="1075">
          <cell r="G1075" t="str">
            <v>0709013004Э000</v>
          </cell>
        </row>
        <row r="1076">
          <cell r="G1076" t="str">
            <v>0709013004Э000200</v>
          </cell>
        </row>
        <row r="1077">
          <cell r="G1077" t="str">
            <v>0709013004Э000240</v>
          </cell>
        </row>
        <row r="1078">
          <cell r="G1078" t="str">
            <v>0709013004Э000247</v>
          </cell>
        </row>
        <row r="1079">
          <cell r="G1079" t="str">
            <v>07090130060000</v>
          </cell>
        </row>
        <row r="1080">
          <cell r="G1080" t="str">
            <v>07090130060000100</v>
          </cell>
        </row>
        <row r="1081">
          <cell r="G1081" t="str">
            <v>07090130060000120</v>
          </cell>
        </row>
        <row r="1082">
          <cell r="G1082" t="str">
            <v>07090130060000121</v>
          </cell>
        </row>
        <row r="1083">
          <cell r="G1083" t="str">
            <v>07090130060000122</v>
          </cell>
        </row>
        <row r="1084">
          <cell r="G1084" t="str">
            <v>07090130060000129</v>
          </cell>
        </row>
        <row r="1085">
          <cell r="G1085" t="str">
            <v>07090130060000200</v>
          </cell>
        </row>
        <row r="1086">
          <cell r="G1086" t="str">
            <v>07090130060000240</v>
          </cell>
        </row>
        <row r="1087">
          <cell r="G1087" t="str">
            <v>07090130060000244</v>
          </cell>
        </row>
        <row r="1088">
          <cell r="G1088" t="str">
            <v>07090130067000</v>
          </cell>
        </row>
        <row r="1089">
          <cell r="G1089" t="str">
            <v>07090130067000100</v>
          </cell>
        </row>
        <row r="1090">
          <cell r="G1090" t="str">
            <v>07090130067000120</v>
          </cell>
        </row>
        <row r="1091">
          <cell r="G1091" t="str">
            <v>07090130067000122</v>
          </cell>
        </row>
        <row r="1092">
          <cell r="G1092" t="str">
            <v>0709013006Э000</v>
          </cell>
        </row>
        <row r="1093">
          <cell r="G1093" t="str">
            <v>0709013006Э000200</v>
          </cell>
        </row>
        <row r="1094">
          <cell r="G1094" t="str">
            <v>0709013006Э000240</v>
          </cell>
        </row>
        <row r="1095">
          <cell r="G1095" t="str">
            <v>0709013006Э000247</v>
          </cell>
        </row>
        <row r="1096">
          <cell r="G1096" t="str">
            <v>1000</v>
          </cell>
        </row>
        <row r="1097">
          <cell r="G1097" t="str">
            <v>1003</v>
          </cell>
        </row>
        <row r="1098">
          <cell r="G1098" t="str">
            <v>10030100000000</v>
          </cell>
        </row>
        <row r="1099">
          <cell r="G1099" t="str">
            <v>10030110000000</v>
          </cell>
        </row>
        <row r="1100">
          <cell r="G1100" t="str">
            <v>10030110075540</v>
          </cell>
        </row>
        <row r="1101">
          <cell r="G1101" t="str">
            <v>10030110075540200</v>
          </cell>
        </row>
        <row r="1102">
          <cell r="G1102" t="str">
            <v>10030110075540240</v>
          </cell>
        </row>
        <row r="1103">
          <cell r="G1103" t="str">
            <v>10030110075540244</v>
          </cell>
        </row>
        <row r="1104">
          <cell r="G1104" t="str">
            <v>10030110075660</v>
          </cell>
        </row>
        <row r="1105">
          <cell r="G1105" t="str">
            <v>10030110075660200</v>
          </cell>
        </row>
        <row r="1106">
          <cell r="G1106" t="str">
            <v>10030110075660240</v>
          </cell>
        </row>
        <row r="1107">
          <cell r="G1107" t="str">
            <v>10030110075660244</v>
          </cell>
        </row>
        <row r="1108">
          <cell r="G1108" t="str">
            <v>10030110075660300</v>
          </cell>
        </row>
        <row r="1109">
          <cell r="G1109" t="str">
            <v>10030110075660320</v>
          </cell>
        </row>
        <row r="1110">
          <cell r="G1110" t="str">
            <v>10030110075660321</v>
          </cell>
        </row>
        <row r="1111">
          <cell r="G1111" t="str">
            <v>100301100L3040</v>
          </cell>
        </row>
        <row r="1112">
          <cell r="G1112" t="str">
            <v>100301100L3040200</v>
          </cell>
        </row>
        <row r="1113">
          <cell r="G1113" t="str">
            <v>100301100L3040240</v>
          </cell>
        </row>
        <row r="1114">
          <cell r="G1114" t="str">
            <v>100301100L3040244</v>
          </cell>
        </row>
        <row r="1115">
          <cell r="G1115" t="str">
            <v>1004</v>
          </cell>
        </row>
        <row r="1116">
          <cell r="G1116" t="str">
            <v>10040100000000</v>
          </cell>
        </row>
        <row r="1117">
          <cell r="G1117" t="str">
            <v>10040110000000</v>
          </cell>
        </row>
        <row r="1118">
          <cell r="G1118" t="str">
            <v>10040110075560</v>
          </cell>
        </row>
        <row r="1119">
          <cell r="G1119" t="str">
            <v>10040110075560200</v>
          </cell>
        </row>
        <row r="1120">
          <cell r="G1120" t="str">
            <v>10040110075560240</v>
          </cell>
        </row>
        <row r="1121">
          <cell r="G1121" t="str">
            <v>10040110075560244</v>
          </cell>
        </row>
        <row r="1122">
          <cell r="G1122" t="str">
            <v>10040110075560300</v>
          </cell>
        </row>
        <row r="1123">
          <cell r="G1123" t="str">
            <v>10040110075560320</v>
          </cell>
        </row>
        <row r="1124">
          <cell r="G1124" t="str">
            <v>10040110075560321</v>
          </cell>
        </row>
        <row r="1125">
          <cell r="G1125" t="str">
            <v>1100</v>
          </cell>
        </row>
        <row r="1126">
          <cell r="G1126" t="str">
            <v>1101</v>
          </cell>
        </row>
        <row r="1127">
          <cell r="G1127" t="str">
            <v>11010100000000</v>
          </cell>
        </row>
        <row r="1128">
          <cell r="G1128" t="str">
            <v>11010110000000</v>
          </cell>
        </row>
        <row r="1129">
          <cell r="G1129" t="str">
            <v>11010110040031</v>
          </cell>
        </row>
        <row r="1130">
          <cell r="G1130" t="str">
            <v>11010110040031600</v>
          </cell>
        </row>
        <row r="1131">
          <cell r="G1131" t="str">
            <v>11010110040031610</v>
          </cell>
        </row>
        <row r="1132">
          <cell r="G1132" t="str">
            <v>11010110040031611</v>
          </cell>
        </row>
        <row r="1133">
          <cell r="G1133" t="str">
            <v>1101011004Г030</v>
          </cell>
        </row>
        <row r="1134">
          <cell r="G1134" t="str">
            <v>1101011004Г030600</v>
          </cell>
        </row>
        <row r="1135">
          <cell r="G1135" t="str">
            <v>1101011004Г030610</v>
          </cell>
        </row>
        <row r="1136">
          <cell r="G1136" t="str">
            <v>1101011004Г030611</v>
          </cell>
        </row>
        <row r="1137">
          <cell r="G1137" t="str">
            <v>1101011004Э030</v>
          </cell>
        </row>
        <row r="1138">
          <cell r="G1138" t="str">
            <v>1101011004Э030600</v>
          </cell>
        </row>
        <row r="1139">
          <cell r="G1139" t="str">
            <v>1101011004Э030610</v>
          </cell>
        </row>
        <row r="1140">
          <cell r="G1140" t="str">
            <v>1101011004Э030611</v>
          </cell>
        </row>
        <row r="1141">
          <cell r="G1141" t="str">
            <v/>
          </cell>
        </row>
        <row r="1142">
          <cell r="G1142" t="str">
            <v>0300</v>
          </cell>
        </row>
        <row r="1143">
          <cell r="G1143" t="str">
            <v>0310</v>
          </cell>
        </row>
        <row r="1144">
          <cell r="G1144" t="str">
            <v>03100400000000</v>
          </cell>
        </row>
        <row r="1145">
          <cell r="G1145" t="str">
            <v>03100420000000</v>
          </cell>
        </row>
        <row r="1146">
          <cell r="G1146" t="str">
            <v>03100420040010</v>
          </cell>
        </row>
        <row r="1147">
          <cell r="G1147" t="str">
            <v>03100420040010100</v>
          </cell>
        </row>
        <row r="1148">
          <cell r="G1148" t="str">
            <v>03100420040010110</v>
          </cell>
        </row>
        <row r="1149">
          <cell r="G1149" t="str">
            <v>03100420040010111</v>
          </cell>
        </row>
        <row r="1150">
          <cell r="G1150" t="str">
            <v>03100420040010112</v>
          </cell>
        </row>
        <row r="1151">
          <cell r="G1151" t="str">
            <v>03100420040010119</v>
          </cell>
        </row>
        <row r="1152">
          <cell r="G1152" t="str">
            <v>03100420040010200</v>
          </cell>
        </row>
        <row r="1153">
          <cell r="G1153" t="str">
            <v>03100420040010240</v>
          </cell>
        </row>
        <row r="1154">
          <cell r="G1154" t="str">
            <v>03100420040010244</v>
          </cell>
        </row>
        <row r="1155">
          <cell r="G1155" t="str">
            <v>03100420041010</v>
          </cell>
        </row>
        <row r="1156">
          <cell r="G1156" t="str">
            <v>03100420041010100</v>
          </cell>
        </row>
        <row r="1157">
          <cell r="G1157" t="str">
            <v>03100420041010110</v>
          </cell>
        </row>
        <row r="1158">
          <cell r="G1158" t="str">
            <v>03100420041010111</v>
          </cell>
        </row>
        <row r="1159">
          <cell r="G1159" t="str">
            <v>03100420041010119</v>
          </cell>
        </row>
        <row r="1160">
          <cell r="G1160" t="str">
            <v>03100420047010</v>
          </cell>
        </row>
        <row r="1161">
          <cell r="G1161" t="str">
            <v>03100420047010100</v>
          </cell>
        </row>
        <row r="1162">
          <cell r="G1162" t="str">
            <v>03100420047010110</v>
          </cell>
        </row>
        <row r="1163">
          <cell r="G1163" t="str">
            <v>03100420047010112</v>
          </cell>
        </row>
        <row r="1164">
          <cell r="G1164" t="str">
            <v>0310042004Г010</v>
          </cell>
        </row>
        <row r="1165">
          <cell r="G1165" t="str">
            <v>0310042004Г010200</v>
          </cell>
        </row>
        <row r="1166">
          <cell r="G1166" t="str">
            <v>0310042004Г010240</v>
          </cell>
        </row>
        <row r="1167">
          <cell r="G1167" t="str">
            <v>0310042004Г010244</v>
          </cell>
        </row>
        <row r="1168">
          <cell r="G1168" t="str">
            <v>0310042004Г010247</v>
          </cell>
        </row>
        <row r="1169">
          <cell r="G1169" t="str">
            <v>0310042004М010</v>
          </cell>
        </row>
        <row r="1170">
          <cell r="G1170" t="str">
            <v>0310042004М010200</v>
          </cell>
        </row>
        <row r="1171">
          <cell r="G1171" t="str">
            <v>0310042004М010240</v>
          </cell>
        </row>
        <row r="1172">
          <cell r="G1172" t="str">
            <v>0310042004М010244</v>
          </cell>
        </row>
        <row r="1173">
          <cell r="G1173" t="str">
            <v>0310042004Ф010</v>
          </cell>
        </row>
        <row r="1174">
          <cell r="G1174" t="str">
            <v>0310042004Ф010200</v>
          </cell>
        </row>
        <row r="1175">
          <cell r="G1175" t="str">
            <v>0310042004Ф010240</v>
          </cell>
        </row>
        <row r="1176">
          <cell r="G1176" t="str">
            <v>0310042004Ф010244</v>
          </cell>
        </row>
        <row r="1177">
          <cell r="G1177" t="str">
            <v>0310042004Э010</v>
          </cell>
        </row>
        <row r="1178">
          <cell r="G1178" t="str">
            <v>0310042004Э010200</v>
          </cell>
        </row>
        <row r="1179">
          <cell r="G1179" t="str">
            <v>0310042004Э010240</v>
          </cell>
        </row>
        <row r="1180">
          <cell r="G1180" t="str">
            <v>0310042004Э010247</v>
          </cell>
        </row>
        <row r="1181">
          <cell r="G1181" t="str">
            <v>0500</v>
          </cell>
        </row>
        <row r="1182">
          <cell r="G1182" t="str">
            <v>0502</v>
          </cell>
        </row>
        <row r="1183">
          <cell r="G1183" t="str">
            <v>05020300000000</v>
          </cell>
        </row>
        <row r="1184">
          <cell r="G1184" t="str">
            <v>05020320000000</v>
          </cell>
        </row>
        <row r="1185">
          <cell r="G1185" t="str">
            <v>05020320075700</v>
          </cell>
        </row>
        <row r="1186">
          <cell r="G1186" t="str">
            <v>05020320075700100</v>
          </cell>
        </row>
        <row r="1187">
          <cell r="G1187" t="str">
            <v>05020320075700110</v>
          </cell>
        </row>
        <row r="1188">
          <cell r="G1188" t="str">
            <v>05020320075700111</v>
          </cell>
        </row>
        <row r="1189">
          <cell r="G1189" t="str">
            <v>05020320075700119</v>
          </cell>
        </row>
        <row r="1190">
          <cell r="G1190" t="str">
            <v>05020320075700200</v>
          </cell>
        </row>
        <row r="1191">
          <cell r="G1191" t="str">
            <v>05020320075700240</v>
          </cell>
        </row>
        <row r="1192">
          <cell r="G1192" t="str">
            <v>05020320075700244</v>
          </cell>
        </row>
        <row r="1193">
          <cell r="G1193" t="str">
            <v>05020320080090</v>
          </cell>
        </row>
        <row r="1194">
          <cell r="G1194" t="str">
            <v>05020320080090100</v>
          </cell>
        </row>
        <row r="1195">
          <cell r="G1195" t="str">
            <v>05020320080090110</v>
          </cell>
        </row>
        <row r="1196">
          <cell r="G1196" t="str">
            <v>05020320080090111</v>
          </cell>
        </row>
        <row r="1197">
          <cell r="G1197" t="str">
            <v>05020320080090112</v>
          </cell>
        </row>
        <row r="1198">
          <cell r="G1198" t="str">
            <v>05020320080090119</v>
          </cell>
        </row>
        <row r="1199">
          <cell r="G1199" t="str">
            <v>05020320080090200</v>
          </cell>
        </row>
        <row r="1200">
          <cell r="G1200" t="str">
            <v>05020320080090240</v>
          </cell>
        </row>
        <row r="1201">
          <cell r="G1201" t="str">
            <v>05020320080090244</v>
          </cell>
        </row>
        <row r="1202">
          <cell r="G1202" t="str">
            <v>05020320081090</v>
          </cell>
        </row>
        <row r="1203">
          <cell r="G1203" t="str">
            <v>05020320081090100</v>
          </cell>
        </row>
        <row r="1204">
          <cell r="G1204" t="str">
            <v>05020320081090110</v>
          </cell>
        </row>
        <row r="1205">
          <cell r="G1205" t="str">
            <v>05020320081090111</v>
          </cell>
        </row>
        <row r="1206">
          <cell r="G1206" t="str">
            <v>05020320081090119</v>
          </cell>
        </row>
        <row r="1207">
          <cell r="G1207" t="str">
            <v>05020320087090</v>
          </cell>
        </row>
        <row r="1208">
          <cell r="G1208" t="str">
            <v>05020320087090100</v>
          </cell>
        </row>
        <row r="1209">
          <cell r="G1209" t="str">
            <v>05020320087090110</v>
          </cell>
        </row>
        <row r="1210">
          <cell r="G1210" t="str">
            <v>05020320087090112</v>
          </cell>
        </row>
        <row r="1211">
          <cell r="G1211" t="str">
            <v>0502032008Г090</v>
          </cell>
        </row>
        <row r="1212">
          <cell r="G1212" t="str">
            <v>0502032008Г090200</v>
          </cell>
        </row>
        <row r="1213">
          <cell r="G1213" t="str">
            <v>0502032008Г090240</v>
          </cell>
        </row>
        <row r="1214">
          <cell r="G1214" t="str">
            <v>0502032008Г090244</v>
          </cell>
        </row>
        <row r="1215">
          <cell r="G1215" t="str">
            <v/>
          </cell>
        </row>
        <row r="1216">
          <cell r="G1216" t="str">
            <v>0100</v>
          </cell>
        </row>
        <row r="1217">
          <cell r="G1217" t="str">
            <v>0106</v>
          </cell>
        </row>
        <row r="1218">
          <cell r="G1218" t="str">
            <v>01061100000000</v>
          </cell>
        </row>
        <row r="1219">
          <cell r="G1219" t="str">
            <v>01061120000000</v>
          </cell>
        </row>
        <row r="1220">
          <cell r="G1220" t="str">
            <v>01061120060000</v>
          </cell>
        </row>
        <row r="1221">
          <cell r="G1221" t="str">
            <v>01061120060000100</v>
          </cell>
        </row>
        <row r="1222">
          <cell r="G1222" t="str">
            <v>01061120060000120</v>
          </cell>
        </row>
        <row r="1223">
          <cell r="G1223" t="str">
            <v>01061120060000121</v>
          </cell>
        </row>
        <row r="1224">
          <cell r="G1224" t="str">
            <v>01061120060000122</v>
          </cell>
        </row>
        <row r="1225">
          <cell r="G1225" t="str">
            <v>01061120060000129</v>
          </cell>
        </row>
        <row r="1226">
          <cell r="G1226" t="str">
            <v>01061120060000200</v>
          </cell>
        </row>
        <row r="1227">
          <cell r="G1227" t="str">
            <v>01061120060000240</v>
          </cell>
        </row>
        <row r="1228">
          <cell r="G1228" t="str">
            <v>01061120060000244</v>
          </cell>
        </row>
        <row r="1229">
          <cell r="G1229" t="str">
            <v>01061120060000800</v>
          </cell>
        </row>
        <row r="1230">
          <cell r="G1230" t="str">
            <v>01061120060000850</v>
          </cell>
        </row>
        <row r="1231">
          <cell r="G1231" t="str">
            <v>01061120060000853</v>
          </cell>
        </row>
        <row r="1232">
          <cell r="G1232" t="str">
            <v>01061120061000</v>
          </cell>
        </row>
        <row r="1233">
          <cell r="G1233" t="str">
            <v>01061120061000100</v>
          </cell>
        </row>
        <row r="1234">
          <cell r="G1234" t="str">
            <v>01061120061000120</v>
          </cell>
        </row>
        <row r="1235">
          <cell r="G1235" t="str">
            <v>01061120061000121</v>
          </cell>
        </row>
        <row r="1236">
          <cell r="G1236" t="str">
            <v>01061120061000129</v>
          </cell>
        </row>
        <row r="1237">
          <cell r="G1237" t="str">
            <v>01061120067000</v>
          </cell>
        </row>
        <row r="1238">
          <cell r="G1238" t="str">
            <v>01061120067000100</v>
          </cell>
        </row>
        <row r="1239">
          <cell r="G1239" t="str">
            <v>01061120067000120</v>
          </cell>
        </row>
        <row r="1240">
          <cell r="G1240" t="str">
            <v>01061120067000122</v>
          </cell>
        </row>
        <row r="1241">
          <cell r="G1241" t="str">
            <v>0106112006Б000</v>
          </cell>
        </row>
        <row r="1242">
          <cell r="G1242" t="str">
            <v>0106112006Б000100</v>
          </cell>
        </row>
        <row r="1243">
          <cell r="G1243" t="str">
            <v>0106112006Б000120</v>
          </cell>
        </row>
        <row r="1244">
          <cell r="G1244" t="str">
            <v>0106112006Б000121</v>
          </cell>
        </row>
        <row r="1245">
          <cell r="G1245" t="str">
            <v>0106112006Б000129</v>
          </cell>
        </row>
        <row r="1246">
          <cell r="G1246" t="str">
            <v>0106112006Г000</v>
          </cell>
        </row>
        <row r="1247">
          <cell r="G1247" t="str">
            <v>0106112006Г000200</v>
          </cell>
        </row>
        <row r="1248">
          <cell r="G1248" t="str">
            <v>0106112006Г000240</v>
          </cell>
        </row>
        <row r="1249">
          <cell r="G1249" t="str">
            <v>0106112006Г000244</v>
          </cell>
        </row>
        <row r="1250">
          <cell r="G1250" t="str">
            <v>0106112006Г000247</v>
          </cell>
        </row>
        <row r="1251">
          <cell r="G1251" t="str">
            <v>0106112006М000</v>
          </cell>
        </row>
        <row r="1252">
          <cell r="G1252" t="str">
            <v>0106112006М000200</v>
          </cell>
        </row>
        <row r="1253">
          <cell r="G1253" t="str">
            <v>0106112006М000240</v>
          </cell>
        </row>
        <row r="1254">
          <cell r="G1254" t="str">
            <v>0106112006М000244</v>
          </cell>
        </row>
        <row r="1255">
          <cell r="G1255" t="str">
            <v>0106112006Э000</v>
          </cell>
        </row>
        <row r="1256">
          <cell r="G1256" t="str">
            <v>0106112006Э000200</v>
          </cell>
        </row>
        <row r="1257">
          <cell r="G1257" t="str">
            <v>0106112006Э000240</v>
          </cell>
        </row>
        <row r="1258">
          <cell r="G1258" t="str">
            <v>0106112006Э000247</v>
          </cell>
        </row>
        <row r="1259">
          <cell r="G1259" t="str">
            <v>010611200Ч0060</v>
          </cell>
        </row>
        <row r="1260">
          <cell r="G1260" t="str">
            <v>010611200Ч0060100</v>
          </cell>
        </row>
        <row r="1261">
          <cell r="G1261" t="str">
            <v>010611200Ч0060120</v>
          </cell>
        </row>
        <row r="1262">
          <cell r="G1262" t="str">
            <v>010611200Ч0060121</v>
          </cell>
        </row>
        <row r="1263">
          <cell r="G1263" t="str">
            <v>010611200Ч0060129</v>
          </cell>
        </row>
        <row r="1264">
          <cell r="G1264" t="str">
            <v>010611200Ч0070</v>
          </cell>
        </row>
        <row r="1265">
          <cell r="G1265" t="str">
            <v>010611200Ч0070200</v>
          </cell>
        </row>
        <row r="1266">
          <cell r="G1266" t="str">
            <v>010611200Ч0070240</v>
          </cell>
        </row>
        <row r="1267">
          <cell r="G1267" t="str">
            <v>010611200Ч0070244</v>
          </cell>
        </row>
        <row r="1268">
          <cell r="G1268" t="str">
            <v>0111</v>
          </cell>
        </row>
        <row r="1269">
          <cell r="G1269" t="str">
            <v>01119000000000</v>
          </cell>
        </row>
        <row r="1270">
          <cell r="G1270" t="str">
            <v>01119010000000</v>
          </cell>
        </row>
        <row r="1271">
          <cell r="G1271" t="str">
            <v>01119010080000</v>
          </cell>
        </row>
        <row r="1272">
          <cell r="G1272" t="str">
            <v>01119010080000800</v>
          </cell>
        </row>
        <row r="1273">
          <cell r="G1273" t="str">
            <v>01119010080000870</v>
          </cell>
        </row>
        <row r="1274">
          <cell r="G1274" t="str">
            <v>0113</v>
          </cell>
        </row>
        <row r="1275">
          <cell r="G1275" t="str">
            <v>01131100000000</v>
          </cell>
        </row>
        <row r="1276">
          <cell r="G1276" t="str">
            <v>01131110000000</v>
          </cell>
        </row>
        <row r="1277">
          <cell r="G1277" t="str">
            <v>01131110075140</v>
          </cell>
        </row>
        <row r="1278">
          <cell r="G1278" t="str">
            <v>01131110075140500</v>
          </cell>
        </row>
        <row r="1279">
          <cell r="G1279" t="str">
            <v>01131110075140530</v>
          </cell>
        </row>
        <row r="1280">
          <cell r="G1280" t="str">
            <v>01139000000000</v>
          </cell>
        </row>
        <row r="1281">
          <cell r="G1281" t="str">
            <v>01139090000000</v>
          </cell>
        </row>
        <row r="1282">
          <cell r="G1282" t="str">
            <v>01139090080000</v>
          </cell>
        </row>
        <row r="1283">
          <cell r="G1283" t="str">
            <v>01139090080000800</v>
          </cell>
        </row>
        <row r="1284">
          <cell r="G1284" t="str">
            <v>01139090080000830</v>
          </cell>
        </row>
        <row r="1285">
          <cell r="G1285" t="str">
            <v>01139090080000831</v>
          </cell>
        </row>
        <row r="1286">
          <cell r="G1286" t="str">
            <v>01139090080000870</v>
          </cell>
        </row>
        <row r="1287">
          <cell r="G1287" t="str">
            <v>0200</v>
          </cell>
        </row>
        <row r="1288">
          <cell r="G1288" t="str">
            <v>0203</v>
          </cell>
        </row>
        <row r="1289">
          <cell r="G1289" t="str">
            <v>02031100000000</v>
          </cell>
        </row>
        <row r="1290">
          <cell r="G1290" t="str">
            <v>02031110000000</v>
          </cell>
        </row>
        <row r="1291">
          <cell r="G1291" t="str">
            <v>02031110051180</v>
          </cell>
        </row>
        <row r="1292">
          <cell r="G1292" t="str">
            <v>02031110051180500</v>
          </cell>
        </row>
        <row r="1293">
          <cell r="G1293" t="str">
            <v>02031110051180530</v>
          </cell>
        </row>
        <row r="1294">
          <cell r="G1294" t="str">
            <v>0400</v>
          </cell>
        </row>
        <row r="1295">
          <cell r="G1295" t="str">
            <v>0409</v>
          </cell>
        </row>
        <row r="1296">
          <cell r="G1296" t="str">
            <v>04090900000000</v>
          </cell>
        </row>
        <row r="1297">
          <cell r="G1297" t="str">
            <v>04090910000000</v>
          </cell>
        </row>
        <row r="1298">
          <cell r="G1298" t="str">
            <v>040909100Ч0030</v>
          </cell>
        </row>
        <row r="1299">
          <cell r="G1299" t="str">
            <v>040909100Ч0030500</v>
          </cell>
        </row>
        <row r="1300">
          <cell r="G1300" t="str">
            <v>040909100Ч0030540</v>
          </cell>
        </row>
        <row r="1301">
          <cell r="G1301" t="str">
            <v>0700</v>
          </cell>
        </row>
        <row r="1302">
          <cell r="G1302" t="str">
            <v>0707</v>
          </cell>
        </row>
        <row r="1303">
          <cell r="G1303" t="str">
            <v>07070600000000</v>
          </cell>
        </row>
        <row r="1304">
          <cell r="G1304" t="str">
            <v>07070610000000</v>
          </cell>
        </row>
        <row r="1305">
          <cell r="G1305" t="str">
            <v>070706100Ч0050</v>
          </cell>
        </row>
        <row r="1306">
          <cell r="G1306" t="str">
            <v>070706100Ч0050500</v>
          </cell>
        </row>
        <row r="1307">
          <cell r="G1307" t="str">
            <v>070706100Ч0050540</v>
          </cell>
        </row>
        <row r="1308">
          <cell r="G1308" t="str">
            <v>1400</v>
          </cell>
        </row>
        <row r="1309">
          <cell r="G1309" t="str">
            <v>1401</v>
          </cell>
        </row>
        <row r="1310">
          <cell r="G1310" t="str">
            <v>14011100000000</v>
          </cell>
        </row>
        <row r="1311">
          <cell r="G1311" t="str">
            <v>14011110000000</v>
          </cell>
        </row>
        <row r="1312">
          <cell r="G1312" t="str">
            <v>14011110076010</v>
          </cell>
        </row>
        <row r="1313">
          <cell r="G1313" t="str">
            <v>14011110076010500</v>
          </cell>
        </row>
        <row r="1314">
          <cell r="G1314" t="str">
            <v>14011110076010510</v>
          </cell>
        </row>
        <row r="1315">
          <cell r="G1315" t="str">
            <v>14011110076010511</v>
          </cell>
        </row>
        <row r="1316">
          <cell r="G1316" t="str">
            <v>14011110080130</v>
          </cell>
        </row>
        <row r="1317">
          <cell r="G1317" t="str">
            <v>14011110080130500</v>
          </cell>
        </row>
        <row r="1318">
          <cell r="G1318" t="str">
            <v>14011110080130510</v>
          </cell>
        </row>
        <row r="1319">
          <cell r="G1319" t="str">
            <v>14011110080130511</v>
          </cell>
        </row>
        <row r="1320">
          <cell r="G1320" t="str">
            <v>1403</v>
          </cell>
        </row>
        <row r="1321">
          <cell r="G1321" t="str">
            <v>14031100000000</v>
          </cell>
        </row>
        <row r="1322">
          <cell r="G1322" t="str">
            <v>14031110000000</v>
          </cell>
        </row>
        <row r="1323">
          <cell r="G1323" t="str">
            <v>14031110080120</v>
          </cell>
        </row>
        <row r="1324">
          <cell r="G1324" t="str">
            <v>14031110080120500</v>
          </cell>
        </row>
        <row r="1325">
          <cell r="G1325" t="str">
            <v>14031110080120540</v>
          </cell>
        </row>
      </sheetData>
      <sheetData sheetId="6">
        <row r="8">
          <cell r="F8">
            <v>7274170</v>
          </cell>
        </row>
        <row r="9">
          <cell r="F9">
            <v>7274170</v>
          </cell>
        </row>
        <row r="10">
          <cell r="F10">
            <v>7274170</v>
          </cell>
        </row>
        <row r="11">
          <cell r="F11">
            <v>7274170</v>
          </cell>
        </row>
        <row r="12">
          <cell r="F12">
            <v>3413923</v>
          </cell>
        </row>
        <row r="13">
          <cell r="F13">
            <v>3313923</v>
          </cell>
        </row>
        <row r="14">
          <cell r="F14">
            <v>2790173</v>
          </cell>
        </row>
        <row r="15">
          <cell r="F15">
            <v>2790173</v>
          </cell>
        </row>
        <row r="16">
          <cell r="F16">
            <v>2122637</v>
          </cell>
        </row>
        <row r="17">
          <cell r="F17">
            <v>26500</v>
          </cell>
        </row>
        <row r="18">
          <cell r="F18">
            <v>641036</v>
          </cell>
        </row>
        <row r="19">
          <cell r="F19">
            <v>523750</v>
          </cell>
        </row>
        <row r="20">
          <cell r="F20">
            <v>523750</v>
          </cell>
        </row>
        <row r="21">
          <cell r="F21">
            <v>523750</v>
          </cell>
        </row>
        <row r="22">
          <cell r="F22">
            <v>100000</v>
          </cell>
        </row>
        <row r="23">
          <cell r="F23">
            <v>100000</v>
          </cell>
        </row>
        <row r="24">
          <cell r="F24">
            <v>100000</v>
          </cell>
        </row>
        <row r="25">
          <cell r="F25">
            <v>100000</v>
          </cell>
        </row>
        <row r="26">
          <cell r="F26">
            <v>3860247</v>
          </cell>
        </row>
        <row r="27">
          <cell r="F27">
            <v>3810247</v>
          </cell>
        </row>
        <row r="28">
          <cell r="F28">
            <v>3810247</v>
          </cell>
        </row>
        <row r="29">
          <cell r="F29">
            <v>3810247</v>
          </cell>
        </row>
        <row r="30">
          <cell r="F30">
            <v>2694963</v>
          </cell>
        </row>
        <row r="31">
          <cell r="F31">
            <v>56200</v>
          </cell>
        </row>
        <row r="32">
          <cell r="F32">
            <v>264000</v>
          </cell>
        </row>
        <row r="33">
          <cell r="F33">
            <v>795084</v>
          </cell>
        </row>
        <row r="34">
          <cell r="F34">
            <v>50000</v>
          </cell>
        </row>
        <row r="35">
          <cell r="F35">
            <v>50000</v>
          </cell>
        </row>
        <row r="36">
          <cell r="F36">
            <v>50000</v>
          </cell>
        </row>
        <row r="37">
          <cell r="F37">
            <v>50000</v>
          </cell>
        </row>
        <row r="38">
          <cell r="F38">
            <v>2324622</v>
          </cell>
        </row>
        <row r="39">
          <cell r="F39">
            <v>2324622</v>
          </cell>
        </row>
        <row r="40">
          <cell r="F40">
            <v>2324622</v>
          </cell>
        </row>
        <row r="41">
          <cell r="F41">
            <v>2324622</v>
          </cell>
        </row>
        <row r="42">
          <cell r="F42">
            <v>1036176</v>
          </cell>
        </row>
        <row r="43">
          <cell r="F43">
            <v>996176</v>
          </cell>
        </row>
        <row r="44">
          <cell r="F44">
            <v>937424</v>
          </cell>
        </row>
        <row r="45">
          <cell r="F45">
            <v>937424</v>
          </cell>
        </row>
        <row r="46">
          <cell r="F46">
            <v>707545</v>
          </cell>
        </row>
        <row r="47">
          <cell r="F47">
            <v>16200</v>
          </cell>
        </row>
        <row r="48">
          <cell r="F48">
            <v>213679</v>
          </cell>
        </row>
        <row r="49">
          <cell r="F49">
            <v>58752</v>
          </cell>
        </row>
        <row r="50">
          <cell r="F50">
            <v>58752</v>
          </cell>
        </row>
        <row r="51">
          <cell r="F51">
            <v>58752</v>
          </cell>
        </row>
        <row r="52">
          <cell r="F52">
            <v>40000</v>
          </cell>
        </row>
        <row r="53">
          <cell r="F53">
            <v>40000</v>
          </cell>
        </row>
        <row r="54">
          <cell r="F54">
            <v>40000</v>
          </cell>
        </row>
        <row r="55">
          <cell r="F55">
            <v>40000</v>
          </cell>
        </row>
        <row r="56">
          <cell r="F56">
            <v>1288446</v>
          </cell>
        </row>
        <row r="57">
          <cell r="F57">
            <v>1248446</v>
          </cell>
        </row>
        <row r="58">
          <cell r="F58">
            <v>1248446</v>
          </cell>
        </row>
        <row r="59">
          <cell r="F59">
            <v>1248446</v>
          </cell>
        </row>
        <row r="60">
          <cell r="F60">
            <v>946426</v>
          </cell>
        </row>
        <row r="61">
          <cell r="F61">
            <v>302020</v>
          </cell>
        </row>
        <row r="62">
          <cell r="F62">
            <v>40000</v>
          </cell>
        </row>
        <row r="63">
          <cell r="F63">
            <v>40000</v>
          </cell>
        </row>
        <row r="64">
          <cell r="F64">
            <v>40000</v>
          </cell>
        </row>
        <row r="65">
          <cell r="F65">
            <v>40000</v>
          </cell>
        </row>
        <row r="66">
          <cell r="F66">
            <v>414021777</v>
          </cell>
        </row>
        <row r="67">
          <cell r="F67">
            <v>73557149.859999999</v>
          </cell>
        </row>
        <row r="68">
          <cell r="F68">
            <v>2544341</v>
          </cell>
        </row>
        <row r="69">
          <cell r="F69">
            <v>2544341</v>
          </cell>
        </row>
        <row r="70">
          <cell r="F70">
            <v>2544341</v>
          </cell>
        </row>
        <row r="71">
          <cell r="F71">
            <v>2469341</v>
          </cell>
        </row>
        <row r="72">
          <cell r="F72">
            <v>2469341</v>
          </cell>
        </row>
        <row r="73">
          <cell r="F73">
            <v>2469341</v>
          </cell>
        </row>
        <row r="74">
          <cell r="F74">
            <v>1880185</v>
          </cell>
        </row>
        <row r="75">
          <cell r="F75">
            <v>120000</v>
          </cell>
        </row>
        <row r="76">
          <cell r="F76">
            <v>469156</v>
          </cell>
        </row>
        <row r="77">
          <cell r="F77">
            <v>75000</v>
          </cell>
        </row>
        <row r="78">
          <cell r="F78">
            <v>75000</v>
          </cell>
        </row>
        <row r="79">
          <cell r="F79">
            <v>75000</v>
          </cell>
        </row>
        <row r="80">
          <cell r="F80">
            <v>75000</v>
          </cell>
        </row>
        <row r="81">
          <cell r="F81">
            <v>70411508.859999999</v>
          </cell>
        </row>
        <row r="82">
          <cell r="F82">
            <v>73395</v>
          </cell>
        </row>
        <row r="83">
          <cell r="F83">
            <v>73395</v>
          </cell>
        </row>
        <row r="84">
          <cell r="F84">
            <v>73395</v>
          </cell>
        </row>
        <row r="85">
          <cell r="F85">
            <v>73395</v>
          </cell>
        </row>
        <row r="86">
          <cell r="F86">
            <v>73395</v>
          </cell>
        </row>
        <row r="87">
          <cell r="F87">
            <v>73395</v>
          </cell>
        </row>
        <row r="88">
          <cell r="F88">
            <v>70338113.859999999</v>
          </cell>
        </row>
        <row r="89">
          <cell r="F89">
            <v>70338113.859999999</v>
          </cell>
        </row>
        <row r="90">
          <cell r="F90">
            <v>51413311.859999999</v>
          </cell>
        </row>
        <row r="91">
          <cell r="F91">
            <v>42808726</v>
          </cell>
        </row>
        <row r="92">
          <cell r="F92">
            <v>42808726</v>
          </cell>
        </row>
        <row r="93">
          <cell r="F93">
            <v>32547101</v>
          </cell>
        </row>
        <row r="94">
          <cell r="F94">
            <v>432400</v>
          </cell>
        </row>
        <row r="95">
          <cell r="F95">
            <v>9829225</v>
          </cell>
        </row>
        <row r="96">
          <cell r="F96">
            <v>8281773.8600000003</v>
          </cell>
        </row>
        <row r="97">
          <cell r="F97">
            <v>8281773.8600000003</v>
          </cell>
        </row>
        <row r="98">
          <cell r="F98">
            <v>8281773.8600000003</v>
          </cell>
        </row>
        <row r="99">
          <cell r="F99">
            <v>322812</v>
          </cell>
        </row>
        <row r="100">
          <cell r="F100">
            <v>322812</v>
          </cell>
        </row>
        <row r="101">
          <cell r="F101">
            <v>322812</v>
          </cell>
        </row>
        <row r="102">
          <cell r="F102">
            <v>1371860</v>
          </cell>
        </row>
        <row r="103">
          <cell r="F103">
            <v>1371860</v>
          </cell>
        </row>
        <row r="104">
          <cell r="F104">
            <v>1371860</v>
          </cell>
        </row>
        <row r="105">
          <cell r="F105">
            <v>1053656</v>
          </cell>
        </row>
        <row r="106">
          <cell r="F106">
            <v>318204</v>
          </cell>
        </row>
        <row r="107">
          <cell r="F107">
            <v>332000</v>
          </cell>
        </row>
        <row r="108">
          <cell r="F108">
            <v>332000</v>
          </cell>
        </row>
        <row r="109">
          <cell r="F109">
            <v>332000</v>
          </cell>
        </row>
        <row r="110">
          <cell r="F110">
            <v>332000</v>
          </cell>
        </row>
        <row r="111">
          <cell r="F111">
            <v>8288772</v>
          </cell>
        </row>
        <row r="112">
          <cell r="F112">
            <v>8288772</v>
          </cell>
        </row>
        <row r="113">
          <cell r="F113">
            <v>8288772</v>
          </cell>
        </row>
        <row r="114">
          <cell r="F114">
            <v>6366185</v>
          </cell>
        </row>
        <row r="115">
          <cell r="F115">
            <v>1922587</v>
          </cell>
        </row>
        <row r="116">
          <cell r="F116">
            <v>4330205</v>
          </cell>
        </row>
        <row r="117">
          <cell r="F117">
            <v>4330205</v>
          </cell>
        </row>
        <row r="118">
          <cell r="F118">
            <v>4330205</v>
          </cell>
        </row>
        <row r="119">
          <cell r="F119">
            <v>154460</v>
          </cell>
        </row>
        <row r="120">
          <cell r="F120">
            <v>4175745</v>
          </cell>
        </row>
        <row r="121">
          <cell r="F121">
            <v>265731</v>
          </cell>
        </row>
        <row r="122">
          <cell r="F122">
            <v>265731</v>
          </cell>
        </row>
        <row r="123">
          <cell r="F123">
            <v>265731</v>
          </cell>
        </row>
        <row r="124">
          <cell r="F124">
            <v>265731</v>
          </cell>
        </row>
        <row r="125">
          <cell r="F125">
            <v>1029064</v>
          </cell>
        </row>
        <row r="126">
          <cell r="F126">
            <v>1029064</v>
          </cell>
        </row>
        <row r="127">
          <cell r="F127">
            <v>1029064</v>
          </cell>
        </row>
        <row r="128">
          <cell r="F128">
            <v>1029064</v>
          </cell>
        </row>
        <row r="129">
          <cell r="F129">
            <v>828000</v>
          </cell>
        </row>
        <row r="130">
          <cell r="F130">
            <v>796200</v>
          </cell>
        </row>
        <row r="131">
          <cell r="F131">
            <v>796200</v>
          </cell>
        </row>
        <row r="132">
          <cell r="F132">
            <v>596787</v>
          </cell>
        </row>
        <row r="133">
          <cell r="F133">
            <v>19200</v>
          </cell>
        </row>
        <row r="134">
          <cell r="F134">
            <v>180213</v>
          </cell>
        </row>
        <row r="135">
          <cell r="F135">
            <v>31800</v>
          </cell>
        </row>
        <row r="136">
          <cell r="F136">
            <v>31800</v>
          </cell>
        </row>
        <row r="137">
          <cell r="F137">
            <v>31800</v>
          </cell>
        </row>
        <row r="138">
          <cell r="F138">
            <v>1624300</v>
          </cell>
        </row>
        <row r="139">
          <cell r="F139">
            <v>1579300</v>
          </cell>
        </row>
        <row r="140">
          <cell r="F140">
            <v>1579300</v>
          </cell>
        </row>
        <row r="141">
          <cell r="F141">
            <v>1193780</v>
          </cell>
        </row>
        <row r="142">
          <cell r="F142">
            <v>25000</v>
          </cell>
        </row>
        <row r="143">
          <cell r="F143">
            <v>360520</v>
          </cell>
        </row>
        <row r="144">
          <cell r="F144">
            <v>45000</v>
          </cell>
        </row>
        <row r="145">
          <cell r="F145">
            <v>45000</v>
          </cell>
        </row>
        <row r="146">
          <cell r="F146">
            <v>45000</v>
          </cell>
        </row>
        <row r="147">
          <cell r="F147">
            <v>854870</v>
          </cell>
        </row>
        <row r="148">
          <cell r="F148">
            <v>854870</v>
          </cell>
        </row>
        <row r="149">
          <cell r="F149">
            <v>854870</v>
          </cell>
        </row>
        <row r="150">
          <cell r="F150">
            <v>656582</v>
          </cell>
        </row>
        <row r="151">
          <cell r="F151">
            <v>198288</v>
          </cell>
        </row>
        <row r="152">
          <cell r="F152">
            <v>7900</v>
          </cell>
        </row>
        <row r="153">
          <cell r="F153">
            <v>7900</v>
          </cell>
        </row>
        <row r="154">
          <cell r="F154">
            <v>7900</v>
          </cell>
        </row>
        <row r="155">
          <cell r="F155">
            <v>7900</v>
          </cell>
        </row>
        <row r="156">
          <cell r="F156">
            <v>7900</v>
          </cell>
        </row>
        <row r="157">
          <cell r="F157">
            <v>7900</v>
          </cell>
        </row>
        <row r="158">
          <cell r="F158">
            <v>7900</v>
          </cell>
        </row>
        <row r="159">
          <cell r="F159">
            <v>593400</v>
          </cell>
        </row>
        <row r="160">
          <cell r="F160">
            <v>215000</v>
          </cell>
        </row>
        <row r="161">
          <cell r="F161">
            <v>215000</v>
          </cell>
        </row>
        <row r="162">
          <cell r="F162">
            <v>65000</v>
          </cell>
        </row>
        <row r="163">
          <cell r="F163">
            <v>65000</v>
          </cell>
        </row>
        <row r="164">
          <cell r="F164">
            <v>65000</v>
          </cell>
        </row>
        <row r="165">
          <cell r="F165">
            <v>65000</v>
          </cell>
        </row>
        <row r="166">
          <cell r="F166">
            <v>150000</v>
          </cell>
        </row>
        <row r="167">
          <cell r="F167">
            <v>150000</v>
          </cell>
        </row>
        <row r="168">
          <cell r="F168">
            <v>150000</v>
          </cell>
        </row>
        <row r="169">
          <cell r="F169">
            <v>150000</v>
          </cell>
        </row>
        <row r="170">
          <cell r="F170">
            <v>318400</v>
          </cell>
        </row>
        <row r="171">
          <cell r="F171">
            <v>318400</v>
          </cell>
        </row>
        <row r="172">
          <cell r="F172">
            <v>81000</v>
          </cell>
        </row>
        <row r="173">
          <cell r="F173">
            <v>77700</v>
          </cell>
        </row>
        <row r="174">
          <cell r="F174">
            <v>77700</v>
          </cell>
        </row>
        <row r="175">
          <cell r="F175">
            <v>59689</v>
          </cell>
        </row>
        <row r="176">
          <cell r="F176">
            <v>18011</v>
          </cell>
        </row>
        <row r="177">
          <cell r="F177">
            <v>3300</v>
          </cell>
        </row>
        <row r="178">
          <cell r="F178">
            <v>3300</v>
          </cell>
        </row>
        <row r="179">
          <cell r="F179">
            <v>3300</v>
          </cell>
        </row>
        <row r="180">
          <cell r="F180">
            <v>131900</v>
          </cell>
        </row>
        <row r="181">
          <cell r="F181">
            <v>109547</v>
          </cell>
        </row>
        <row r="182">
          <cell r="F182">
            <v>109547</v>
          </cell>
        </row>
        <row r="183">
          <cell r="F183">
            <v>84137</v>
          </cell>
        </row>
        <row r="184">
          <cell r="F184">
            <v>25410</v>
          </cell>
        </row>
        <row r="185">
          <cell r="F185">
            <v>22353</v>
          </cell>
        </row>
        <row r="186">
          <cell r="F186">
            <v>22353</v>
          </cell>
        </row>
        <row r="187">
          <cell r="F187">
            <v>22353</v>
          </cell>
        </row>
        <row r="188">
          <cell r="F188">
            <v>105500</v>
          </cell>
        </row>
        <row r="189">
          <cell r="F189">
            <v>102600</v>
          </cell>
        </row>
        <row r="190">
          <cell r="F190">
            <v>102600</v>
          </cell>
        </row>
        <row r="191">
          <cell r="F191">
            <v>78801</v>
          </cell>
        </row>
        <row r="192">
          <cell r="F192">
            <v>23799</v>
          </cell>
        </row>
        <row r="193">
          <cell r="F193">
            <v>2900</v>
          </cell>
        </row>
        <row r="194">
          <cell r="F194">
            <v>2900</v>
          </cell>
        </row>
        <row r="195">
          <cell r="F195">
            <v>2900</v>
          </cell>
        </row>
        <row r="196">
          <cell r="F196">
            <v>60000</v>
          </cell>
        </row>
        <row r="197">
          <cell r="F197">
            <v>60000</v>
          </cell>
        </row>
        <row r="198">
          <cell r="F198">
            <v>60000</v>
          </cell>
        </row>
        <row r="199">
          <cell r="F199">
            <v>60000</v>
          </cell>
        </row>
        <row r="200">
          <cell r="F200">
            <v>60000</v>
          </cell>
        </row>
        <row r="201">
          <cell r="F201">
            <v>7593470.1399999997</v>
          </cell>
        </row>
        <row r="202">
          <cell r="F202">
            <v>5893470.1399999997</v>
          </cell>
        </row>
        <row r="203">
          <cell r="F203">
            <v>5893470.1399999997</v>
          </cell>
        </row>
        <row r="204">
          <cell r="F204">
            <v>5688522.1399999997</v>
          </cell>
        </row>
        <row r="205">
          <cell r="F205">
            <v>5346382</v>
          </cell>
        </row>
        <row r="206">
          <cell r="F206">
            <v>5336382</v>
          </cell>
        </row>
        <row r="207">
          <cell r="F207">
            <v>5336382</v>
          </cell>
        </row>
        <row r="208">
          <cell r="F208">
            <v>4098604</v>
          </cell>
        </row>
        <row r="209">
          <cell r="F209">
            <v>1237778</v>
          </cell>
        </row>
        <row r="210">
          <cell r="F210">
            <v>10000</v>
          </cell>
        </row>
        <row r="211">
          <cell r="F211">
            <v>10000</v>
          </cell>
        </row>
        <row r="212">
          <cell r="F212">
            <v>10000</v>
          </cell>
        </row>
        <row r="213">
          <cell r="F213">
            <v>30000</v>
          </cell>
        </row>
        <row r="214">
          <cell r="F214">
            <v>30000</v>
          </cell>
        </row>
        <row r="215">
          <cell r="F215">
            <v>30000</v>
          </cell>
        </row>
        <row r="216">
          <cell r="F216">
            <v>30000</v>
          </cell>
        </row>
        <row r="217">
          <cell r="F217">
            <v>22000</v>
          </cell>
        </row>
        <row r="218">
          <cell r="F218">
            <v>22000</v>
          </cell>
        </row>
        <row r="219">
          <cell r="F219">
            <v>22000</v>
          </cell>
        </row>
        <row r="220">
          <cell r="F220">
            <v>22000</v>
          </cell>
        </row>
        <row r="221">
          <cell r="F221">
            <v>150000</v>
          </cell>
        </row>
        <row r="222">
          <cell r="F222">
            <v>150000</v>
          </cell>
        </row>
        <row r="223">
          <cell r="F223">
            <v>150000</v>
          </cell>
        </row>
        <row r="224">
          <cell r="F224">
            <v>150000</v>
          </cell>
        </row>
        <row r="225">
          <cell r="F225">
            <v>140140.14000000001</v>
          </cell>
        </row>
        <row r="226">
          <cell r="F226">
            <v>140140.14000000001</v>
          </cell>
        </row>
        <row r="227">
          <cell r="F227">
            <v>140140.14000000001</v>
          </cell>
        </row>
        <row r="228">
          <cell r="F228">
            <v>140140.14000000001</v>
          </cell>
        </row>
        <row r="229">
          <cell r="F229">
            <v>204948</v>
          </cell>
        </row>
        <row r="230">
          <cell r="F230">
            <v>150000</v>
          </cell>
        </row>
        <row r="231">
          <cell r="F231">
            <v>150000</v>
          </cell>
        </row>
        <row r="232">
          <cell r="F232">
            <v>150000</v>
          </cell>
        </row>
        <row r="233">
          <cell r="F233">
            <v>150000</v>
          </cell>
        </row>
        <row r="234">
          <cell r="F234">
            <v>54500</v>
          </cell>
        </row>
        <row r="235">
          <cell r="F235">
            <v>54500</v>
          </cell>
        </row>
        <row r="236">
          <cell r="F236">
            <v>54500</v>
          </cell>
        </row>
        <row r="237">
          <cell r="F237">
            <v>54500</v>
          </cell>
        </row>
        <row r="238">
          <cell r="F238">
            <v>448</v>
          </cell>
        </row>
        <row r="239">
          <cell r="F239">
            <v>448</v>
          </cell>
        </row>
        <row r="240">
          <cell r="F240">
            <v>448</v>
          </cell>
        </row>
        <row r="241">
          <cell r="F241">
            <v>448</v>
          </cell>
        </row>
        <row r="242">
          <cell r="F242">
            <v>1700000</v>
          </cell>
        </row>
        <row r="243">
          <cell r="F243">
            <v>1700000</v>
          </cell>
        </row>
        <row r="244">
          <cell r="F244">
            <v>1700000</v>
          </cell>
        </row>
        <row r="245">
          <cell r="F245">
            <v>1700000</v>
          </cell>
        </row>
        <row r="246">
          <cell r="F246">
            <v>1700000</v>
          </cell>
        </row>
        <row r="247">
          <cell r="F247">
            <v>1700000</v>
          </cell>
        </row>
        <row r="248">
          <cell r="F248">
            <v>1700000</v>
          </cell>
        </row>
        <row r="249">
          <cell r="F249">
            <v>87497000</v>
          </cell>
        </row>
        <row r="250">
          <cell r="F250">
            <v>1752200</v>
          </cell>
        </row>
        <row r="251">
          <cell r="F251">
            <v>1752200</v>
          </cell>
        </row>
        <row r="252">
          <cell r="F252">
            <v>10000</v>
          </cell>
        </row>
        <row r="253">
          <cell r="F253">
            <v>10000</v>
          </cell>
        </row>
        <row r="254">
          <cell r="F254">
            <v>10000</v>
          </cell>
        </row>
        <row r="255">
          <cell r="F255">
            <v>10000</v>
          </cell>
        </row>
        <row r="256">
          <cell r="F256">
            <v>10000</v>
          </cell>
        </row>
        <row r="257">
          <cell r="F257">
            <v>1742200</v>
          </cell>
        </row>
        <row r="258">
          <cell r="F258">
            <v>1742200</v>
          </cell>
        </row>
        <row r="259">
          <cell r="F259">
            <v>1688700</v>
          </cell>
        </row>
        <row r="260">
          <cell r="F260">
            <v>1688700</v>
          </cell>
        </row>
        <row r="261">
          <cell r="F261">
            <v>1193785</v>
          </cell>
        </row>
        <row r="262">
          <cell r="F262">
            <v>134400</v>
          </cell>
        </row>
        <row r="263">
          <cell r="F263">
            <v>360515</v>
          </cell>
        </row>
        <row r="264">
          <cell r="F264">
            <v>53500</v>
          </cell>
        </row>
        <row r="265">
          <cell r="F265">
            <v>53500</v>
          </cell>
        </row>
        <row r="266">
          <cell r="F266">
            <v>53500</v>
          </cell>
        </row>
        <row r="267">
          <cell r="F267">
            <v>1887000</v>
          </cell>
        </row>
        <row r="268">
          <cell r="F268">
            <v>1887000</v>
          </cell>
        </row>
        <row r="269">
          <cell r="F269">
            <v>1887000</v>
          </cell>
        </row>
        <row r="270">
          <cell r="F270">
            <v>1887000</v>
          </cell>
        </row>
        <row r="271">
          <cell r="F271">
            <v>1847000</v>
          </cell>
        </row>
        <row r="272">
          <cell r="F272">
            <v>1847000</v>
          </cell>
        </row>
        <row r="273">
          <cell r="F273">
            <v>1286447</v>
          </cell>
        </row>
        <row r="274">
          <cell r="F274">
            <v>172000</v>
          </cell>
        </row>
        <row r="275">
          <cell r="F275">
            <v>388553</v>
          </cell>
        </row>
        <row r="276">
          <cell r="F276">
            <v>40000</v>
          </cell>
        </row>
        <row r="277">
          <cell r="F277">
            <v>40000</v>
          </cell>
        </row>
        <row r="278">
          <cell r="F278">
            <v>40000</v>
          </cell>
        </row>
        <row r="279">
          <cell r="F279">
            <v>54406400</v>
          </cell>
        </row>
        <row r="280">
          <cell r="F280">
            <v>54406400</v>
          </cell>
        </row>
        <row r="281">
          <cell r="F281">
            <v>54406400</v>
          </cell>
        </row>
        <row r="282">
          <cell r="F282">
            <v>406400</v>
          </cell>
        </row>
        <row r="283">
          <cell r="F283">
            <v>406400</v>
          </cell>
        </row>
        <row r="284">
          <cell r="F284">
            <v>406400</v>
          </cell>
        </row>
        <row r="285">
          <cell r="F285">
            <v>406400</v>
          </cell>
        </row>
        <row r="286">
          <cell r="F286">
            <v>54000000</v>
          </cell>
        </row>
        <row r="287">
          <cell r="F287">
            <v>54000000</v>
          </cell>
        </row>
        <row r="288">
          <cell r="F288">
            <v>54000000</v>
          </cell>
        </row>
        <row r="289">
          <cell r="F289">
            <v>54000000</v>
          </cell>
        </row>
        <row r="290">
          <cell r="F290">
            <v>26768400</v>
          </cell>
        </row>
        <row r="291">
          <cell r="F291">
            <v>26768400</v>
          </cell>
        </row>
        <row r="292">
          <cell r="F292">
            <v>26409500</v>
          </cell>
        </row>
        <row r="293">
          <cell r="F293">
            <v>153050</v>
          </cell>
        </row>
        <row r="294">
          <cell r="F294">
            <v>153050</v>
          </cell>
        </row>
        <row r="295">
          <cell r="F295">
            <v>153050</v>
          </cell>
        </row>
        <row r="296">
          <cell r="F296">
            <v>153050</v>
          </cell>
        </row>
        <row r="297">
          <cell r="F297">
            <v>26256450</v>
          </cell>
        </row>
        <row r="298">
          <cell r="F298">
            <v>26256450</v>
          </cell>
        </row>
        <row r="299">
          <cell r="F299">
            <v>26256450</v>
          </cell>
        </row>
        <row r="300">
          <cell r="F300">
            <v>26256450</v>
          </cell>
        </row>
        <row r="301">
          <cell r="F301">
            <v>358900</v>
          </cell>
        </row>
        <row r="302">
          <cell r="F302">
            <v>358900</v>
          </cell>
        </row>
        <row r="303">
          <cell r="F303">
            <v>358900</v>
          </cell>
        </row>
        <row r="304">
          <cell r="F304">
            <v>358900</v>
          </cell>
        </row>
        <row r="305">
          <cell r="F305">
            <v>358900</v>
          </cell>
        </row>
        <row r="306">
          <cell r="F306">
            <v>2683000</v>
          </cell>
        </row>
        <row r="307">
          <cell r="F307">
            <v>2590000</v>
          </cell>
        </row>
        <row r="308">
          <cell r="F308">
            <v>2587000</v>
          </cell>
        </row>
        <row r="309">
          <cell r="F309">
            <v>10000</v>
          </cell>
        </row>
        <row r="310">
          <cell r="F310">
            <v>10000</v>
          </cell>
        </row>
        <row r="311">
          <cell r="F311">
            <v>10000</v>
          </cell>
        </row>
        <row r="312">
          <cell r="F312">
            <v>10000</v>
          </cell>
        </row>
        <row r="313">
          <cell r="F313">
            <v>2577000</v>
          </cell>
        </row>
        <row r="314">
          <cell r="F314">
            <v>2577000</v>
          </cell>
        </row>
        <row r="315">
          <cell r="F315">
            <v>2577000</v>
          </cell>
        </row>
        <row r="316">
          <cell r="F316">
            <v>2577000</v>
          </cell>
        </row>
        <row r="317">
          <cell r="F317">
            <v>3000</v>
          </cell>
        </row>
        <row r="318">
          <cell r="F318">
            <v>3000</v>
          </cell>
        </row>
        <row r="319">
          <cell r="F319">
            <v>3000</v>
          </cell>
        </row>
        <row r="320">
          <cell r="F320">
            <v>3000</v>
          </cell>
        </row>
        <row r="321">
          <cell r="F321">
            <v>3000</v>
          </cell>
        </row>
        <row r="322">
          <cell r="F322">
            <v>93000</v>
          </cell>
        </row>
        <row r="323">
          <cell r="F323">
            <v>93000</v>
          </cell>
        </row>
        <row r="324">
          <cell r="F324">
            <v>93000</v>
          </cell>
        </row>
        <row r="325">
          <cell r="F325">
            <v>93000</v>
          </cell>
        </row>
        <row r="326">
          <cell r="F326">
            <v>93000</v>
          </cell>
        </row>
        <row r="327">
          <cell r="F327">
            <v>93000</v>
          </cell>
        </row>
        <row r="328">
          <cell r="F328">
            <v>243526757</v>
          </cell>
        </row>
        <row r="329">
          <cell r="F329">
            <v>243526757</v>
          </cell>
        </row>
        <row r="330">
          <cell r="F330">
            <v>243471800</v>
          </cell>
        </row>
        <row r="331">
          <cell r="F331">
            <v>243471800</v>
          </cell>
        </row>
        <row r="332">
          <cell r="F332">
            <v>226371300</v>
          </cell>
        </row>
        <row r="333">
          <cell r="F333">
            <v>226371300</v>
          </cell>
        </row>
        <row r="334">
          <cell r="F334">
            <v>226371300</v>
          </cell>
        </row>
        <row r="335">
          <cell r="F335">
            <v>226371300</v>
          </cell>
        </row>
        <row r="336">
          <cell r="F336">
            <v>17100500</v>
          </cell>
        </row>
        <row r="337">
          <cell r="F337">
            <v>17100500</v>
          </cell>
        </row>
        <row r="338">
          <cell r="F338">
            <v>17100500</v>
          </cell>
        </row>
        <row r="339">
          <cell r="F339">
            <v>17100500</v>
          </cell>
        </row>
        <row r="340">
          <cell r="F340">
            <v>54957</v>
          </cell>
        </row>
        <row r="341">
          <cell r="F341">
            <v>54957</v>
          </cell>
        </row>
        <row r="342">
          <cell r="F342">
            <v>54957</v>
          </cell>
        </row>
        <row r="343">
          <cell r="F343">
            <v>54957</v>
          </cell>
        </row>
        <row r="344">
          <cell r="F344">
            <v>54957</v>
          </cell>
        </row>
        <row r="345">
          <cell r="F345">
            <v>54957</v>
          </cell>
        </row>
        <row r="346">
          <cell r="F346">
            <v>786000</v>
          </cell>
        </row>
        <row r="347">
          <cell r="F347">
            <v>786000</v>
          </cell>
        </row>
        <row r="348">
          <cell r="F348">
            <v>786000</v>
          </cell>
        </row>
        <row r="349">
          <cell r="F349">
            <v>786000</v>
          </cell>
        </row>
        <row r="350">
          <cell r="F350">
            <v>786000</v>
          </cell>
        </row>
        <row r="351">
          <cell r="F351">
            <v>77700</v>
          </cell>
        </row>
        <row r="352">
          <cell r="F352">
            <v>77700</v>
          </cell>
        </row>
        <row r="353">
          <cell r="F353">
            <v>59689</v>
          </cell>
        </row>
        <row r="354">
          <cell r="F354">
            <v>18011</v>
          </cell>
        </row>
        <row r="355">
          <cell r="F355">
            <v>708300</v>
          </cell>
        </row>
        <row r="356">
          <cell r="F356">
            <v>708300</v>
          </cell>
        </row>
        <row r="357">
          <cell r="F357">
            <v>708300</v>
          </cell>
        </row>
        <row r="358">
          <cell r="F358">
            <v>150000</v>
          </cell>
        </row>
        <row r="359">
          <cell r="F359">
            <v>150000</v>
          </cell>
        </row>
        <row r="360">
          <cell r="F360">
            <v>150000</v>
          </cell>
        </row>
        <row r="361">
          <cell r="F361">
            <v>150000</v>
          </cell>
        </row>
        <row r="362">
          <cell r="F362">
            <v>150000</v>
          </cell>
        </row>
        <row r="363">
          <cell r="F363">
            <v>150000</v>
          </cell>
        </row>
        <row r="364">
          <cell r="F364">
            <v>150000</v>
          </cell>
        </row>
        <row r="365">
          <cell r="F365">
            <v>150000</v>
          </cell>
        </row>
        <row r="366">
          <cell r="F366">
            <v>911400</v>
          </cell>
        </row>
        <row r="367">
          <cell r="F367">
            <v>911400</v>
          </cell>
        </row>
        <row r="368">
          <cell r="F368">
            <v>911400</v>
          </cell>
        </row>
        <row r="369">
          <cell r="F369">
            <v>911400</v>
          </cell>
        </row>
        <row r="370">
          <cell r="F370">
            <v>911400</v>
          </cell>
        </row>
        <row r="371">
          <cell r="F371">
            <v>901400</v>
          </cell>
        </row>
        <row r="372">
          <cell r="F372">
            <v>901400</v>
          </cell>
        </row>
        <row r="373">
          <cell r="F373">
            <v>596893</v>
          </cell>
        </row>
        <row r="374">
          <cell r="F374">
            <v>124200</v>
          </cell>
        </row>
        <row r="375">
          <cell r="F375">
            <v>180307</v>
          </cell>
        </row>
        <row r="376">
          <cell r="F376">
            <v>10000</v>
          </cell>
        </row>
        <row r="377">
          <cell r="F377">
            <v>10000</v>
          </cell>
        </row>
        <row r="378">
          <cell r="F378">
            <v>10000</v>
          </cell>
        </row>
        <row r="379">
          <cell r="F379">
            <v>8316621</v>
          </cell>
        </row>
        <row r="380">
          <cell r="F380">
            <v>8316621</v>
          </cell>
        </row>
        <row r="381">
          <cell r="F381">
            <v>8316621</v>
          </cell>
        </row>
        <row r="382">
          <cell r="F382">
            <v>8316621</v>
          </cell>
        </row>
        <row r="383">
          <cell r="F383">
            <v>8316621</v>
          </cell>
        </row>
        <row r="384">
          <cell r="F384">
            <v>8086621</v>
          </cell>
        </row>
        <row r="385">
          <cell r="F385">
            <v>7676847</v>
          </cell>
        </row>
        <row r="386">
          <cell r="F386">
            <v>7676847</v>
          </cell>
        </row>
        <row r="387">
          <cell r="F387">
            <v>5860835</v>
          </cell>
        </row>
        <row r="388">
          <cell r="F388">
            <v>40000</v>
          </cell>
        </row>
        <row r="389">
          <cell r="F389">
            <v>1776012</v>
          </cell>
        </row>
        <row r="390">
          <cell r="F390">
            <v>409774</v>
          </cell>
        </row>
        <row r="391">
          <cell r="F391">
            <v>409774</v>
          </cell>
        </row>
        <row r="392">
          <cell r="F392">
            <v>409774</v>
          </cell>
        </row>
        <row r="393">
          <cell r="F393">
            <v>230000</v>
          </cell>
        </row>
        <row r="394">
          <cell r="F394">
            <v>230000</v>
          </cell>
        </row>
        <row r="395">
          <cell r="F395">
            <v>230000</v>
          </cell>
        </row>
        <row r="396">
          <cell r="F396">
            <v>230000</v>
          </cell>
        </row>
        <row r="397">
          <cell r="F397">
            <v>5499200</v>
          </cell>
        </row>
        <row r="398">
          <cell r="F398">
            <v>5499200</v>
          </cell>
        </row>
        <row r="399">
          <cell r="F399">
            <v>5499200</v>
          </cell>
        </row>
        <row r="400">
          <cell r="F400">
            <v>5499200</v>
          </cell>
        </row>
        <row r="401">
          <cell r="F401">
            <v>5499200</v>
          </cell>
        </row>
        <row r="402">
          <cell r="F402">
            <v>5379200</v>
          </cell>
        </row>
        <row r="403">
          <cell r="F403">
            <v>5003677</v>
          </cell>
        </row>
        <row r="404">
          <cell r="F404">
            <v>5003677</v>
          </cell>
        </row>
        <row r="405">
          <cell r="F405">
            <v>3781702</v>
          </cell>
        </row>
        <row r="406">
          <cell r="F406">
            <v>79901</v>
          </cell>
        </row>
        <row r="407">
          <cell r="F407">
            <v>1142074</v>
          </cell>
        </row>
        <row r="408">
          <cell r="F408">
            <v>375523</v>
          </cell>
        </row>
        <row r="409">
          <cell r="F409">
            <v>375523</v>
          </cell>
        </row>
        <row r="410">
          <cell r="F410">
            <v>375523</v>
          </cell>
        </row>
        <row r="411">
          <cell r="F411">
            <v>120000</v>
          </cell>
        </row>
        <row r="412">
          <cell r="F412">
            <v>120000</v>
          </cell>
        </row>
        <row r="413">
          <cell r="F413">
            <v>120000</v>
          </cell>
        </row>
        <row r="414">
          <cell r="F414">
            <v>120000</v>
          </cell>
        </row>
        <row r="415">
          <cell r="F415">
            <v>301770720</v>
          </cell>
        </row>
        <row r="416">
          <cell r="F416">
            <v>61849108</v>
          </cell>
        </row>
        <row r="417">
          <cell r="F417">
            <v>50671255</v>
          </cell>
        </row>
        <row r="418">
          <cell r="F418">
            <v>50671255</v>
          </cell>
        </row>
        <row r="419">
          <cell r="F419">
            <v>50671255</v>
          </cell>
        </row>
        <row r="420">
          <cell r="F420">
            <v>36162465</v>
          </cell>
        </row>
        <row r="421">
          <cell r="F421">
            <v>36162465</v>
          </cell>
        </row>
        <row r="422">
          <cell r="F422">
            <v>36162465</v>
          </cell>
        </row>
        <row r="423">
          <cell r="F423">
            <v>36162465</v>
          </cell>
        </row>
        <row r="424">
          <cell r="F424">
            <v>9602400</v>
          </cell>
        </row>
        <row r="425">
          <cell r="F425">
            <v>9602400</v>
          </cell>
        </row>
        <row r="426">
          <cell r="F426">
            <v>9602400</v>
          </cell>
        </row>
        <row r="427">
          <cell r="F427">
            <v>9602400</v>
          </cell>
        </row>
        <row r="428">
          <cell r="F428">
            <v>271390</v>
          </cell>
        </row>
        <row r="429">
          <cell r="F429">
            <v>271390</v>
          </cell>
        </row>
        <row r="430">
          <cell r="F430">
            <v>271390</v>
          </cell>
        </row>
        <row r="431">
          <cell r="F431">
            <v>271390</v>
          </cell>
        </row>
        <row r="432">
          <cell r="F432">
            <v>330000</v>
          </cell>
        </row>
        <row r="433">
          <cell r="F433">
            <v>330000</v>
          </cell>
        </row>
        <row r="434">
          <cell r="F434">
            <v>330000</v>
          </cell>
        </row>
        <row r="435">
          <cell r="F435">
            <v>330000</v>
          </cell>
        </row>
        <row r="436">
          <cell r="F436">
            <v>3870000</v>
          </cell>
        </row>
        <row r="437">
          <cell r="F437">
            <v>3870000</v>
          </cell>
        </row>
        <row r="438">
          <cell r="F438">
            <v>3870000</v>
          </cell>
        </row>
        <row r="439">
          <cell r="F439">
            <v>3870000</v>
          </cell>
        </row>
        <row r="440">
          <cell r="F440">
            <v>54000</v>
          </cell>
        </row>
        <row r="441">
          <cell r="F441">
            <v>54000</v>
          </cell>
        </row>
        <row r="442">
          <cell r="F442">
            <v>54000</v>
          </cell>
        </row>
        <row r="443">
          <cell r="F443">
            <v>54000</v>
          </cell>
        </row>
        <row r="444">
          <cell r="F444">
            <v>381000</v>
          </cell>
        </row>
        <row r="445">
          <cell r="F445">
            <v>381000</v>
          </cell>
        </row>
        <row r="446">
          <cell r="F446">
            <v>381000</v>
          </cell>
        </row>
        <row r="447">
          <cell r="F447">
            <v>381000</v>
          </cell>
        </row>
        <row r="448">
          <cell r="F448">
            <v>11177853</v>
          </cell>
        </row>
        <row r="449">
          <cell r="F449">
            <v>11177853</v>
          </cell>
        </row>
        <row r="450">
          <cell r="F450">
            <v>206320</v>
          </cell>
        </row>
        <row r="451">
          <cell r="F451">
            <v>206320</v>
          </cell>
        </row>
        <row r="452">
          <cell r="F452">
            <v>206320</v>
          </cell>
        </row>
        <row r="453">
          <cell r="F453">
            <v>206320</v>
          </cell>
        </row>
        <row r="454">
          <cell r="F454">
            <v>206320</v>
          </cell>
        </row>
        <row r="455">
          <cell r="F455">
            <v>10971533</v>
          </cell>
        </row>
        <row r="456">
          <cell r="F456">
            <v>7485933</v>
          </cell>
        </row>
        <row r="457">
          <cell r="F457">
            <v>7485933</v>
          </cell>
        </row>
        <row r="458">
          <cell r="F458">
            <v>7485933</v>
          </cell>
        </row>
        <row r="459">
          <cell r="F459">
            <v>7485933</v>
          </cell>
        </row>
        <row r="460">
          <cell r="F460">
            <v>1200000</v>
          </cell>
        </row>
        <row r="461">
          <cell r="F461">
            <v>1200000</v>
          </cell>
        </row>
        <row r="462">
          <cell r="F462">
            <v>1200000</v>
          </cell>
        </row>
        <row r="463">
          <cell r="F463">
            <v>1200000</v>
          </cell>
        </row>
        <row r="464">
          <cell r="F464">
            <v>30000</v>
          </cell>
        </row>
        <row r="465">
          <cell r="F465">
            <v>30000</v>
          </cell>
        </row>
        <row r="466">
          <cell r="F466">
            <v>30000</v>
          </cell>
        </row>
        <row r="467">
          <cell r="F467">
            <v>30000</v>
          </cell>
        </row>
        <row r="468">
          <cell r="F468">
            <v>950000</v>
          </cell>
        </row>
        <row r="469">
          <cell r="F469">
            <v>950000</v>
          </cell>
        </row>
        <row r="470">
          <cell r="F470">
            <v>950000</v>
          </cell>
        </row>
        <row r="471">
          <cell r="F471">
            <v>950000</v>
          </cell>
        </row>
        <row r="472">
          <cell r="F472">
            <v>24000</v>
          </cell>
        </row>
        <row r="473">
          <cell r="F473">
            <v>24000</v>
          </cell>
        </row>
        <row r="474">
          <cell r="F474">
            <v>24000</v>
          </cell>
        </row>
        <row r="475">
          <cell r="F475">
            <v>24000</v>
          </cell>
        </row>
        <row r="476">
          <cell r="F476">
            <v>250000</v>
          </cell>
        </row>
        <row r="477">
          <cell r="F477">
            <v>250000</v>
          </cell>
        </row>
        <row r="478">
          <cell r="F478">
            <v>250000</v>
          </cell>
        </row>
        <row r="479">
          <cell r="F479">
            <v>250000</v>
          </cell>
        </row>
        <row r="480">
          <cell r="F480">
            <v>1031600</v>
          </cell>
        </row>
        <row r="481">
          <cell r="F481">
            <v>1031600</v>
          </cell>
        </row>
        <row r="482">
          <cell r="F482">
            <v>1031600</v>
          </cell>
        </row>
        <row r="483">
          <cell r="F483">
            <v>722600</v>
          </cell>
        </row>
        <row r="484">
          <cell r="F484">
            <v>309000</v>
          </cell>
        </row>
        <row r="485">
          <cell r="F485">
            <v>221463666</v>
          </cell>
        </row>
        <row r="486">
          <cell r="F486">
            <v>136773539</v>
          </cell>
        </row>
        <row r="487">
          <cell r="F487">
            <v>136673539</v>
          </cell>
        </row>
        <row r="488">
          <cell r="F488">
            <v>42331871</v>
          </cell>
        </row>
        <row r="489">
          <cell r="F489">
            <v>36354974</v>
          </cell>
        </row>
        <row r="490">
          <cell r="F490">
            <v>36354974</v>
          </cell>
        </row>
        <row r="491">
          <cell r="F491">
            <v>36354974</v>
          </cell>
        </row>
        <row r="492">
          <cell r="F492">
            <v>36354974</v>
          </cell>
        </row>
        <row r="493">
          <cell r="F493">
            <v>50000</v>
          </cell>
        </row>
        <row r="494">
          <cell r="F494">
            <v>50000</v>
          </cell>
        </row>
        <row r="495">
          <cell r="F495">
            <v>50000</v>
          </cell>
        </row>
        <row r="496">
          <cell r="F496">
            <v>50000</v>
          </cell>
        </row>
        <row r="497">
          <cell r="F497">
            <v>72747</v>
          </cell>
        </row>
        <row r="498">
          <cell r="F498">
            <v>72747</v>
          </cell>
        </row>
        <row r="499">
          <cell r="F499">
            <v>72747</v>
          </cell>
        </row>
        <row r="500">
          <cell r="F500">
            <v>72747</v>
          </cell>
        </row>
        <row r="501">
          <cell r="F501">
            <v>230000</v>
          </cell>
        </row>
        <row r="502">
          <cell r="F502">
            <v>230000</v>
          </cell>
        </row>
        <row r="503">
          <cell r="F503">
            <v>230000</v>
          </cell>
        </row>
        <row r="504">
          <cell r="F504">
            <v>230000</v>
          </cell>
        </row>
        <row r="505">
          <cell r="F505">
            <v>3700000</v>
          </cell>
        </row>
        <row r="506">
          <cell r="F506">
            <v>3700000</v>
          </cell>
        </row>
        <row r="507">
          <cell r="F507">
            <v>3700000</v>
          </cell>
        </row>
        <row r="508">
          <cell r="F508">
            <v>3700000</v>
          </cell>
        </row>
        <row r="509">
          <cell r="F509">
            <v>35200</v>
          </cell>
        </row>
        <row r="510">
          <cell r="F510">
            <v>35200</v>
          </cell>
        </row>
        <row r="511">
          <cell r="F511">
            <v>35200</v>
          </cell>
        </row>
        <row r="512">
          <cell r="F512">
            <v>35200</v>
          </cell>
        </row>
        <row r="513">
          <cell r="F513">
            <v>1300000</v>
          </cell>
        </row>
        <row r="514">
          <cell r="F514">
            <v>1300000</v>
          </cell>
        </row>
        <row r="515">
          <cell r="F515">
            <v>1300000</v>
          </cell>
        </row>
        <row r="516">
          <cell r="F516">
            <v>1300000</v>
          </cell>
        </row>
        <row r="517">
          <cell r="F517">
            <v>150000</v>
          </cell>
        </row>
        <row r="518">
          <cell r="F518">
            <v>150000</v>
          </cell>
        </row>
        <row r="519">
          <cell r="F519">
            <v>150000</v>
          </cell>
        </row>
        <row r="520">
          <cell r="F520">
            <v>150000</v>
          </cell>
        </row>
        <row r="521">
          <cell r="F521">
            <v>438950</v>
          </cell>
        </row>
        <row r="522">
          <cell r="F522">
            <v>438950</v>
          </cell>
        </row>
        <row r="523">
          <cell r="F523">
            <v>438950</v>
          </cell>
        </row>
        <row r="524">
          <cell r="F524">
            <v>438950</v>
          </cell>
        </row>
        <row r="525">
          <cell r="F525">
            <v>94341668</v>
          </cell>
        </row>
        <row r="526">
          <cell r="F526">
            <v>69292273</v>
          </cell>
        </row>
        <row r="527">
          <cell r="F527">
            <v>69292273</v>
          </cell>
        </row>
        <row r="528">
          <cell r="F528">
            <v>69292273</v>
          </cell>
        </row>
        <row r="529">
          <cell r="F529">
            <v>69292273</v>
          </cell>
        </row>
        <row r="530">
          <cell r="F530">
            <v>310000</v>
          </cell>
        </row>
        <row r="531">
          <cell r="F531">
            <v>310000</v>
          </cell>
        </row>
        <row r="532">
          <cell r="F532">
            <v>310000</v>
          </cell>
        </row>
        <row r="533">
          <cell r="F533">
            <v>310000</v>
          </cell>
        </row>
        <row r="534">
          <cell r="F534">
            <v>609395</v>
          </cell>
        </row>
        <row r="535">
          <cell r="F535">
            <v>609395</v>
          </cell>
        </row>
        <row r="536">
          <cell r="F536">
            <v>609395</v>
          </cell>
        </row>
        <row r="537">
          <cell r="F537">
            <v>609395</v>
          </cell>
        </row>
        <row r="538">
          <cell r="F538">
            <v>400000</v>
          </cell>
        </row>
        <row r="539">
          <cell r="F539">
            <v>400000</v>
          </cell>
        </row>
        <row r="540">
          <cell r="F540">
            <v>400000</v>
          </cell>
        </row>
        <row r="541">
          <cell r="F541">
            <v>400000</v>
          </cell>
        </row>
        <row r="542">
          <cell r="F542">
            <v>20000000</v>
          </cell>
        </row>
        <row r="543">
          <cell r="F543">
            <v>20000000</v>
          </cell>
        </row>
        <row r="544">
          <cell r="F544">
            <v>20000000</v>
          </cell>
        </row>
        <row r="545">
          <cell r="F545">
            <v>20000000</v>
          </cell>
        </row>
        <row r="546">
          <cell r="F546">
            <v>380000</v>
          </cell>
        </row>
        <row r="547">
          <cell r="F547">
            <v>380000</v>
          </cell>
        </row>
        <row r="548">
          <cell r="F548">
            <v>380000</v>
          </cell>
        </row>
        <row r="549">
          <cell r="F549">
            <v>380000</v>
          </cell>
        </row>
        <row r="550">
          <cell r="F550">
            <v>3350000</v>
          </cell>
        </row>
        <row r="551">
          <cell r="F551">
            <v>3350000</v>
          </cell>
        </row>
        <row r="552">
          <cell r="F552">
            <v>3350000</v>
          </cell>
        </row>
        <row r="553">
          <cell r="F553">
            <v>3350000</v>
          </cell>
        </row>
        <row r="554">
          <cell r="F554">
            <v>100000</v>
          </cell>
        </row>
        <row r="555">
          <cell r="F555">
            <v>100000</v>
          </cell>
        </row>
        <row r="556">
          <cell r="F556">
            <v>50000</v>
          </cell>
        </row>
        <row r="557">
          <cell r="F557">
            <v>50000</v>
          </cell>
        </row>
        <row r="558">
          <cell r="F558">
            <v>50000</v>
          </cell>
        </row>
        <row r="559">
          <cell r="F559">
            <v>50000</v>
          </cell>
        </row>
        <row r="560">
          <cell r="F560">
            <v>50000</v>
          </cell>
        </row>
        <row r="561">
          <cell r="F561">
            <v>50000</v>
          </cell>
        </row>
        <row r="562">
          <cell r="F562">
            <v>50000</v>
          </cell>
        </row>
        <row r="563">
          <cell r="F563">
            <v>50000</v>
          </cell>
        </row>
        <row r="564">
          <cell r="F564">
            <v>84690127</v>
          </cell>
        </row>
        <row r="565">
          <cell r="F565">
            <v>84690127</v>
          </cell>
        </row>
        <row r="566">
          <cell r="F566">
            <v>84690127</v>
          </cell>
        </row>
        <row r="567">
          <cell r="F567">
            <v>45442027</v>
          </cell>
        </row>
        <row r="568">
          <cell r="F568">
            <v>42306008</v>
          </cell>
        </row>
        <row r="569">
          <cell r="F569">
            <v>42306008</v>
          </cell>
        </row>
        <row r="570">
          <cell r="F570">
            <v>32418855</v>
          </cell>
        </row>
        <row r="571">
          <cell r="F571">
            <v>131000</v>
          </cell>
        </row>
        <row r="572">
          <cell r="F572">
            <v>9756153</v>
          </cell>
        </row>
        <row r="573">
          <cell r="F573">
            <v>3075703</v>
          </cell>
        </row>
        <row r="574">
          <cell r="F574">
            <v>3075703</v>
          </cell>
        </row>
        <row r="575">
          <cell r="F575">
            <v>3075703</v>
          </cell>
        </row>
        <row r="576">
          <cell r="F576">
            <v>46816</v>
          </cell>
        </row>
        <row r="577">
          <cell r="F577">
            <v>46816</v>
          </cell>
        </row>
        <row r="578">
          <cell r="F578">
            <v>46816</v>
          </cell>
        </row>
        <row r="579">
          <cell r="F579">
            <v>13500</v>
          </cell>
        </row>
        <row r="580">
          <cell r="F580">
            <v>13500</v>
          </cell>
        </row>
        <row r="581">
          <cell r="F581">
            <v>13500</v>
          </cell>
        </row>
        <row r="582">
          <cell r="F582">
            <v>37462600</v>
          </cell>
        </row>
        <row r="583">
          <cell r="F583">
            <v>37462600</v>
          </cell>
        </row>
        <row r="584">
          <cell r="F584">
            <v>37462600</v>
          </cell>
        </row>
        <row r="585">
          <cell r="F585">
            <v>28773118</v>
          </cell>
        </row>
        <row r="586">
          <cell r="F586">
            <v>8689482</v>
          </cell>
        </row>
        <row r="587">
          <cell r="F587">
            <v>750000</v>
          </cell>
        </row>
        <row r="588">
          <cell r="F588">
            <v>750000</v>
          </cell>
        </row>
        <row r="589">
          <cell r="F589">
            <v>750000</v>
          </cell>
        </row>
        <row r="590">
          <cell r="F590">
            <v>750000</v>
          </cell>
        </row>
        <row r="591">
          <cell r="F591">
            <v>612000</v>
          </cell>
        </row>
        <row r="592">
          <cell r="F592">
            <v>612000</v>
          </cell>
        </row>
        <row r="593">
          <cell r="F593">
            <v>612000</v>
          </cell>
        </row>
        <row r="594">
          <cell r="F594">
            <v>12000</v>
          </cell>
        </row>
        <row r="595">
          <cell r="F595">
            <v>600000</v>
          </cell>
        </row>
        <row r="596">
          <cell r="F596">
            <v>23500</v>
          </cell>
        </row>
        <row r="597">
          <cell r="F597">
            <v>23500</v>
          </cell>
        </row>
        <row r="598">
          <cell r="F598">
            <v>23500</v>
          </cell>
        </row>
        <row r="599">
          <cell r="F599">
            <v>23500</v>
          </cell>
        </row>
        <row r="600">
          <cell r="F600">
            <v>200000</v>
          </cell>
        </row>
        <row r="601">
          <cell r="F601">
            <v>200000</v>
          </cell>
        </row>
        <row r="602">
          <cell r="F602">
            <v>200000</v>
          </cell>
        </row>
        <row r="603">
          <cell r="F603">
            <v>200000</v>
          </cell>
        </row>
        <row r="604">
          <cell r="F604">
            <v>200000</v>
          </cell>
        </row>
        <row r="605">
          <cell r="F605">
            <v>200000</v>
          </cell>
        </row>
        <row r="606">
          <cell r="F606">
            <v>200000</v>
          </cell>
        </row>
        <row r="607">
          <cell r="F607">
            <v>200000</v>
          </cell>
        </row>
        <row r="608">
          <cell r="F608">
            <v>18457946</v>
          </cell>
        </row>
        <row r="609">
          <cell r="F609">
            <v>17770296</v>
          </cell>
        </row>
        <row r="610">
          <cell r="F610">
            <v>17770296</v>
          </cell>
        </row>
        <row r="611">
          <cell r="F611">
            <v>17770296</v>
          </cell>
        </row>
        <row r="612">
          <cell r="F612">
            <v>10904296</v>
          </cell>
        </row>
        <row r="613">
          <cell r="F613">
            <v>10904296</v>
          </cell>
        </row>
        <row r="614">
          <cell r="F614">
            <v>10904296</v>
          </cell>
        </row>
        <row r="615">
          <cell r="F615">
            <v>10904296</v>
          </cell>
        </row>
        <row r="616">
          <cell r="F616">
            <v>2475000</v>
          </cell>
        </row>
        <row r="617">
          <cell r="F617">
            <v>2475000</v>
          </cell>
        </row>
        <row r="618">
          <cell r="F618">
            <v>2475000</v>
          </cell>
        </row>
        <row r="619">
          <cell r="F619">
            <v>2475000</v>
          </cell>
        </row>
        <row r="620">
          <cell r="F620">
            <v>50000</v>
          </cell>
        </row>
        <row r="621">
          <cell r="F621">
            <v>50000</v>
          </cell>
        </row>
        <row r="622">
          <cell r="F622">
            <v>50000</v>
          </cell>
        </row>
        <row r="623">
          <cell r="F623">
            <v>50000</v>
          </cell>
        </row>
        <row r="624">
          <cell r="F624">
            <v>2920000</v>
          </cell>
        </row>
        <row r="625">
          <cell r="F625">
            <v>2920000</v>
          </cell>
        </row>
        <row r="626">
          <cell r="F626">
            <v>2920000</v>
          </cell>
        </row>
        <row r="627">
          <cell r="F627">
            <v>2920000</v>
          </cell>
        </row>
        <row r="628">
          <cell r="F628">
            <v>21000</v>
          </cell>
        </row>
        <row r="629">
          <cell r="F629">
            <v>21000</v>
          </cell>
        </row>
        <row r="630">
          <cell r="F630">
            <v>21000</v>
          </cell>
        </row>
        <row r="631">
          <cell r="F631">
            <v>21000</v>
          </cell>
        </row>
        <row r="632">
          <cell r="F632">
            <v>500000</v>
          </cell>
        </row>
        <row r="633">
          <cell r="F633">
            <v>500000</v>
          </cell>
        </row>
        <row r="634">
          <cell r="F634">
            <v>500000</v>
          </cell>
        </row>
        <row r="635">
          <cell r="F635">
            <v>500000</v>
          </cell>
        </row>
        <row r="636">
          <cell r="F636">
            <v>900000</v>
          </cell>
        </row>
        <row r="637">
          <cell r="F637">
            <v>900000</v>
          </cell>
        </row>
        <row r="638">
          <cell r="F638">
            <v>900000</v>
          </cell>
        </row>
        <row r="639">
          <cell r="F639">
            <v>900000</v>
          </cell>
        </row>
        <row r="640">
          <cell r="F640">
            <v>687650</v>
          </cell>
        </row>
        <row r="641">
          <cell r="F641">
            <v>687650</v>
          </cell>
        </row>
        <row r="642">
          <cell r="F642">
            <v>500000</v>
          </cell>
        </row>
        <row r="643">
          <cell r="F643">
            <v>500000</v>
          </cell>
        </row>
        <row r="644">
          <cell r="F644">
            <v>500000</v>
          </cell>
        </row>
        <row r="645">
          <cell r="F645">
            <v>500000</v>
          </cell>
        </row>
        <row r="646">
          <cell r="F646">
            <v>500000</v>
          </cell>
        </row>
        <row r="647">
          <cell r="F647">
            <v>187650</v>
          </cell>
        </row>
        <row r="648">
          <cell r="F648">
            <v>187650</v>
          </cell>
        </row>
        <row r="649">
          <cell r="F649">
            <v>187650</v>
          </cell>
        </row>
        <row r="650">
          <cell r="F650">
            <v>187650</v>
          </cell>
        </row>
        <row r="651">
          <cell r="F651">
            <v>187650</v>
          </cell>
        </row>
        <row r="652">
          <cell r="F652">
            <v>3179454</v>
          </cell>
        </row>
        <row r="653">
          <cell r="F653">
            <v>1350000</v>
          </cell>
        </row>
        <row r="654">
          <cell r="F654">
            <v>1350000</v>
          </cell>
        </row>
        <row r="655">
          <cell r="F655">
            <v>1350000</v>
          </cell>
        </row>
        <row r="656">
          <cell r="F656">
            <v>1350000</v>
          </cell>
        </row>
        <row r="657">
          <cell r="F657">
            <v>1350000</v>
          </cell>
        </row>
        <row r="658">
          <cell r="F658">
            <v>1350000</v>
          </cell>
        </row>
        <row r="659">
          <cell r="F659">
            <v>1350000</v>
          </cell>
        </row>
        <row r="660">
          <cell r="F660">
            <v>1350000</v>
          </cell>
        </row>
        <row r="661">
          <cell r="F661">
            <v>600000</v>
          </cell>
        </row>
        <row r="662">
          <cell r="F662">
            <v>600000</v>
          </cell>
        </row>
        <row r="663">
          <cell r="F663">
            <v>600000</v>
          </cell>
        </row>
        <row r="664">
          <cell r="F664">
            <v>600000</v>
          </cell>
        </row>
        <row r="665">
          <cell r="F665">
            <v>600000</v>
          </cell>
        </row>
        <row r="666">
          <cell r="F666">
            <v>600000</v>
          </cell>
        </row>
        <row r="667">
          <cell r="F667">
            <v>600000</v>
          </cell>
        </row>
        <row r="668">
          <cell r="F668">
            <v>600000</v>
          </cell>
        </row>
        <row r="669">
          <cell r="F669">
            <v>1229454</v>
          </cell>
        </row>
        <row r="670">
          <cell r="F670">
            <v>1229454</v>
          </cell>
        </row>
        <row r="671">
          <cell r="F671">
            <v>269454</v>
          </cell>
        </row>
        <row r="672">
          <cell r="F672">
            <v>269454</v>
          </cell>
        </row>
        <row r="673">
          <cell r="F673">
            <v>269454</v>
          </cell>
        </row>
        <row r="674">
          <cell r="F674">
            <v>269454</v>
          </cell>
        </row>
        <row r="675">
          <cell r="F675">
            <v>269454</v>
          </cell>
        </row>
        <row r="676">
          <cell r="F676">
            <v>269454</v>
          </cell>
        </row>
        <row r="677">
          <cell r="F677">
            <v>960000</v>
          </cell>
        </row>
        <row r="678">
          <cell r="F678">
            <v>960000</v>
          </cell>
        </row>
        <row r="679">
          <cell r="F679">
            <v>960000</v>
          </cell>
        </row>
        <row r="680">
          <cell r="F680">
            <v>960000</v>
          </cell>
        </row>
        <row r="681">
          <cell r="F681">
            <v>960000</v>
          </cell>
        </row>
        <row r="682">
          <cell r="F682">
            <v>0</v>
          </cell>
        </row>
        <row r="683">
          <cell r="F683">
            <v>0</v>
          </cell>
        </row>
        <row r="684">
          <cell r="F684">
            <v>0</v>
          </cell>
        </row>
        <row r="685">
          <cell r="F685">
            <v>0</v>
          </cell>
        </row>
        <row r="686">
          <cell r="F686">
            <v>0</v>
          </cell>
        </row>
        <row r="687">
          <cell r="F687">
            <v>0</v>
          </cell>
        </row>
        <row r="688">
          <cell r="F688">
            <v>0</v>
          </cell>
        </row>
        <row r="689">
          <cell r="F689">
            <v>0</v>
          </cell>
        </row>
        <row r="690">
          <cell r="F690">
            <v>1417736600</v>
          </cell>
        </row>
        <row r="691">
          <cell r="F691">
            <v>1353315344</v>
          </cell>
        </row>
        <row r="692">
          <cell r="F692">
            <v>434465894</v>
          </cell>
        </row>
        <row r="693">
          <cell r="F693">
            <v>434465894</v>
          </cell>
        </row>
        <row r="694">
          <cell r="F694">
            <v>434465894</v>
          </cell>
        </row>
        <row r="695">
          <cell r="F695">
            <v>48626048</v>
          </cell>
        </row>
        <row r="696">
          <cell r="F696">
            <v>29328895</v>
          </cell>
        </row>
        <row r="697">
          <cell r="F697">
            <v>29328895</v>
          </cell>
        </row>
        <row r="698">
          <cell r="F698">
            <v>22651184</v>
          </cell>
        </row>
        <row r="699">
          <cell r="F699">
            <v>6677711</v>
          </cell>
        </row>
        <row r="700">
          <cell r="F700">
            <v>19237153</v>
          </cell>
        </row>
        <row r="701">
          <cell r="F701">
            <v>19237153</v>
          </cell>
        </row>
        <row r="702">
          <cell r="F702">
            <v>19237153</v>
          </cell>
        </row>
        <row r="703">
          <cell r="F703">
            <v>60000</v>
          </cell>
        </row>
        <row r="704">
          <cell r="F704">
            <v>60000</v>
          </cell>
        </row>
        <row r="705">
          <cell r="F705">
            <v>60000</v>
          </cell>
        </row>
        <row r="706">
          <cell r="F706">
            <v>48282846</v>
          </cell>
        </row>
        <row r="707">
          <cell r="F707">
            <v>48282846</v>
          </cell>
        </row>
        <row r="708">
          <cell r="F708">
            <v>48282846</v>
          </cell>
        </row>
        <row r="709">
          <cell r="F709">
            <v>37085000</v>
          </cell>
        </row>
        <row r="710">
          <cell r="F710">
            <v>11197846</v>
          </cell>
        </row>
        <row r="711">
          <cell r="F711">
            <v>839000</v>
          </cell>
        </row>
        <row r="712">
          <cell r="F712">
            <v>839000</v>
          </cell>
        </row>
        <row r="713">
          <cell r="F713">
            <v>839000</v>
          </cell>
        </row>
        <row r="714">
          <cell r="F714">
            <v>839000</v>
          </cell>
        </row>
        <row r="715">
          <cell r="F715">
            <v>42387100</v>
          </cell>
        </row>
        <row r="716">
          <cell r="F716">
            <v>42387100</v>
          </cell>
        </row>
        <row r="717">
          <cell r="F717">
            <v>42387100</v>
          </cell>
        </row>
        <row r="718">
          <cell r="F718">
            <v>4723600</v>
          </cell>
        </row>
        <row r="719">
          <cell r="F719">
            <v>37663500</v>
          </cell>
        </row>
        <row r="720">
          <cell r="F720">
            <v>874300</v>
          </cell>
        </row>
        <row r="721">
          <cell r="F721">
            <v>874300</v>
          </cell>
        </row>
        <row r="722">
          <cell r="F722">
            <v>874300</v>
          </cell>
        </row>
        <row r="723">
          <cell r="F723">
            <v>874300</v>
          </cell>
        </row>
        <row r="724">
          <cell r="F724">
            <v>41000000</v>
          </cell>
        </row>
        <row r="725">
          <cell r="F725">
            <v>41000000</v>
          </cell>
        </row>
        <row r="726">
          <cell r="F726">
            <v>41000000</v>
          </cell>
        </row>
        <row r="727">
          <cell r="F727">
            <v>41000000</v>
          </cell>
        </row>
        <row r="728">
          <cell r="F728">
            <v>10215000</v>
          </cell>
        </row>
        <row r="729">
          <cell r="F729">
            <v>10215000</v>
          </cell>
        </row>
        <row r="730">
          <cell r="F730">
            <v>10215000</v>
          </cell>
        </row>
        <row r="731">
          <cell r="F731">
            <v>10215000</v>
          </cell>
        </row>
        <row r="732">
          <cell r="F732">
            <v>90344200</v>
          </cell>
        </row>
        <row r="733">
          <cell r="F733">
            <v>83019226</v>
          </cell>
        </row>
        <row r="734">
          <cell r="F734">
            <v>83019226</v>
          </cell>
        </row>
        <row r="735">
          <cell r="F735">
            <v>62083000</v>
          </cell>
        </row>
        <row r="736">
          <cell r="F736">
            <v>2465000</v>
          </cell>
        </row>
        <row r="737">
          <cell r="F737">
            <v>18471226</v>
          </cell>
        </row>
        <row r="738">
          <cell r="F738">
            <v>7324974</v>
          </cell>
        </row>
        <row r="739">
          <cell r="F739">
            <v>7324974</v>
          </cell>
        </row>
        <row r="740">
          <cell r="F740">
            <v>7324974</v>
          </cell>
        </row>
        <row r="741">
          <cell r="F741">
            <v>151897400</v>
          </cell>
        </row>
        <row r="742">
          <cell r="F742">
            <v>138335290</v>
          </cell>
        </row>
        <row r="743">
          <cell r="F743">
            <v>138335290</v>
          </cell>
        </row>
        <row r="744">
          <cell r="F744">
            <v>105333440</v>
          </cell>
        </row>
        <row r="745">
          <cell r="F745">
            <v>1479585</v>
          </cell>
        </row>
        <row r="746">
          <cell r="F746">
            <v>31522265</v>
          </cell>
        </row>
        <row r="747">
          <cell r="F747">
            <v>13562110</v>
          </cell>
        </row>
        <row r="748">
          <cell r="F748">
            <v>13562110</v>
          </cell>
        </row>
        <row r="749">
          <cell r="F749">
            <v>13562110</v>
          </cell>
        </row>
        <row r="750">
          <cell r="F750">
            <v>756784640</v>
          </cell>
        </row>
        <row r="751">
          <cell r="F751">
            <v>754384640</v>
          </cell>
        </row>
        <row r="752">
          <cell r="F752">
            <v>754384640</v>
          </cell>
        </row>
        <row r="753">
          <cell r="F753">
            <v>70954172</v>
          </cell>
        </row>
        <row r="754">
          <cell r="F754">
            <v>45933072</v>
          </cell>
        </row>
        <row r="755">
          <cell r="F755">
            <v>45933072</v>
          </cell>
        </row>
        <row r="756">
          <cell r="F756">
            <v>35370800</v>
          </cell>
        </row>
        <row r="757">
          <cell r="F757">
            <v>520</v>
          </cell>
        </row>
        <row r="758">
          <cell r="F758">
            <v>10561752</v>
          </cell>
        </row>
        <row r="759">
          <cell r="F759">
            <v>25021100</v>
          </cell>
        </row>
        <row r="760">
          <cell r="F760">
            <v>25021100</v>
          </cell>
        </row>
        <row r="761">
          <cell r="F761">
            <v>25021100</v>
          </cell>
        </row>
        <row r="762">
          <cell r="F762">
            <v>69561954</v>
          </cell>
        </row>
        <row r="763">
          <cell r="F763">
            <v>69561954</v>
          </cell>
        </row>
        <row r="764">
          <cell r="F764">
            <v>69561954</v>
          </cell>
        </row>
        <row r="765">
          <cell r="F765">
            <v>53427000</v>
          </cell>
        </row>
        <row r="766">
          <cell r="F766">
            <v>16134954</v>
          </cell>
        </row>
        <row r="767">
          <cell r="F767">
            <v>2608000</v>
          </cell>
        </row>
        <row r="768">
          <cell r="F768">
            <v>390000</v>
          </cell>
        </row>
        <row r="769">
          <cell r="F769">
            <v>390000</v>
          </cell>
        </row>
        <row r="770">
          <cell r="F770">
            <v>210000</v>
          </cell>
        </row>
        <row r="771">
          <cell r="F771">
            <v>180000</v>
          </cell>
        </row>
        <row r="772">
          <cell r="F772">
            <v>2218000</v>
          </cell>
        </row>
        <row r="773">
          <cell r="F773">
            <v>2218000</v>
          </cell>
        </row>
        <row r="774">
          <cell r="F774">
            <v>2218000</v>
          </cell>
        </row>
        <row r="775">
          <cell r="F775">
            <v>960000</v>
          </cell>
        </row>
        <row r="776">
          <cell r="F776">
            <v>960000</v>
          </cell>
        </row>
        <row r="777">
          <cell r="F777">
            <v>960000</v>
          </cell>
        </row>
        <row r="778">
          <cell r="F778">
            <v>960000</v>
          </cell>
        </row>
        <row r="779">
          <cell r="F779">
            <v>105225478</v>
          </cell>
        </row>
        <row r="780">
          <cell r="F780">
            <v>105225478</v>
          </cell>
        </row>
        <row r="781">
          <cell r="F781">
            <v>105225478</v>
          </cell>
        </row>
        <row r="782">
          <cell r="F782">
            <v>10677478</v>
          </cell>
        </row>
        <row r="783">
          <cell r="F783">
            <v>94548000</v>
          </cell>
        </row>
        <row r="784">
          <cell r="F784">
            <v>1351700</v>
          </cell>
        </row>
        <row r="785">
          <cell r="F785">
            <v>1351700</v>
          </cell>
        </row>
        <row r="786">
          <cell r="F786">
            <v>1351700</v>
          </cell>
        </row>
        <row r="787">
          <cell r="F787">
            <v>1351700</v>
          </cell>
        </row>
        <row r="788">
          <cell r="F788">
            <v>4705000</v>
          </cell>
        </row>
        <row r="789">
          <cell r="F789">
            <v>4705000</v>
          </cell>
        </row>
        <row r="790">
          <cell r="F790">
            <v>4705000</v>
          </cell>
        </row>
        <row r="791">
          <cell r="F791">
            <v>4705000</v>
          </cell>
        </row>
        <row r="792">
          <cell r="F792">
            <v>11244000</v>
          </cell>
        </row>
        <row r="793">
          <cell r="F793">
            <v>11244000</v>
          </cell>
        </row>
        <row r="794">
          <cell r="F794">
            <v>11244000</v>
          </cell>
        </row>
        <row r="795">
          <cell r="F795">
            <v>11244000</v>
          </cell>
        </row>
        <row r="796">
          <cell r="F796">
            <v>92779300</v>
          </cell>
        </row>
        <row r="797">
          <cell r="F797">
            <v>82552136</v>
          </cell>
        </row>
        <row r="798">
          <cell r="F798">
            <v>82552136</v>
          </cell>
        </row>
        <row r="799">
          <cell r="F799">
            <v>59988000</v>
          </cell>
        </row>
        <row r="800">
          <cell r="F800">
            <v>4635000</v>
          </cell>
        </row>
        <row r="801">
          <cell r="F801">
            <v>17929136</v>
          </cell>
        </row>
        <row r="802">
          <cell r="F802">
            <v>10227164</v>
          </cell>
        </row>
        <row r="803">
          <cell r="F803">
            <v>10227164</v>
          </cell>
        </row>
        <row r="804">
          <cell r="F804">
            <v>10227164</v>
          </cell>
        </row>
        <row r="805">
          <cell r="F805">
            <v>370377836</v>
          </cell>
        </row>
        <row r="806">
          <cell r="F806">
            <v>336421204</v>
          </cell>
        </row>
        <row r="807">
          <cell r="F807">
            <v>336421204</v>
          </cell>
        </row>
        <row r="808">
          <cell r="F808">
            <v>255542000</v>
          </cell>
        </row>
        <row r="809">
          <cell r="F809">
            <v>4080000</v>
          </cell>
        </row>
        <row r="810">
          <cell r="F810">
            <v>76799204</v>
          </cell>
        </row>
        <row r="811">
          <cell r="F811">
            <v>33956632</v>
          </cell>
        </row>
        <row r="812">
          <cell r="F812">
            <v>33956632</v>
          </cell>
        </row>
        <row r="813">
          <cell r="F813">
            <v>33956632</v>
          </cell>
        </row>
        <row r="814">
          <cell r="F814">
            <v>800000</v>
          </cell>
        </row>
        <row r="815">
          <cell r="F815">
            <v>800000</v>
          </cell>
        </row>
        <row r="816">
          <cell r="F816">
            <v>800000</v>
          </cell>
        </row>
        <row r="817">
          <cell r="F817">
            <v>800000</v>
          </cell>
        </row>
        <row r="818">
          <cell r="F818">
            <v>187200</v>
          </cell>
        </row>
        <row r="819">
          <cell r="F819">
            <v>187200</v>
          </cell>
        </row>
        <row r="820">
          <cell r="F820">
            <v>187200</v>
          </cell>
        </row>
        <row r="821">
          <cell r="F821">
            <v>40000</v>
          </cell>
        </row>
        <row r="822">
          <cell r="F822">
            <v>40000</v>
          </cell>
        </row>
        <row r="823">
          <cell r="F823">
            <v>40000</v>
          </cell>
        </row>
        <row r="824">
          <cell r="F824">
            <v>40000</v>
          </cell>
        </row>
        <row r="825">
          <cell r="F825">
            <v>8404000</v>
          </cell>
        </row>
        <row r="826">
          <cell r="F826">
            <v>8404000</v>
          </cell>
        </row>
        <row r="827">
          <cell r="F827">
            <v>8404000</v>
          </cell>
        </row>
        <row r="828">
          <cell r="F828">
            <v>8404000</v>
          </cell>
        </row>
        <row r="829">
          <cell r="F829">
            <v>15186000</v>
          </cell>
        </row>
        <row r="830">
          <cell r="F830">
            <v>15186000</v>
          </cell>
        </row>
        <row r="831">
          <cell r="F831">
            <v>15186000</v>
          </cell>
        </row>
        <row r="832">
          <cell r="F832">
            <v>15186000</v>
          </cell>
        </row>
        <row r="833">
          <cell r="F833">
            <v>2400000</v>
          </cell>
        </row>
        <row r="834">
          <cell r="F834">
            <v>2400000</v>
          </cell>
        </row>
        <row r="835">
          <cell r="F835">
            <v>2400000</v>
          </cell>
        </row>
        <row r="836">
          <cell r="F836">
            <v>2400000</v>
          </cell>
        </row>
        <row r="837">
          <cell r="F837">
            <v>2400000</v>
          </cell>
        </row>
        <row r="838">
          <cell r="F838">
            <v>2400000</v>
          </cell>
        </row>
        <row r="839">
          <cell r="F839">
            <v>60833620</v>
          </cell>
        </row>
        <row r="840">
          <cell r="F840">
            <v>60753620</v>
          </cell>
        </row>
        <row r="841">
          <cell r="F841">
            <v>60753620</v>
          </cell>
        </row>
        <row r="842">
          <cell r="F842">
            <v>2806000</v>
          </cell>
        </row>
        <row r="843">
          <cell r="F843">
            <v>2806000</v>
          </cell>
        </row>
        <row r="844">
          <cell r="F844">
            <v>2806000</v>
          </cell>
        </row>
        <row r="845">
          <cell r="F845">
            <v>2806000</v>
          </cell>
        </row>
        <row r="846">
          <cell r="F846">
            <v>16375400</v>
          </cell>
        </row>
        <row r="847">
          <cell r="F847">
            <v>16375400</v>
          </cell>
        </row>
        <row r="848">
          <cell r="F848">
            <v>16375400</v>
          </cell>
        </row>
        <row r="849">
          <cell r="F849">
            <v>16375400</v>
          </cell>
        </row>
        <row r="850">
          <cell r="F850">
            <v>651000</v>
          </cell>
        </row>
        <row r="851">
          <cell r="F851">
            <v>651000</v>
          </cell>
        </row>
        <row r="852">
          <cell r="F852">
            <v>651000</v>
          </cell>
        </row>
        <row r="853">
          <cell r="F853">
            <v>651000</v>
          </cell>
        </row>
        <row r="854">
          <cell r="F854">
            <v>1411400</v>
          </cell>
        </row>
        <row r="855">
          <cell r="F855">
            <v>1411400</v>
          </cell>
        </row>
        <row r="856">
          <cell r="F856">
            <v>1411400</v>
          </cell>
        </row>
        <row r="857">
          <cell r="F857">
            <v>1411400</v>
          </cell>
        </row>
        <row r="858">
          <cell r="F858">
            <v>4551000</v>
          </cell>
        </row>
        <row r="859">
          <cell r="F859">
            <v>4551000</v>
          </cell>
        </row>
        <row r="860">
          <cell r="F860">
            <v>4551000</v>
          </cell>
        </row>
        <row r="861">
          <cell r="F861">
            <v>4551000</v>
          </cell>
        </row>
        <row r="862">
          <cell r="F862">
            <v>15752100</v>
          </cell>
        </row>
        <row r="863">
          <cell r="F863">
            <v>15752100</v>
          </cell>
        </row>
        <row r="864">
          <cell r="F864">
            <v>15752100</v>
          </cell>
        </row>
        <row r="865">
          <cell r="F865">
            <v>15229162</v>
          </cell>
        </row>
        <row r="866">
          <cell r="F866">
            <v>522938</v>
          </cell>
        </row>
        <row r="867">
          <cell r="F867">
            <v>78700</v>
          </cell>
        </row>
        <row r="868">
          <cell r="F868">
            <v>78700</v>
          </cell>
        </row>
        <row r="869">
          <cell r="F869">
            <v>78700</v>
          </cell>
        </row>
        <row r="870">
          <cell r="F870">
            <v>78700</v>
          </cell>
        </row>
        <row r="871">
          <cell r="F871">
            <v>570000</v>
          </cell>
        </row>
        <row r="872">
          <cell r="F872">
            <v>570000</v>
          </cell>
        </row>
        <row r="873">
          <cell r="F873">
            <v>570000</v>
          </cell>
        </row>
        <row r="874">
          <cell r="F874">
            <v>570000</v>
          </cell>
        </row>
        <row r="875">
          <cell r="F875">
            <v>2438256</v>
          </cell>
        </row>
        <row r="876">
          <cell r="F876">
            <v>2438256</v>
          </cell>
        </row>
        <row r="877">
          <cell r="F877">
            <v>2438256</v>
          </cell>
        </row>
        <row r="878">
          <cell r="F878">
            <v>2438256</v>
          </cell>
        </row>
        <row r="879">
          <cell r="F879">
            <v>37200</v>
          </cell>
        </row>
        <row r="880">
          <cell r="F880">
            <v>37200</v>
          </cell>
        </row>
        <row r="881">
          <cell r="F881">
            <v>37200</v>
          </cell>
        </row>
        <row r="882">
          <cell r="F882">
            <v>37200</v>
          </cell>
        </row>
        <row r="883">
          <cell r="F883">
            <v>274800</v>
          </cell>
        </row>
        <row r="884">
          <cell r="F884">
            <v>274800</v>
          </cell>
        </row>
        <row r="885">
          <cell r="F885">
            <v>274800</v>
          </cell>
        </row>
        <row r="886">
          <cell r="F886">
            <v>274800</v>
          </cell>
        </row>
        <row r="887">
          <cell r="F887">
            <v>15807764</v>
          </cell>
        </row>
        <row r="888">
          <cell r="F888">
            <v>5499648</v>
          </cell>
        </row>
        <row r="889">
          <cell r="F889">
            <v>5499648</v>
          </cell>
        </row>
        <row r="890">
          <cell r="F890">
            <v>4224000</v>
          </cell>
        </row>
        <row r="891">
          <cell r="F891">
            <v>1275648</v>
          </cell>
        </row>
        <row r="892">
          <cell r="F892">
            <v>10308116</v>
          </cell>
        </row>
        <row r="893">
          <cell r="F893">
            <v>10308116</v>
          </cell>
        </row>
        <row r="894">
          <cell r="F894">
            <v>10308116</v>
          </cell>
        </row>
        <row r="895">
          <cell r="F895">
            <v>80000</v>
          </cell>
        </row>
        <row r="896">
          <cell r="F896">
            <v>80000</v>
          </cell>
        </row>
        <row r="897">
          <cell r="F897">
            <v>80000</v>
          </cell>
        </row>
        <row r="898">
          <cell r="F898">
            <v>80000</v>
          </cell>
        </row>
        <row r="899">
          <cell r="F899">
            <v>80000</v>
          </cell>
        </row>
        <row r="900">
          <cell r="F900">
            <v>80000</v>
          </cell>
        </row>
        <row r="901">
          <cell r="F901">
            <v>17204000</v>
          </cell>
        </row>
        <row r="902">
          <cell r="F902">
            <v>17204000</v>
          </cell>
        </row>
        <row r="903">
          <cell r="F903">
            <v>16930910</v>
          </cell>
        </row>
        <row r="904">
          <cell r="F904">
            <v>1008000</v>
          </cell>
        </row>
        <row r="905">
          <cell r="F905">
            <v>1008000</v>
          </cell>
        </row>
        <row r="906">
          <cell r="F906">
            <v>1008000</v>
          </cell>
        </row>
        <row r="907">
          <cell r="F907">
            <v>1008000</v>
          </cell>
        </row>
        <row r="908">
          <cell r="F908">
            <v>850000</v>
          </cell>
        </row>
        <row r="909">
          <cell r="F909">
            <v>850000</v>
          </cell>
        </row>
        <row r="910">
          <cell r="F910">
            <v>850000</v>
          </cell>
        </row>
        <row r="911">
          <cell r="F911">
            <v>850000</v>
          </cell>
        </row>
        <row r="912">
          <cell r="F912">
            <v>93000</v>
          </cell>
        </row>
        <row r="913">
          <cell r="F913">
            <v>93000</v>
          </cell>
        </row>
        <row r="914">
          <cell r="F914">
            <v>93000</v>
          </cell>
        </row>
        <row r="915">
          <cell r="F915">
            <v>93000</v>
          </cell>
        </row>
        <row r="916">
          <cell r="F916">
            <v>59000</v>
          </cell>
        </row>
        <row r="917">
          <cell r="F917">
            <v>59000</v>
          </cell>
        </row>
        <row r="918">
          <cell r="F918">
            <v>59000</v>
          </cell>
        </row>
        <row r="919">
          <cell r="F919">
            <v>59000</v>
          </cell>
        </row>
        <row r="920">
          <cell r="F920">
            <v>47750</v>
          </cell>
        </row>
        <row r="921">
          <cell r="F921">
            <v>47750</v>
          </cell>
        </row>
        <row r="922">
          <cell r="F922">
            <v>47750</v>
          </cell>
        </row>
        <row r="923">
          <cell r="F923">
            <v>47750</v>
          </cell>
        </row>
        <row r="924">
          <cell r="F924">
            <v>153000</v>
          </cell>
        </row>
        <row r="925">
          <cell r="F925">
            <v>153000</v>
          </cell>
        </row>
        <row r="926">
          <cell r="F926">
            <v>153000</v>
          </cell>
        </row>
        <row r="927">
          <cell r="F927">
            <v>153000</v>
          </cell>
        </row>
        <row r="928">
          <cell r="F928">
            <v>11850300</v>
          </cell>
        </row>
        <row r="929">
          <cell r="F929">
            <v>7633100</v>
          </cell>
        </row>
        <row r="930">
          <cell r="F930">
            <v>7633100</v>
          </cell>
        </row>
        <row r="931">
          <cell r="F931">
            <v>7633100</v>
          </cell>
        </row>
        <row r="932">
          <cell r="F932">
            <v>4217200</v>
          </cell>
        </row>
        <row r="933">
          <cell r="F933">
            <v>4217200</v>
          </cell>
        </row>
        <row r="934">
          <cell r="F934">
            <v>4217200</v>
          </cell>
        </row>
        <row r="935">
          <cell r="F935">
            <v>2511500</v>
          </cell>
        </row>
        <row r="936">
          <cell r="F936">
            <v>1246500</v>
          </cell>
        </row>
        <row r="937">
          <cell r="F937">
            <v>1246500</v>
          </cell>
        </row>
        <row r="938">
          <cell r="F938">
            <v>1246500</v>
          </cell>
        </row>
        <row r="939">
          <cell r="F939">
            <v>1265000</v>
          </cell>
        </row>
        <row r="940">
          <cell r="F940">
            <v>1265000</v>
          </cell>
        </row>
        <row r="941">
          <cell r="F941">
            <v>1265000</v>
          </cell>
        </row>
        <row r="942">
          <cell r="F942">
            <v>358360</v>
          </cell>
        </row>
        <row r="943">
          <cell r="F943">
            <v>358360</v>
          </cell>
        </row>
        <row r="944">
          <cell r="F944">
            <v>358360</v>
          </cell>
        </row>
        <row r="945">
          <cell r="F945">
            <v>358360</v>
          </cell>
        </row>
        <row r="946">
          <cell r="F946">
            <v>273090</v>
          </cell>
        </row>
        <row r="947">
          <cell r="F947">
            <v>73090</v>
          </cell>
        </row>
        <row r="948">
          <cell r="F948">
            <v>69590</v>
          </cell>
        </row>
        <row r="949">
          <cell r="F949">
            <v>69590</v>
          </cell>
        </row>
        <row r="950">
          <cell r="F950">
            <v>53449</v>
          </cell>
        </row>
        <row r="951">
          <cell r="F951">
            <v>16141</v>
          </cell>
        </row>
        <row r="952">
          <cell r="F952">
            <v>3500</v>
          </cell>
        </row>
        <row r="953">
          <cell r="F953">
            <v>3500</v>
          </cell>
        </row>
        <row r="954">
          <cell r="F954">
            <v>3500</v>
          </cell>
        </row>
        <row r="955">
          <cell r="F955">
            <v>200000</v>
          </cell>
        </row>
        <row r="956">
          <cell r="F956">
            <v>200000</v>
          </cell>
        </row>
        <row r="957">
          <cell r="F957">
            <v>200000</v>
          </cell>
        </row>
        <row r="958">
          <cell r="F958">
            <v>200000</v>
          </cell>
        </row>
        <row r="959">
          <cell r="F959">
            <v>84027190</v>
          </cell>
        </row>
        <row r="960">
          <cell r="F960">
            <v>84027190</v>
          </cell>
        </row>
        <row r="961">
          <cell r="F961">
            <v>220000</v>
          </cell>
        </row>
        <row r="962">
          <cell r="F962">
            <v>220000</v>
          </cell>
        </row>
        <row r="963">
          <cell r="F963">
            <v>220000</v>
          </cell>
        </row>
        <row r="964">
          <cell r="F964">
            <v>220000</v>
          </cell>
        </row>
        <row r="965">
          <cell r="F965">
            <v>220000</v>
          </cell>
        </row>
        <row r="966">
          <cell r="F966">
            <v>6099700</v>
          </cell>
        </row>
        <row r="967">
          <cell r="F967">
            <v>6099700</v>
          </cell>
        </row>
        <row r="968">
          <cell r="F968">
            <v>4992580</v>
          </cell>
        </row>
        <row r="969">
          <cell r="F969">
            <v>4992580</v>
          </cell>
        </row>
        <row r="970">
          <cell r="F970">
            <v>3609480</v>
          </cell>
        </row>
        <row r="971">
          <cell r="F971">
            <v>305520</v>
          </cell>
        </row>
        <row r="972">
          <cell r="F972">
            <v>1077580</v>
          </cell>
        </row>
        <row r="973">
          <cell r="F973">
            <v>1107120</v>
          </cell>
        </row>
        <row r="974">
          <cell r="F974">
            <v>1107120</v>
          </cell>
        </row>
        <row r="975">
          <cell r="F975">
            <v>1107120</v>
          </cell>
        </row>
        <row r="976">
          <cell r="F976">
            <v>77707490</v>
          </cell>
        </row>
        <row r="977">
          <cell r="F977">
            <v>49733700</v>
          </cell>
        </row>
        <row r="978">
          <cell r="F978">
            <v>46966700</v>
          </cell>
        </row>
        <row r="979">
          <cell r="F979">
            <v>46966700</v>
          </cell>
        </row>
        <row r="980">
          <cell r="F980">
            <v>36000000</v>
          </cell>
        </row>
        <row r="981">
          <cell r="F981">
            <v>140000</v>
          </cell>
        </row>
        <row r="982">
          <cell r="F982">
            <v>10826700</v>
          </cell>
        </row>
        <row r="983">
          <cell r="F983">
            <v>2767000</v>
          </cell>
        </row>
        <row r="984">
          <cell r="F984">
            <v>2767000</v>
          </cell>
        </row>
        <row r="985">
          <cell r="F985">
            <v>2767000</v>
          </cell>
        </row>
        <row r="986">
          <cell r="F986">
            <v>1148640</v>
          </cell>
        </row>
        <row r="987">
          <cell r="F987">
            <v>1148640</v>
          </cell>
        </row>
        <row r="988">
          <cell r="F988">
            <v>1148640</v>
          </cell>
        </row>
        <row r="989">
          <cell r="F989">
            <v>882000</v>
          </cell>
        </row>
        <row r="990">
          <cell r="F990">
            <v>266640</v>
          </cell>
        </row>
        <row r="991">
          <cell r="F991">
            <v>15754200</v>
          </cell>
        </row>
        <row r="992">
          <cell r="F992">
            <v>15754200</v>
          </cell>
        </row>
        <row r="993">
          <cell r="F993">
            <v>15754200</v>
          </cell>
        </row>
        <row r="994">
          <cell r="F994">
            <v>12100000</v>
          </cell>
        </row>
        <row r="995">
          <cell r="F995">
            <v>3654200</v>
          </cell>
        </row>
        <row r="996">
          <cell r="F996">
            <v>450000</v>
          </cell>
        </row>
        <row r="997">
          <cell r="F997">
            <v>450000</v>
          </cell>
        </row>
        <row r="998">
          <cell r="F998">
            <v>450000</v>
          </cell>
        </row>
        <row r="999">
          <cell r="F999">
            <v>450000</v>
          </cell>
        </row>
        <row r="1000">
          <cell r="F1000">
            <v>47400</v>
          </cell>
        </row>
        <row r="1001">
          <cell r="F1001">
            <v>47400</v>
          </cell>
        </row>
        <row r="1002">
          <cell r="F1002">
            <v>47400</v>
          </cell>
        </row>
        <row r="1003">
          <cell r="F1003">
            <v>47400</v>
          </cell>
        </row>
        <row r="1004">
          <cell r="F1004">
            <v>20000</v>
          </cell>
        </row>
        <row r="1005">
          <cell r="F1005">
            <v>20000</v>
          </cell>
        </row>
        <row r="1006">
          <cell r="F1006">
            <v>20000</v>
          </cell>
        </row>
        <row r="1007">
          <cell r="F1007">
            <v>20000</v>
          </cell>
        </row>
        <row r="1008">
          <cell r="F1008">
            <v>1180000</v>
          </cell>
        </row>
        <row r="1009">
          <cell r="F1009">
            <v>1180000</v>
          </cell>
        </row>
        <row r="1010">
          <cell r="F1010">
            <v>1180000</v>
          </cell>
        </row>
        <row r="1011">
          <cell r="F1011">
            <v>1180000</v>
          </cell>
        </row>
        <row r="1012">
          <cell r="F1012">
            <v>7689550</v>
          </cell>
        </row>
        <row r="1013">
          <cell r="F1013">
            <v>7452800</v>
          </cell>
        </row>
        <row r="1014">
          <cell r="F1014">
            <v>7452800</v>
          </cell>
        </row>
        <row r="1015">
          <cell r="F1015">
            <v>5675490</v>
          </cell>
        </row>
        <row r="1016">
          <cell r="F1016">
            <v>83000</v>
          </cell>
        </row>
        <row r="1017">
          <cell r="F1017">
            <v>1694310</v>
          </cell>
        </row>
        <row r="1018">
          <cell r="F1018">
            <v>236750</v>
          </cell>
        </row>
        <row r="1019">
          <cell r="F1019">
            <v>236750</v>
          </cell>
        </row>
        <row r="1020">
          <cell r="F1020">
            <v>236750</v>
          </cell>
        </row>
        <row r="1021">
          <cell r="F1021">
            <v>250000</v>
          </cell>
        </row>
        <row r="1022">
          <cell r="F1022">
            <v>250000</v>
          </cell>
        </row>
        <row r="1023">
          <cell r="F1023">
            <v>250000</v>
          </cell>
        </row>
        <row r="1024">
          <cell r="F1024">
            <v>250000</v>
          </cell>
        </row>
        <row r="1025">
          <cell r="F1025">
            <v>1434000</v>
          </cell>
        </row>
        <row r="1026">
          <cell r="F1026">
            <v>1434000</v>
          </cell>
        </row>
        <row r="1027">
          <cell r="F1027">
            <v>1434000</v>
          </cell>
        </row>
        <row r="1028">
          <cell r="F1028">
            <v>1434000</v>
          </cell>
        </row>
        <row r="1029">
          <cell r="F1029">
            <v>62482300</v>
          </cell>
        </row>
        <row r="1030">
          <cell r="F1030">
            <v>58577900</v>
          </cell>
        </row>
        <row r="1031">
          <cell r="F1031">
            <v>58577900</v>
          </cell>
        </row>
        <row r="1032">
          <cell r="F1032">
            <v>58577900</v>
          </cell>
        </row>
        <row r="1033">
          <cell r="F1033">
            <v>817000</v>
          </cell>
        </row>
        <row r="1034">
          <cell r="F1034">
            <v>817000</v>
          </cell>
        </row>
        <row r="1035">
          <cell r="F1035">
            <v>817000</v>
          </cell>
        </row>
        <row r="1036">
          <cell r="F1036">
            <v>817000</v>
          </cell>
        </row>
        <row r="1037">
          <cell r="F1037">
            <v>25151300</v>
          </cell>
        </row>
        <row r="1038">
          <cell r="F1038">
            <v>24006300</v>
          </cell>
        </row>
        <row r="1039">
          <cell r="F1039">
            <v>24006300</v>
          </cell>
        </row>
        <row r="1040">
          <cell r="F1040">
            <v>24006300</v>
          </cell>
        </row>
        <row r="1041">
          <cell r="F1041">
            <v>1145000</v>
          </cell>
        </row>
        <row r="1042">
          <cell r="F1042">
            <v>1145000</v>
          </cell>
        </row>
        <row r="1043">
          <cell r="F1043">
            <v>1145000</v>
          </cell>
        </row>
        <row r="1044">
          <cell r="F1044">
            <v>32609600</v>
          </cell>
        </row>
        <row r="1045">
          <cell r="F1045">
            <v>32609600</v>
          </cell>
        </row>
        <row r="1046">
          <cell r="F1046">
            <v>32609600</v>
          </cell>
        </row>
        <row r="1047">
          <cell r="F1047">
            <v>32609600</v>
          </cell>
        </row>
        <row r="1048">
          <cell r="F1048">
            <v>3904400</v>
          </cell>
        </row>
        <row r="1049">
          <cell r="F1049">
            <v>3904400</v>
          </cell>
        </row>
        <row r="1050">
          <cell r="F1050">
            <v>3904400</v>
          </cell>
        </row>
        <row r="1051">
          <cell r="F1051">
            <v>3904400</v>
          </cell>
        </row>
        <row r="1052">
          <cell r="F1052">
            <v>10000</v>
          </cell>
        </row>
        <row r="1053">
          <cell r="F1053">
            <v>10000</v>
          </cell>
        </row>
        <row r="1054">
          <cell r="F1054">
            <v>10000</v>
          </cell>
        </row>
        <row r="1055">
          <cell r="F1055">
            <v>3894400</v>
          </cell>
        </row>
        <row r="1056">
          <cell r="F1056">
            <v>3894400</v>
          </cell>
        </row>
        <row r="1057">
          <cell r="F1057">
            <v>3894400</v>
          </cell>
        </row>
        <row r="1058">
          <cell r="F1058">
            <v>1938956</v>
          </cell>
        </row>
        <row r="1059">
          <cell r="F1059">
            <v>1938956</v>
          </cell>
        </row>
        <row r="1060">
          <cell r="F1060">
            <v>1938956</v>
          </cell>
        </row>
        <row r="1061">
          <cell r="F1061">
            <v>1938956</v>
          </cell>
        </row>
        <row r="1062">
          <cell r="F1062">
            <v>1368100</v>
          </cell>
        </row>
        <row r="1063">
          <cell r="F1063">
            <v>1368100</v>
          </cell>
        </row>
        <row r="1064">
          <cell r="F1064">
            <v>1368100</v>
          </cell>
        </row>
        <row r="1065">
          <cell r="F1065">
            <v>1368100</v>
          </cell>
        </row>
        <row r="1066">
          <cell r="F1066">
            <v>525096</v>
          </cell>
        </row>
        <row r="1067">
          <cell r="F1067">
            <v>525096</v>
          </cell>
        </row>
        <row r="1068">
          <cell r="F1068">
            <v>525096</v>
          </cell>
        </row>
        <row r="1069">
          <cell r="F1069">
            <v>525096</v>
          </cell>
        </row>
        <row r="1070">
          <cell r="F1070">
            <v>45760</v>
          </cell>
        </row>
        <row r="1071">
          <cell r="F1071">
            <v>45760</v>
          </cell>
        </row>
        <row r="1072">
          <cell r="F1072">
            <v>45760</v>
          </cell>
        </row>
        <row r="1073">
          <cell r="F1073">
            <v>45760</v>
          </cell>
        </row>
        <row r="1074">
          <cell r="F1074">
            <v>31928800</v>
          </cell>
        </row>
        <row r="1075">
          <cell r="F1075">
            <v>25777760</v>
          </cell>
        </row>
        <row r="1076">
          <cell r="F1076">
            <v>25777760</v>
          </cell>
        </row>
        <row r="1077">
          <cell r="F1077">
            <v>25777760</v>
          </cell>
        </row>
        <row r="1078">
          <cell r="F1078">
            <v>25777760</v>
          </cell>
        </row>
        <row r="1079">
          <cell r="F1079">
            <v>21102512</v>
          </cell>
        </row>
        <row r="1080">
          <cell r="F1080">
            <v>19164242</v>
          </cell>
        </row>
        <row r="1081">
          <cell r="F1081">
            <v>19164242</v>
          </cell>
        </row>
        <row r="1082">
          <cell r="F1082">
            <v>14701000</v>
          </cell>
        </row>
        <row r="1083">
          <cell r="F1083">
            <v>32600</v>
          </cell>
        </row>
        <row r="1084">
          <cell r="F1084">
            <v>4430642</v>
          </cell>
        </row>
        <row r="1085">
          <cell r="F1085">
            <v>1938270</v>
          </cell>
        </row>
        <row r="1086">
          <cell r="F1086">
            <v>1938270</v>
          </cell>
        </row>
        <row r="1087">
          <cell r="F1087">
            <v>1938270</v>
          </cell>
        </row>
        <row r="1088">
          <cell r="F1088">
            <v>1413106</v>
          </cell>
        </row>
        <row r="1089">
          <cell r="F1089">
            <v>1413106</v>
          </cell>
        </row>
        <row r="1090">
          <cell r="F1090">
            <v>1413106</v>
          </cell>
        </row>
        <row r="1091">
          <cell r="F1091">
            <v>1085335</v>
          </cell>
        </row>
        <row r="1092">
          <cell r="F1092">
            <v>327771</v>
          </cell>
        </row>
        <row r="1093">
          <cell r="F1093">
            <v>163657</v>
          </cell>
        </row>
        <row r="1094">
          <cell r="F1094">
            <v>163657</v>
          </cell>
        </row>
        <row r="1095">
          <cell r="F1095">
            <v>163657</v>
          </cell>
        </row>
        <row r="1096">
          <cell r="F1096">
            <v>163657</v>
          </cell>
        </row>
        <row r="1097">
          <cell r="F1097">
            <v>2136650</v>
          </cell>
        </row>
        <row r="1098">
          <cell r="F1098">
            <v>2136650</v>
          </cell>
        </row>
        <row r="1099">
          <cell r="F1099">
            <v>2136650</v>
          </cell>
        </row>
        <row r="1100">
          <cell r="F1100">
            <v>7650</v>
          </cell>
        </row>
        <row r="1101">
          <cell r="F1101">
            <v>2129000</v>
          </cell>
        </row>
        <row r="1102">
          <cell r="F1102">
            <v>40000</v>
          </cell>
        </row>
        <row r="1103">
          <cell r="F1103">
            <v>40000</v>
          </cell>
        </row>
        <row r="1104">
          <cell r="F1104">
            <v>40000</v>
          </cell>
        </row>
        <row r="1105">
          <cell r="F1105">
            <v>40000</v>
          </cell>
        </row>
        <row r="1106">
          <cell r="F1106">
            <v>42000</v>
          </cell>
        </row>
        <row r="1107">
          <cell r="F1107">
            <v>42000</v>
          </cell>
        </row>
        <row r="1108">
          <cell r="F1108">
            <v>42000</v>
          </cell>
        </row>
        <row r="1109">
          <cell r="F1109">
            <v>42000</v>
          </cell>
        </row>
        <row r="1110">
          <cell r="F1110">
            <v>879835</v>
          </cell>
        </row>
        <row r="1111">
          <cell r="F1111">
            <v>879835</v>
          </cell>
        </row>
        <row r="1112">
          <cell r="F1112">
            <v>879835</v>
          </cell>
        </row>
        <row r="1113">
          <cell r="F1113">
            <v>879835</v>
          </cell>
        </row>
        <row r="1114">
          <cell r="F1114">
            <v>6151040</v>
          </cell>
        </row>
        <row r="1115">
          <cell r="F1115">
            <v>6151040</v>
          </cell>
        </row>
        <row r="1116">
          <cell r="F1116">
            <v>6151040</v>
          </cell>
        </row>
        <row r="1117">
          <cell r="F1117">
            <v>6151040</v>
          </cell>
        </row>
        <row r="1118">
          <cell r="F1118">
            <v>1429800</v>
          </cell>
        </row>
        <row r="1119">
          <cell r="F1119">
            <v>881193</v>
          </cell>
        </row>
        <row r="1120">
          <cell r="F1120">
            <v>881193</v>
          </cell>
        </row>
        <row r="1121">
          <cell r="F1121">
            <v>676800</v>
          </cell>
        </row>
        <row r="1122">
          <cell r="F1122">
            <v>204393</v>
          </cell>
        </row>
        <row r="1123">
          <cell r="F1123">
            <v>548607</v>
          </cell>
        </row>
        <row r="1124">
          <cell r="F1124">
            <v>548607</v>
          </cell>
        </row>
        <row r="1125">
          <cell r="F1125">
            <v>548607</v>
          </cell>
        </row>
        <row r="1126">
          <cell r="F1126">
            <v>3870201</v>
          </cell>
        </row>
        <row r="1127">
          <cell r="F1127">
            <v>2402551</v>
          </cell>
        </row>
        <row r="1128">
          <cell r="F1128">
            <v>2402551</v>
          </cell>
        </row>
        <row r="1129">
          <cell r="F1129">
            <v>1838380</v>
          </cell>
        </row>
        <row r="1130">
          <cell r="F1130">
            <v>12000</v>
          </cell>
        </row>
        <row r="1131">
          <cell r="F1131">
            <v>552171</v>
          </cell>
        </row>
        <row r="1132">
          <cell r="F1132">
            <v>1467650</v>
          </cell>
        </row>
        <row r="1133">
          <cell r="F1133">
            <v>1467650</v>
          </cell>
        </row>
        <row r="1134">
          <cell r="F1134">
            <v>1467650</v>
          </cell>
        </row>
        <row r="1135">
          <cell r="F1135">
            <v>282524</v>
          </cell>
        </row>
        <row r="1136">
          <cell r="F1136">
            <v>282524</v>
          </cell>
        </row>
        <row r="1137">
          <cell r="F1137">
            <v>282524</v>
          </cell>
        </row>
        <row r="1138">
          <cell r="F1138">
            <v>216993</v>
          </cell>
        </row>
        <row r="1139">
          <cell r="F1139">
            <v>65531</v>
          </cell>
        </row>
        <row r="1140">
          <cell r="F1140">
            <v>40000</v>
          </cell>
        </row>
        <row r="1141">
          <cell r="F1141">
            <v>40000</v>
          </cell>
        </row>
        <row r="1142">
          <cell r="F1142">
            <v>40000</v>
          </cell>
        </row>
        <row r="1143">
          <cell r="F1143">
            <v>40000</v>
          </cell>
        </row>
        <row r="1144">
          <cell r="F1144">
            <v>528515</v>
          </cell>
        </row>
        <row r="1145">
          <cell r="F1145">
            <v>528515</v>
          </cell>
        </row>
        <row r="1146">
          <cell r="F1146">
            <v>528515</v>
          </cell>
        </row>
        <row r="1147">
          <cell r="F1147">
            <v>528515</v>
          </cell>
        </row>
        <row r="1148">
          <cell r="F1148">
            <v>116707428</v>
          </cell>
        </row>
        <row r="1149">
          <cell r="F1149">
            <v>22599378</v>
          </cell>
        </row>
        <row r="1150">
          <cell r="F1150">
            <v>20196878</v>
          </cell>
        </row>
        <row r="1151">
          <cell r="F1151">
            <v>20196878</v>
          </cell>
        </row>
        <row r="1152">
          <cell r="F1152">
            <v>20196878</v>
          </cell>
        </row>
        <row r="1153">
          <cell r="F1153">
            <v>15857762</v>
          </cell>
        </row>
        <row r="1154">
          <cell r="F1154">
            <v>14124968</v>
          </cell>
        </row>
        <row r="1155">
          <cell r="F1155">
            <v>14124968</v>
          </cell>
        </row>
        <row r="1156">
          <cell r="F1156">
            <v>10758209</v>
          </cell>
        </row>
        <row r="1157">
          <cell r="F1157">
            <v>105700</v>
          </cell>
        </row>
        <row r="1158">
          <cell r="F1158">
            <v>3261059</v>
          </cell>
        </row>
        <row r="1159">
          <cell r="F1159">
            <v>1720294</v>
          </cell>
        </row>
        <row r="1160">
          <cell r="F1160">
            <v>1720294</v>
          </cell>
        </row>
        <row r="1161">
          <cell r="F1161">
            <v>1720294</v>
          </cell>
        </row>
        <row r="1162">
          <cell r="F1162">
            <v>12500</v>
          </cell>
        </row>
        <row r="1163">
          <cell r="F1163">
            <v>12500</v>
          </cell>
        </row>
        <row r="1164">
          <cell r="F1164">
            <v>12500</v>
          </cell>
        </row>
        <row r="1165">
          <cell r="F1165">
            <v>704000</v>
          </cell>
        </row>
        <row r="1166">
          <cell r="F1166">
            <v>704000</v>
          </cell>
        </row>
        <row r="1167">
          <cell r="F1167">
            <v>704000</v>
          </cell>
        </row>
        <row r="1168">
          <cell r="F1168">
            <v>540707</v>
          </cell>
        </row>
        <row r="1169">
          <cell r="F1169">
            <v>163293</v>
          </cell>
        </row>
        <row r="1170">
          <cell r="F1170">
            <v>361140</v>
          </cell>
        </row>
        <row r="1171">
          <cell r="F1171">
            <v>361140</v>
          </cell>
        </row>
        <row r="1172">
          <cell r="F1172">
            <v>361140</v>
          </cell>
        </row>
        <row r="1173">
          <cell r="F1173">
            <v>361140</v>
          </cell>
        </row>
        <row r="1174">
          <cell r="F1174">
            <v>1682095</v>
          </cell>
        </row>
        <row r="1175">
          <cell r="F1175">
            <v>1682095</v>
          </cell>
        </row>
        <row r="1176">
          <cell r="F1176">
            <v>1682095</v>
          </cell>
        </row>
        <row r="1177">
          <cell r="F1177">
            <v>1291932</v>
          </cell>
        </row>
        <row r="1178">
          <cell r="F1178">
            <v>390163</v>
          </cell>
        </row>
        <row r="1179">
          <cell r="F1179">
            <v>657685</v>
          </cell>
        </row>
        <row r="1180">
          <cell r="F1180">
            <v>657685</v>
          </cell>
        </row>
        <row r="1181">
          <cell r="F1181">
            <v>657685</v>
          </cell>
        </row>
        <row r="1182">
          <cell r="F1182">
            <v>13710</v>
          </cell>
        </row>
        <row r="1183">
          <cell r="F1183">
            <v>643975</v>
          </cell>
        </row>
        <row r="1184">
          <cell r="F1184">
            <v>5525</v>
          </cell>
        </row>
        <row r="1185">
          <cell r="F1185">
            <v>5525</v>
          </cell>
        </row>
        <row r="1186">
          <cell r="F1186">
            <v>5525</v>
          </cell>
        </row>
        <row r="1187">
          <cell r="F1187">
            <v>5525</v>
          </cell>
        </row>
        <row r="1188">
          <cell r="F1188">
            <v>225348</v>
          </cell>
        </row>
        <row r="1189">
          <cell r="F1189">
            <v>225348</v>
          </cell>
        </row>
        <row r="1190">
          <cell r="F1190">
            <v>225348</v>
          </cell>
        </row>
        <row r="1191">
          <cell r="F1191">
            <v>225348</v>
          </cell>
        </row>
        <row r="1192">
          <cell r="F1192">
            <v>680323</v>
          </cell>
        </row>
        <row r="1193">
          <cell r="F1193">
            <v>680323</v>
          </cell>
        </row>
        <row r="1194">
          <cell r="F1194">
            <v>680323</v>
          </cell>
        </row>
        <row r="1195">
          <cell r="F1195">
            <v>522522</v>
          </cell>
        </row>
        <row r="1196">
          <cell r="F1196">
            <v>157801</v>
          </cell>
        </row>
        <row r="1197">
          <cell r="F1197">
            <v>23000</v>
          </cell>
        </row>
        <row r="1198">
          <cell r="F1198">
            <v>23000</v>
          </cell>
        </row>
        <row r="1199">
          <cell r="F1199">
            <v>23000</v>
          </cell>
        </row>
        <row r="1200">
          <cell r="F1200">
            <v>23000</v>
          </cell>
        </row>
        <row r="1201">
          <cell r="F1201">
            <v>2000000</v>
          </cell>
        </row>
        <row r="1202">
          <cell r="F1202">
            <v>2000000</v>
          </cell>
        </row>
        <row r="1203">
          <cell r="F1203">
            <v>2000000</v>
          </cell>
        </row>
        <row r="1204">
          <cell r="F1204">
            <v>2000000</v>
          </cell>
        </row>
        <row r="1205">
          <cell r="F1205">
            <v>2000000</v>
          </cell>
        </row>
        <row r="1206">
          <cell r="F1206">
            <v>2000000</v>
          </cell>
        </row>
        <row r="1207">
          <cell r="F1207">
            <v>402500</v>
          </cell>
        </row>
        <row r="1208">
          <cell r="F1208">
            <v>302500</v>
          </cell>
        </row>
        <row r="1209">
          <cell r="F1209">
            <v>302500</v>
          </cell>
        </row>
        <row r="1210">
          <cell r="F1210">
            <v>302500</v>
          </cell>
        </row>
        <row r="1211">
          <cell r="F1211">
            <v>302500</v>
          </cell>
        </row>
        <row r="1212">
          <cell r="F1212">
            <v>302500</v>
          </cell>
        </row>
        <row r="1213">
          <cell r="F1213">
            <v>100000</v>
          </cell>
        </row>
        <row r="1214">
          <cell r="F1214">
            <v>100000</v>
          </cell>
        </row>
        <row r="1215">
          <cell r="F1215">
            <v>100000</v>
          </cell>
        </row>
        <row r="1216">
          <cell r="F1216">
            <v>100000</v>
          </cell>
        </row>
        <row r="1217">
          <cell r="F1217">
            <v>100000</v>
          </cell>
        </row>
        <row r="1218">
          <cell r="F1218">
            <v>100000</v>
          </cell>
        </row>
        <row r="1219">
          <cell r="F1219">
            <v>5768500</v>
          </cell>
        </row>
        <row r="1220">
          <cell r="F1220">
            <v>5768500</v>
          </cell>
        </row>
        <row r="1221">
          <cell r="F1221">
            <v>5768500</v>
          </cell>
        </row>
        <row r="1222">
          <cell r="F1222">
            <v>5768500</v>
          </cell>
        </row>
        <row r="1223">
          <cell r="F1223">
            <v>5768500</v>
          </cell>
        </row>
        <row r="1224">
          <cell r="F1224">
            <v>5768500</v>
          </cell>
        </row>
        <row r="1225">
          <cell r="F1225">
            <v>5768500</v>
          </cell>
        </row>
        <row r="1226">
          <cell r="F1226">
            <v>4874750</v>
          </cell>
        </row>
        <row r="1227">
          <cell r="F1227">
            <v>4874750</v>
          </cell>
        </row>
        <row r="1228">
          <cell r="F1228">
            <v>4874750</v>
          </cell>
        </row>
        <row r="1229">
          <cell r="F1229">
            <v>4874750</v>
          </cell>
        </row>
        <row r="1230">
          <cell r="F1230">
            <v>4874750</v>
          </cell>
        </row>
        <row r="1231">
          <cell r="F1231">
            <v>4874750</v>
          </cell>
        </row>
        <row r="1232">
          <cell r="F1232">
            <v>4874750</v>
          </cell>
        </row>
        <row r="1233">
          <cell r="F1233">
            <v>2500000</v>
          </cell>
        </row>
        <row r="1234">
          <cell r="F1234">
            <v>2500000</v>
          </cell>
        </row>
        <row r="1235">
          <cell r="F1235">
            <v>2500000</v>
          </cell>
        </row>
        <row r="1236">
          <cell r="F1236">
            <v>2500000</v>
          </cell>
        </row>
        <row r="1237">
          <cell r="F1237">
            <v>2500000</v>
          </cell>
        </row>
        <row r="1238">
          <cell r="F1238">
            <v>2500000</v>
          </cell>
        </row>
        <row r="1239">
          <cell r="F1239">
            <v>2500000</v>
          </cell>
        </row>
        <row r="1240">
          <cell r="F1240">
            <v>80964800</v>
          </cell>
        </row>
        <row r="1241">
          <cell r="F1241">
            <v>62824800</v>
          </cell>
        </row>
        <row r="1242">
          <cell r="F1242">
            <v>62824800</v>
          </cell>
        </row>
        <row r="1243">
          <cell r="F1243">
            <v>62824800</v>
          </cell>
        </row>
        <row r="1244">
          <cell r="F1244">
            <v>37664800</v>
          </cell>
        </row>
        <row r="1245">
          <cell r="F1245">
            <v>37664800</v>
          </cell>
        </row>
        <row r="1246">
          <cell r="F1246">
            <v>37664800</v>
          </cell>
        </row>
        <row r="1247">
          <cell r="F1247">
            <v>37664800</v>
          </cell>
        </row>
        <row r="1248">
          <cell r="F1248">
            <v>25160000</v>
          </cell>
        </row>
        <row r="1249">
          <cell r="F1249">
            <v>25160000</v>
          </cell>
        </row>
        <row r="1250">
          <cell r="F1250">
            <v>25160000</v>
          </cell>
        </row>
        <row r="1251">
          <cell r="F1251">
            <v>25160000</v>
          </cell>
        </row>
        <row r="1252">
          <cell r="F1252">
            <v>18140000</v>
          </cell>
        </row>
        <row r="1253">
          <cell r="F1253">
            <v>18140000</v>
          </cell>
        </row>
        <row r="1254">
          <cell r="F1254">
            <v>18140000</v>
          </cell>
        </row>
        <row r="1255">
          <cell r="F1255">
            <v>18140000</v>
          </cell>
        </row>
        <row r="1256">
          <cell r="F1256">
            <v>18140000</v>
          </cell>
        </row>
        <row r="1257">
          <cell r="F1257">
            <v>18140000</v>
          </cell>
        </row>
        <row r="1258">
          <cell r="F1258">
            <v>30000000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Лист2"/>
  <dimension ref="A1:E20"/>
  <sheetViews>
    <sheetView workbookViewId="0">
      <selection activeCell="K10" sqref="K10"/>
    </sheetView>
  </sheetViews>
  <sheetFormatPr defaultRowHeight="46.5" customHeight="1"/>
  <cols>
    <col min="1" max="1" width="28.5703125" style="53" customWidth="1"/>
    <col min="2" max="2" width="54.28515625" style="53" customWidth="1"/>
    <col min="3" max="3" width="17.7109375" style="53" customWidth="1"/>
    <col min="4" max="4" width="18" style="53" bestFit="1" customWidth="1"/>
    <col min="5" max="5" width="17.5703125" style="53" customWidth="1"/>
    <col min="6" max="16384" width="9.140625" style="53"/>
  </cols>
  <sheetData>
    <row r="1" spans="1:5" ht="41.25" customHeight="1">
      <c r="A1" s="458" t="s">
        <v>2253</v>
      </c>
      <c r="B1" s="458"/>
      <c r="C1" s="458"/>
      <c r="D1" s="458"/>
      <c r="E1" s="458"/>
    </row>
    <row r="2" spans="1:5" ht="46.5" customHeight="1">
      <c r="A2" s="457" t="str">
        <f>"Приложение "&amp;Н1деф&amp;" к решению
Богучанского районного Совета депутатов
от "&amp;Р1дата&amp;" года №"&amp;Р1номер</f>
        <v>Приложение 1 к решению
Богучанского районного Совета депутатов
от 22.12.2021 года №18/1-133</v>
      </c>
      <c r="B2" s="457"/>
      <c r="C2" s="457"/>
      <c r="D2" s="457"/>
      <c r="E2" s="457"/>
    </row>
    <row r="3" spans="1:5" ht="46.5" customHeight="1">
      <c r="A3" s="456" t="str">
        <f>"Источники внутреннего финансирования дефицита районного бюджета на "&amp;год&amp;" год и плановый период "&amp;ПлПер&amp;" годов"</f>
        <v>Источники внутреннего финансирования дефицита районного бюджета на 2022 год и плановый период 2023-2024 годов</v>
      </c>
      <c r="B3" s="456"/>
      <c r="C3" s="456"/>
      <c r="D3" s="456"/>
      <c r="E3" s="456"/>
    </row>
    <row r="4" spans="1:5" ht="46.5" customHeight="1">
      <c r="B4" s="106"/>
      <c r="C4" s="106"/>
      <c r="E4" s="237" t="s">
        <v>69</v>
      </c>
    </row>
    <row r="5" spans="1:5" ht="46.5" customHeight="1">
      <c r="A5" s="414" t="s">
        <v>113</v>
      </c>
      <c r="B5" s="414" t="s">
        <v>114</v>
      </c>
      <c r="C5" s="76" t="s">
        <v>1751</v>
      </c>
      <c r="D5" s="76" t="s">
        <v>1856</v>
      </c>
      <c r="E5" s="76" t="s">
        <v>1857</v>
      </c>
    </row>
    <row r="6" spans="1:5" ht="28.5">
      <c r="A6" s="46" t="s">
        <v>115</v>
      </c>
      <c r="B6" s="16" t="s">
        <v>116</v>
      </c>
      <c r="C6" s="77">
        <f>SUM(C7+C12)</f>
        <v>99422416.350000381</v>
      </c>
      <c r="D6" s="77">
        <f>SUM(D7+D12)</f>
        <v>-24000000</v>
      </c>
      <c r="E6" s="77">
        <f>SUM(E7+E12)</f>
        <v>0</v>
      </c>
    </row>
    <row r="7" spans="1:5" ht="28.5">
      <c r="A7" s="143" t="s">
        <v>440</v>
      </c>
      <c r="B7" s="16" t="s">
        <v>117</v>
      </c>
      <c r="C7" s="77">
        <f>C8-C10</f>
        <v>24000000</v>
      </c>
      <c r="D7" s="77">
        <f>D8-D10</f>
        <v>-24000000</v>
      </c>
      <c r="E7" s="77">
        <f>E8-E10</f>
        <v>0</v>
      </c>
    </row>
    <row r="8" spans="1:5" ht="42.75">
      <c r="A8" s="46" t="s">
        <v>118</v>
      </c>
      <c r="B8" s="16" t="s">
        <v>119</v>
      </c>
      <c r="C8" s="77">
        <f>C9</f>
        <v>24000000</v>
      </c>
      <c r="D8" s="77">
        <f>D9</f>
        <v>0</v>
      </c>
      <c r="E8" s="77">
        <f>E9</f>
        <v>0</v>
      </c>
    </row>
    <row r="9" spans="1:5" ht="57">
      <c r="A9" s="46" t="s">
        <v>1124</v>
      </c>
      <c r="B9" s="16" t="s">
        <v>173</v>
      </c>
      <c r="C9" s="77">
        <f>12100000+11900000</f>
        <v>24000000</v>
      </c>
      <c r="D9" s="77">
        <v>0</v>
      </c>
      <c r="E9" s="77">
        <v>0</v>
      </c>
    </row>
    <row r="10" spans="1:5" ht="42.75">
      <c r="A10" s="46" t="s">
        <v>174</v>
      </c>
      <c r="B10" s="16" t="s">
        <v>175</v>
      </c>
      <c r="C10" s="77">
        <f>C11</f>
        <v>0</v>
      </c>
      <c r="D10" s="77">
        <f>D11</f>
        <v>24000000</v>
      </c>
      <c r="E10" s="77">
        <f>E11</f>
        <v>0</v>
      </c>
    </row>
    <row r="11" spans="1:5" ht="57">
      <c r="A11" s="46" t="s">
        <v>1125</v>
      </c>
      <c r="B11" s="16" t="s">
        <v>36</v>
      </c>
      <c r="C11" s="77">
        <v>0</v>
      </c>
      <c r="D11" s="77">
        <f>12100000+11900000</f>
        <v>24000000</v>
      </c>
      <c r="E11" s="77">
        <v>0</v>
      </c>
    </row>
    <row r="12" spans="1:5" ht="28.5">
      <c r="A12" s="46" t="s">
        <v>176</v>
      </c>
      <c r="B12" s="16" t="s">
        <v>147</v>
      </c>
      <c r="C12" s="77">
        <f>-C13+C17</f>
        <v>75422416.350000381</v>
      </c>
      <c r="D12" s="77">
        <f>-D13+D17</f>
        <v>0</v>
      </c>
      <c r="E12" s="77">
        <f>-E13+E17</f>
        <v>0</v>
      </c>
    </row>
    <row r="13" spans="1:5" ht="14.25">
      <c r="A13" s="46" t="s">
        <v>148</v>
      </c>
      <c r="B13" s="16" t="s">
        <v>93</v>
      </c>
      <c r="C13" s="77">
        <f>C14</f>
        <v>2886264459.1799998</v>
      </c>
      <c r="D13" s="77">
        <f t="shared" ref="D13:E15" si="0">D14</f>
        <v>2395736603.3400002</v>
      </c>
      <c r="E13" s="77">
        <f t="shared" si="0"/>
        <v>2359899854.25</v>
      </c>
    </row>
    <row r="14" spans="1:5" ht="14.25">
      <c r="A14" s="46" t="s">
        <v>149</v>
      </c>
      <c r="B14" s="16" t="s">
        <v>94</v>
      </c>
      <c r="C14" s="78">
        <f>C15</f>
        <v>2886264459.1799998</v>
      </c>
      <c r="D14" s="78">
        <f t="shared" si="0"/>
        <v>2395736603.3400002</v>
      </c>
      <c r="E14" s="78">
        <f t="shared" si="0"/>
        <v>2359899854.25</v>
      </c>
    </row>
    <row r="15" spans="1:5" ht="28.5">
      <c r="A15" s="46" t="s">
        <v>150</v>
      </c>
      <c r="B15" s="16" t="s">
        <v>190</v>
      </c>
      <c r="C15" s="77">
        <f>C16</f>
        <v>2886264459.1799998</v>
      </c>
      <c r="D15" s="77">
        <f t="shared" si="0"/>
        <v>2395736603.3400002</v>
      </c>
      <c r="E15" s="77">
        <f t="shared" si="0"/>
        <v>2359899854.25</v>
      </c>
    </row>
    <row r="16" spans="1:5" ht="28.5">
      <c r="A16" s="46" t="s">
        <v>191</v>
      </c>
      <c r="B16" s="16" t="s">
        <v>154</v>
      </c>
      <c r="C16" s="77">
        <f>'Дох '!I252+C8</f>
        <v>2886264459.1799998</v>
      </c>
      <c r="D16" s="77">
        <f>'Дох '!J252+D8</f>
        <v>2395736603.3400002</v>
      </c>
      <c r="E16" s="77">
        <f>'Дох '!K252+E8</f>
        <v>2359899854.25</v>
      </c>
    </row>
    <row r="17" spans="1:5" ht="14.25">
      <c r="A17" s="46" t="s">
        <v>155</v>
      </c>
      <c r="B17" s="16" t="s">
        <v>95</v>
      </c>
      <c r="C17" s="77">
        <f>C18</f>
        <v>2961686875.5300002</v>
      </c>
      <c r="D17" s="77">
        <f t="shared" ref="D17:E19" si="1">D18</f>
        <v>2395736603.3400002</v>
      </c>
      <c r="E17" s="77">
        <f t="shared" si="1"/>
        <v>2359899854.25</v>
      </c>
    </row>
    <row r="18" spans="1:5" ht="14.25">
      <c r="A18" s="16" t="s">
        <v>156</v>
      </c>
      <c r="B18" s="16" t="s">
        <v>96</v>
      </c>
      <c r="C18" s="79">
        <f>C19</f>
        <v>2961686875.5300002</v>
      </c>
      <c r="D18" s="79">
        <f t="shared" si="1"/>
        <v>2395736603.3400002</v>
      </c>
      <c r="E18" s="79">
        <f t="shared" si="1"/>
        <v>2359899854.25</v>
      </c>
    </row>
    <row r="19" spans="1:5" ht="28.5">
      <c r="A19" s="16" t="s">
        <v>157</v>
      </c>
      <c r="B19" s="16" t="s">
        <v>158</v>
      </c>
      <c r="C19" s="79">
        <f>C20</f>
        <v>2961686875.5300002</v>
      </c>
      <c r="D19" s="79">
        <f t="shared" si="1"/>
        <v>2395736603.3400002</v>
      </c>
      <c r="E19" s="79">
        <f t="shared" si="1"/>
        <v>2359899854.25</v>
      </c>
    </row>
    <row r="20" spans="1:5" ht="28.5">
      <c r="A20" s="46" t="s">
        <v>159</v>
      </c>
      <c r="B20" s="16" t="s">
        <v>160</v>
      </c>
      <c r="C20" s="77">
        <f>Вед22!F7+C10</f>
        <v>2961686875.5300002</v>
      </c>
      <c r="D20" s="77">
        <f>'вед 23-24'!F7+D10</f>
        <v>2395736603.3400002</v>
      </c>
      <c r="E20" s="77">
        <f>'вед 23-24'!G7+E10</f>
        <v>2359899854.25</v>
      </c>
    </row>
  </sheetData>
  <mergeCells count="3">
    <mergeCell ref="A3:E3"/>
    <mergeCell ref="A2:E2"/>
    <mergeCell ref="A1:E1"/>
  </mergeCells>
  <phoneticPr fontId="3" type="noConversion"/>
  <pageMargins left="0.98425196850393704" right="0.23622047244094491" top="0.74803149606299213" bottom="0.74803149606299213" header="0.31496062992125984" footer="0.31496062992125984"/>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E1770"/>
  <sheetViews>
    <sheetView workbookViewId="0">
      <selection activeCell="J12" sqref="J12"/>
    </sheetView>
  </sheetViews>
  <sheetFormatPr defaultRowHeight="12.75"/>
  <cols>
    <col min="1" max="1" width="55.85546875" style="3" customWidth="1"/>
    <col min="2" max="2" width="12.85546875" style="122" customWidth="1"/>
    <col min="3" max="3" width="6.42578125" style="3" customWidth="1"/>
    <col min="4" max="4" width="7.140625" style="3" customWidth="1"/>
    <col min="5" max="5" width="18" style="19" customWidth="1"/>
    <col min="6" max="16384" width="9.140625" style="3"/>
  </cols>
  <sheetData>
    <row r="1" spans="1:5" ht="42.75" customHeight="1">
      <c r="A1" s="457" t="s">
        <v>2257</v>
      </c>
      <c r="B1" s="457"/>
      <c r="C1" s="457"/>
      <c r="D1" s="457"/>
      <c r="E1" s="457"/>
    </row>
    <row r="2" spans="1:5" ht="41.25" customHeight="1">
      <c r="A2" s="457" t="str">
        <f>"Приложение "&amp;Н1цср&amp;" к решению
Богучанского районного Совета депутатов
от "&amp;Р1дата&amp;" года №"&amp;Р1номер</f>
        <v>Приложение 7 к решению
Богучанского районного Совета депутатов
от 22.12.2021 года №18/1-133</v>
      </c>
      <c r="B2" s="457"/>
      <c r="C2" s="457"/>
      <c r="D2" s="457"/>
      <c r="E2" s="457"/>
    </row>
    <row r="3" spans="1:5" ht="79.5" customHeight="1">
      <c r="A3" s="456" t="str">
        <f>"Распределение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"&amp;год&amp;" год"</f>
        <v>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2022 год</v>
      </c>
      <c r="B3" s="456"/>
      <c r="C3" s="456"/>
      <c r="D3" s="456"/>
      <c r="E3" s="456"/>
    </row>
    <row r="4" spans="1:5">
      <c r="E4" s="8" t="s">
        <v>69</v>
      </c>
    </row>
    <row r="5" spans="1:5">
      <c r="A5" s="487" t="s">
        <v>1336</v>
      </c>
      <c r="B5" s="495" t="s">
        <v>177</v>
      </c>
      <c r="C5" s="498"/>
      <c r="D5" s="496"/>
      <c r="E5" s="487" t="s">
        <v>1341</v>
      </c>
    </row>
    <row r="6" spans="1:5" ht="51">
      <c r="A6" s="488"/>
      <c r="B6" s="123" t="s">
        <v>1334</v>
      </c>
      <c r="C6" s="254" t="s">
        <v>1335</v>
      </c>
      <c r="D6" s="254" t="s">
        <v>1338</v>
      </c>
      <c r="E6" s="488"/>
    </row>
    <row r="7" spans="1:5" s="11" customFormat="1">
      <c r="A7" s="245" t="s">
        <v>637</v>
      </c>
      <c r="B7" s="246" t="s">
        <v>1174</v>
      </c>
      <c r="C7" s="246" t="s">
        <v>1174</v>
      </c>
      <c r="D7" s="246" t="s">
        <v>1174</v>
      </c>
      <c r="E7" s="247">
        <v>2961686875.5300002</v>
      </c>
    </row>
    <row r="8" spans="1:5" ht="25.5">
      <c r="A8" s="245" t="s">
        <v>442</v>
      </c>
      <c r="B8" s="246" t="s">
        <v>971</v>
      </c>
      <c r="C8" s="246" t="s">
        <v>1174</v>
      </c>
      <c r="D8" s="246" t="s">
        <v>1174</v>
      </c>
      <c r="E8" s="247">
        <v>1634416169.3199999</v>
      </c>
    </row>
    <row r="9" spans="1:5" ht="25.5">
      <c r="A9" s="245" t="s">
        <v>443</v>
      </c>
      <c r="B9" s="246" t="s">
        <v>972</v>
      </c>
      <c r="C9" s="246" t="s">
        <v>1174</v>
      </c>
      <c r="D9" s="246" t="s">
        <v>1174</v>
      </c>
      <c r="E9" s="247">
        <v>1527583055.03</v>
      </c>
    </row>
    <row r="10" spans="1:5" ht="76.5">
      <c r="A10" s="245" t="s">
        <v>2132</v>
      </c>
      <c r="B10" s="246" t="s">
        <v>2133</v>
      </c>
      <c r="C10" s="246" t="s">
        <v>1174</v>
      </c>
      <c r="D10" s="246" t="s">
        <v>1174</v>
      </c>
      <c r="E10" s="247">
        <v>709600</v>
      </c>
    </row>
    <row r="11" spans="1:5" ht="25.5">
      <c r="A11" s="245" t="s">
        <v>1328</v>
      </c>
      <c r="B11" s="246" t="s">
        <v>2133</v>
      </c>
      <c r="C11" s="246" t="s">
        <v>1329</v>
      </c>
      <c r="D11" s="246" t="s">
        <v>1174</v>
      </c>
      <c r="E11" s="247">
        <v>709600</v>
      </c>
    </row>
    <row r="12" spans="1:5">
      <c r="A12" s="245" t="s">
        <v>1199</v>
      </c>
      <c r="B12" s="246" t="s">
        <v>2133</v>
      </c>
      <c r="C12" s="246" t="s">
        <v>1200</v>
      </c>
      <c r="D12" s="246" t="s">
        <v>1174</v>
      </c>
      <c r="E12" s="247">
        <v>709600</v>
      </c>
    </row>
    <row r="13" spans="1:5">
      <c r="A13" s="245" t="s">
        <v>140</v>
      </c>
      <c r="B13" s="246" t="s">
        <v>2133</v>
      </c>
      <c r="C13" s="246" t="s">
        <v>1200</v>
      </c>
      <c r="D13" s="246" t="s">
        <v>1142</v>
      </c>
      <c r="E13" s="247">
        <v>709600</v>
      </c>
    </row>
    <row r="14" spans="1:5">
      <c r="A14" s="245" t="s">
        <v>1077</v>
      </c>
      <c r="B14" s="246" t="s">
        <v>2133</v>
      </c>
      <c r="C14" s="246" t="s">
        <v>1200</v>
      </c>
      <c r="D14" s="246" t="s">
        <v>1078</v>
      </c>
      <c r="E14" s="247">
        <v>709600</v>
      </c>
    </row>
    <row r="15" spans="1:5" ht="114.75">
      <c r="A15" s="245" t="s">
        <v>2122</v>
      </c>
      <c r="B15" s="246" t="s">
        <v>2123</v>
      </c>
      <c r="C15" s="246" t="s">
        <v>1174</v>
      </c>
      <c r="D15" s="246" t="s">
        <v>1174</v>
      </c>
      <c r="E15" s="247">
        <v>18493580</v>
      </c>
    </row>
    <row r="16" spans="1:5" ht="51">
      <c r="A16" s="245" t="s">
        <v>1319</v>
      </c>
      <c r="B16" s="246" t="s">
        <v>2123</v>
      </c>
      <c r="C16" s="246" t="s">
        <v>273</v>
      </c>
      <c r="D16" s="246" t="s">
        <v>1174</v>
      </c>
      <c r="E16" s="247">
        <v>18493580</v>
      </c>
    </row>
    <row r="17" spans="1:5">
      <c r="A17" s="245" t="s">
        <v>1191</v>
      </c>
      <c r="B17" s="246" t="s">
        <v>2123</v>
      </c>
      <c r="C17" s="246" t="s">
        <v>133</v>
      </c>
      <c r="D17" s="246" t="s">
        <v>1174</v>
      </c>
      <c r="E17" s="247">
        <v>18493580</v>
      </c>
    </row>
    <row r="18" spans="1:5">
      <c r="A18" s="245" t="s">
        <v>140</v>
      </c>
      <c r="B18" s="246" t="s">
        <v>2123</v>
      </c>
      <c r="C18" s="246" t="s">
        <v>133</v>
      </c>
      <c r="D18" s="246" t="s">
        <v>1142</v>
      </c>
      <c r="E18" s="247">
        <v>18493580</v>
      </c>
    </row>
    <row r="19" spans="1:5">
      <c r="A19" s="245" t="s">
        <v>153</v>
      </c>
      <c r="B19" s="246" t="s">
        <v>2123</v>
      </c>
      <c r="C19" s="246" t="s">
        <v>133</v>
      </c>
      <c r="D19" s="246" t="s">
        <v>395</v>
      </c>
      <c r="E19" s="247">
        <v>18493580</v>
      </c>
    </row>
    <row r="20" spans="1:5" ht="89.25">
      <c r="A20" s="245" t="s">
        <v>2124</v>
      </c>
      <c r="B20" s="246" t="s">
        <v>2125</v>
      </c>
      <c r="C20" s="246" t="s">
        <v>1174</v>
      </c>
      <c r="D20" s="246" t="s">
        <v>1174</v>
      </c>
      <c r="E20" s="247">
        <v>10871899</v>
      </c>
    </row>
    <row r="21" spans="1:5" ht="51">
      <c r="A21" s="245" t="s">
        <v>1319</v>
      </c>
      <c r="B21" s="246" t="s">
        <v>2125</v>
      </c>
      <c r="C21" s="246" t="s">
        <v>273</v>
      </c>
      <c r="D21" s="246" t="s">
        <v>1174</v>
      </c>
      <c r="E21" s="247">
        <v>7967899</v>
      </c>
    </row>
    <row r="22" spans="1:5">
      <c r="A22" s="245" t="s">
        <v>1191</v>
      </c>
      <c r="B22" s="246" t="s">
        <v>2125</v>
      </c>
      <c r="C22" s="246" t="s">
        <v>133</v>
      </c>
      <c r="D22" s="246" t="s">
        <v>1174</v>
      </c>
      <c r="E22" s="247">
        <v>7967899</v>
      </c>
    </row>
    <row r="23" spans="1:5">
      <c r="A23" s="245" t="s">
        <v>140</v>
      </c>
      <c r="B23" s="246" t="s">
        <v>2125</v>
      </c>
      <c r="C23" s="246" t="s">
        <v>133</v>
      </c>
      <c r="D23" s="246" t="s">
        <v>1142</v>
      </c>
      <c r="E23" s="247">
        <v>7967899</v>
      </c>
    </row>
    <row r="24" spans="1:5">
      <c r="A24" s="245" t="s">
        <v>152</v>
      </c>
      <c r="B24" s="246" t="s">
        <v>2125</v>
      </c>
      <c r="C24" s="246" t="s">
        <v>133</v>
      </c>
      <c r="D24" s="246" t="s">
        <v>408</v>
      </c>
      <c r="E24" s="247">
        <v>1050714</v>
      </c>
    </row>
    <row r="25" spans="1:5">
      <c r="A25" s="245" t="s">
        <v>153</v>
      </c>
      <c r="B25" s="246" t="s">
        <v>2125</v>
      </c>
      <c r="C25" s="246" t="s">
        <v>133</v>
      </c>
      <c r="D25" s="246" t="s">
        <v>395</v>
      </c>
      <c r="E25" s="247">
        <v>6917185</v>
      </c>
    </row>
    <row r="26" spans="1:5" ht="25.5">
      <c r="A26" s="245" t="s">
        <v>1328</v>
      </c>
      <c r="B26" s="246" t="s">
        <v>2125</v>
      </c>
      <c r="C26" s="246" t="s">
        <v>1329</v>
      </c>
      <c r="D26" s="246" t="s">
        <v>1174</v>
      </c>
      <c r="E26" s="247">
        <v>2904000</v>
      </c>
    </row>
    <row r="27" spans="1:5">
      <c r="A27" s="245" t="s">
        <v>1199</v>
      </c>
      <c r="B27" s="246" t="s">
        <v>2125</v>
      </c>
      <c r="C27" s="246" t="s">
        <v>1200</v>
      </c>
      <c r="D27" s="246" t="s">
        <v>1174</v>
      </c>
      <c r="E27" s="247">
        <v>2904000</v>
      </c>
    </row>
    <row r="28" spans="1:5">
      <c r="A28" s="245" t="s">
        <v>140</v>
      </c>
      <c r="B28" s="246" t="s">
        <v>2125</v>
      </c>
      <c r="C28" s="246" t="s">
        <v>1200</v>
      </c>
      <c r="D28" s="246" t="s">
        <v>1142</v>
      </c>
      <c r="E28" s="247">
        <v>2904000</v>
      </c>
    </row>
    <row r="29" spans="1:5">
      <c r="A29" s="245" t="s">
        <v>1077</v>
      </c>
      <c r="B29" s="246" t="s">
        <v>2125</v>
      </c>
      <c r="C29" s="246" t="s">
        <v>1200</v>
      </c>
      <c r="D29" s="246" t="s">
        <v>1078</v>
      </c>
      <c r="E29" s="247">
        <v>2840000</v>
      </c>
    </row>
    <row r="30" spans="1:5">
      <c r="A30" s="245" t="s">
        <v>1075</v>
      </c>
      <c r="B30" s="246" t="s">
        <v>2125</v>
      </c>
      <c r="C30" s="246" t="s">
        <v>1200</v>
      </c>
      <c r="D30" s="246" t="s">
        <v>365</v>
      </c>
      <c r="E30" s="247">
        <v>64000</v>
      </c>
    </row>
    <row r="31" spans="1:5" ht="102">
      <c r="A31" s="245" t="s">
        <v>410</v>
      </c>
      <c r="B31" s="246" t="s">
        <v>742</v>
      </c>
      <c r="C31" s="246" t="s">
        <v>1174</v>
      </c>
      <c r="D31" s="246" t="s">
        <v>1174</v>
      </c>
      <c r="E31" s="247">
        <v>61631751.810000002</v>
      </c>
    </row>
    <row r="32" spans="1:5" ht="51">
      <c r="A32" s="245" t="s">
        <v>1319</v>
      </c>
      <c r="B32" s="246" t="s">
        <v>742</v>
      </c>
      <c r="C32" s="246" t="s">
        <v>273</v>
      </c>
      <c r="D32" s="246" t="s">
        <v>1174</v>
      </c>
      <c r="E32" s="247">
        <v>29288683.09</v>
      </c>
    </row>
    <row r="33" spans="1:5">
      <c r="A33" s="245" t="s">
        <v>1191</v>
      </c>
      <c r="B33" s="246" t="s">
        <v>742</v>
      </c>
      <c r="C33" s="246" t="s">
        <v>133</v>
      </c>
      <c r="D33" s="246" t="s">
        <v>1174</v>
      </c>
      <c r="E33" s="247">
        <v>29288683.09</v>
      </c>
    </row>
    <row r="34" spans="1:5">
      <c r="A34" s="245" t="s">
        <v>140</v>
      </c>
      <c r="B34" s="246" t="s">
        <v>742</v>
      </c>
      <c r="C34" s="246" t="s">
        <v>133</v>
      </c>
      <c r="D34" s="246" t="s">
        <v>1142</v>
      </c>
      <c r="E34" s="247">
        <v>29288683.09</v>
      </c>
    </row>
    <row r="35" spans="1:5">
      <c r="A35" s="245" t="s">
        <v>152</v>
      </c>
      <c r="B35" s="246" t="s">
        <v>742</v>
      </c>
      <c r="C35" s="246" t="s">
        <v>133</v>
      </c>
      <c r="D35" s="246" t="s">
        <v>408</v>
      </c>
      <c r="E35" s="247">
        <v>29288683.09</v>
      </c>
    </row>
    <row r="36" spans="1:5">
      <c r="A36" s="245" t="s">
        <v>2117</v>
      </c>
      <c r="B36" s="246" t="s">
        <v>742</v>
      </c>
      <c r="C36" s="246" t="s">
        <v>391</v>
      </c>
      <c r="D36" s="246" t="s">
        <v>1174</v>
      </c>
      <c r="E36" s="247">
        <v>36138.04</v>
      </c>
    </row>
    <row r="37" spans="1:5" ht="25.5">
      <c r="A37" s="245" t="s">
        <v>1320</v>
      </c>
      <c r="B37" s="246" t="s">
        <v>742</v>
      </c>
      <c r="C37" s="246" t="s">
        <v>1321</v>
      </c>
      <c r="D37" s="246" t="s">
        <v>1174</v>
      </c>
      <c r="E37" s="247">
        <v>31652421.34</v>
      </c>
    </row>
    <row r="38" spans="1:5" ht="25.5">
      <c r="A38" s="245" t="s">
        <v>1197</v>
      </c>
      <c r="B38" s="246" t="s">
        <v>742</v>
      </c>
      <c r="C38" s="246" t="s">
        <v>1198</v>
      </c>
      <c r="D38" s="246" t="s">
        <v>1174</v>
      </c>
      <c r="E38" s="247">
        <v>31652421.34</v>
      </c>
    </row>
    <row r="39" spans="1:5">
      <c r="A39" s="245" t="s">
        <v>140</v>
      </c>
      <c r="B39" s="246" t="s">
        <v>742</v>
      </c>
      <c r="C39" s="246" t="s">
        <v>1198</v>
      </c>
      <c r="D39" s="246" t="s">
        <v>1142</v>
      </c>
      <c r="E39" s="247">
        <v>31652421.34</v>
      </c>
    </row>
    <row r="40" spans="1:5">
      <c r="A40" s="245" t="s">
        <v>152</v>
      </c>
      <c r="B40" s="246" t="s">
        <v>742</v>
      </c>
      <c r="C40" s="246" t="s">
        <v>1198</v>
      </c>
      <c r="D40" s="246" t="s">
        <v>408</v>
      </c>
      <c r="E40" s="247">
        <v>31652421.34</v>
      </c>
    </row>
    <row r="41" spans="1:5">
      <c r="A41" s="245" t="s">
        <v>1322</v>
      </c>
      <c r="B41" s="246" t="s">
        <v>742</v>
      </c>
      <c r="C41" s="246" t="s">
        <v>1323</v>
      </c>
      <c r="D41" s="246" t="s">
        <v>1174</v>
      </c>
      <c r="E41" s="247">
        <v>654509.34</v>
      </c>
    </row>
    <row r="42" spans="1:5">
      <c r="A42" s="245" t="s">
        <v>1211</v>
      </c>
      <c r="B42" s="246" t="s">
        <v>742</v>
      </c>
      <c r="C42" s="246" t="s">
        <v>201</v>
      </c>
      <c r="D42" s="246" t="s">
        <v>1174</v>
      </c>
      <c r="E42" s="247">
        <v>33521</v>
      </c>
    </row>
    <row r="43" spans="1:5">
      <c r="A43" s="245" t="s">
        <v>140</v>
      </c>
      <c r="B43" s="246" t="s">
        <v>742</v>
      </c>
      <c r="C43" s="246" t="s">
        <v>201</v>
      </c>
      <c r="D43" s="246" t="s">
        <v>1142</v>
      </c>
      <c r="E43" s="247">
        <v>33521</v>
      </c>
    </row>
    <row r="44" spans="1:5">
      <c r="A44" s="245" t="s">
        <v>152</v>
      </c>
      <c r="B44" s="246" t="s">
        <v>742</v>
      </c>
      <c r="C44" s="246" t="s">
        <v>201</v>
      </c>
      <c r="D44" s="246" t="s">
        <v>408</v>
      </c>
      <c r="E44" s="247">
        <v>33521</v>
      </c>
    </row>
    <row r="45" spans="1:5">
      <c r="A45" s="245" t="s">
        <v>1202</v>
      </c>
      <c r="B45" s="246" t="s">
        <v>742</v>
      </c>
      <c r="C45" s="246" t="s">
        <v>1203</v>
      </c>
      <c r="D45" s="246" t="s">
        <v>1174</v>
      </c>
      <c r="E45" s="247">
        <v>620988.34</v>
      </c>
    </row>
    <row r="46" spans="1:5">
      <c r="A46" s="245" t="s">
        <v>140</v>
      </c>
      <c r="B46" s="246" t="s">
        <v>742</v>
      </c>
      <c r="C46" s="246" t="s">
        <v>1203</v>
      </c>
      <c r="D46" s="246" t="s">
        <v>1142</v>
      </c>
      <c r="E46" s="247">
        <v>620988.34</v>
      </c>
    </row>
    <row r="47" spans="1:5">
      <c r="A47" s="245" t="s">
        <v>152</v>
      </c>
      <c r="B47" s="246" t="s">
        <v>742</v>
      </c>
      <c r="C47" s="246" t="s">
        <v>1203</v>
      </c>
      <c r="D47" s="246" t="s">
        <v>408</v>
      </c>
      <c r="E47" s="247">
        <v>620988.34</v>
      </c>
    </row>
    <row r="48" spans="1:5" ht="102">
      <c r="A48" s="245" t="s">
        <v>413</v>
      </c>
      <c r="B48" s="246" t="s">
        <v>750</v>
      </c>
      <c r="C48" s="246" t="s">
        <v>1174</v>
      </c>
      <c r="D48" s="246" t="s">
        <v>1174</v>
      </c>
      <c r="E48" s="247">
        <v>86354295.209999993</v>
      </c>
    </row>
    <row r="49" spans="1:5" ht="51">
      <c r="A49" s="245" t="s">
        <v>1319</v>
      </c>
      <c r="B49" s="246" t="s">
        <v>750</v>
      </c>
      <c r="C49" s="246" t="s">
        <v>273</v>
      </c>
      <c r="D49" s="246" t="s">
        <v>1174</v>
      </c>
      <c r="E49" s="247">
        <v>40890085.520000003</v>
      </c>
    </row>
    <row r="50" spans="1:5">
      <c r="A50" s="245" t="s">
        <v>1191</v>
      </c>
      <c r="B50" s="246" t="s">
        <v>750</v>
      </c>
      <c r="C50" s="246" t="s">
        <v>133</v>
      </c>
      <c r="D50" s="246" t="s">
        <v>1174</v>
      </c>
      <c r="E50" s="247">
        <v>40890085.520000003</v>
      </c>
    </row>
    <row r="51" spans="1:5">
      <c r="A51" s="245" t="s">
        <v>140</v>
      </c>
      <c r="B51" s="246" t="s">
        <v>750</v>
      </c>
      <c r="C51" s="246" t="s">
        <v>133</v>
      </c>
      <c r="D51" s="246" t="s">
        <v>1142</v>
      </c>
      <c r="E51" s="247">
        <v>40890085.520000003</v>
      </c>
    </row>
    <row r="52" spans="1:5">
      <c r="A52" s="245" t="s">
        <v>153</v>
      </c>
      <c r="B52" s="246" t="s">
        <v>750</v>
      </c>
      <c r="C52" s="246" t="s">
        <v>133</v>
      </c>
      <c r="D52" s="246" t="s">
        <v>395</v>
      </c>
      <c r="E52" s="247">
        <v>40890085.520000003</v>
      </c>
    </row>
    <row r="53" spans="1:5">
      <c r="A53" s="245" t="s">
        <v>2117</v>
      </c>
      <c r="B53" s="246" t="s">
        <v>750</v>
      </c>
      <c r="C53" s="246" t="s">
        <v>391</v>
      </c>
      <c r="D53" s="246" t="s">
        <v>1174</v>
      </c>
      <c r="E53" s="247">
        <v>35405</v>
      </c>
    </row>
    <row r="54" spans="1:5" ht="25.5">
      <c r="A54" s="245" t="s">
        <v>1320</v>
      </c>
      <c r="B54" s="246" t="s">
        <v>750</v>
      </c>
      <c r="C54" s="246" t="s">
        <v>1321</v>
      </c>
      <c r="D54" s="246" t="s">
        <v>1174</v>
      </c>
      <c r="E54" s="247">
        <v>45005358.469999999</v>
      </c>
    </row>
    <row r="55" spans="1:5" ht="25.5">
      <c r="A55" s="245" t="s">
        <v>1197</v>
      </c>
      <c r="B55" s="246" t="s">
        <v>750</v>
      </c>
      <c r="C55" s="246" t="s">
        <v>1198</v>
      </c>
      <c r="D55" s="246" t="s">
        <v>1174</v>
      </c>
      <c r="E55" s="247">
        <v>45005358.469999999</v>
      </c>
    </row>
    <row r="56" spans="1:5">
      <c r="A56" s="245" t="s">
        <v>140</v>
      </c>
      <c r="B56" s="246" t="s">
        <v>750</v>
      </c>
      <c r="C56" s="246" t="s">
        <v>1198</v>
      </c>
      <c r="D56" s="246" t="s">
        <v>1142</v>
      </c>
      <c r="E56" s="247">
        <v>45005358.469999999</v>
      </c>
    </row>
    <row r="57" spans="1:5">
      <c r="A57" s="245" t="s">
        <v>153</v>
      </c>
      <c r="B57" s="246" t="s">
        <v>750</v>
      </c>
      <c r="C57" s="246" t="s">
        <v>1198</v>
      </c>
      <c r="D57" s="246" t="s">
        <v>395</v>
      </c>
      <c r="E57" s="247">
        <v>45005358.469999999</v>
      </c>
    </row>
    <row r="58" spans="1:5">
      <c r="A58" s="245" t="s">
        <v>1322</v>
      </c>
      <c r="B58" s="246" t="s">
        <v>750</v>
      </c>
      <c r="C58" s="246" t="s">
        <v>1323</v>
      </c>
      <c r="D58" s="246" t="s">
        <v>1174</v>
      </c>
      <c r="E58" s="247">
        <v>423446.22</v>
      </c>
    </row>
    <row r="59" spans="1:5">
      <c r="A59" s="245" t="s">
        <v>1211</v>
      </c>
      <c r="B59" s="246" t="s">
        <v>750</v>
      </c>
      <c r="C59" s="246" t="s">
        <v>201</v>
      </c>
      <c r="D59" s="246" t="s">
        <v>1174</v>
      </c>
      <c r="E59" s="247">
        <v>12275.24</v>
      </c>
    </row>
    <row r="60" spans="1:5">
      <c r="A60" s="245" t="s">
        <v>140</v>
      </c>
      <c r="B60" s="246" t="s">
        <v>750</v>
      </c>
      <c r="C60" s="246" t="s">
        <v>201</v>
      </c>
      <c r="D60" s="246" t="s">
        <v>1142</v>
      </c>
      <c r="E60" s="247">
        <v>12275.24</v>
      </c>
    </row>
    <row r="61" spans="1:5">
      <c r="A61" s="245" t="s">
        <v>153</v>
      </c>
      <c r="B61" s="246" t="s">
        <v>750</v>
      </c>
      <c r="C61" s="246" t="s">
        <v>201</v>
      </c>
      <c r="D61" s="246" t="s">
        <v>395</v>
      </c>
      <c r="E61" s="247">
        <v>12275.24</v>
      </c>
    </row>
    <row r="62" spans="1:5">
      <c r="A62" s="245" t="s">
        <v>1202</v>
      </c>
      <c r="B62" s="246" t="s">
        <v>750</v>
      </c>
      <c r="C62" s="246" t="s">
        <v>1203</v>
      </c>
      <c r="D62" s="246" t="s">
        <v>1174</v>
      </c>
      <c r="E62" s="247">
        <v>411170.98</v>
      </c>
    </row>
    <row r="63" spans="1:5">
      <c r="A63" s="245" t="s">
        <v>140</v>
      </c>
      <c r="B63" s="246" t="s">
        <v>750</v>
      </c>
      <c r="C63" s="246" t="s">
        <v>1203</v>
      </c>
      <c r="D63" s="246" t="s">
        <v>1142</v>
      </c>
      <c r="E63" s="247">
        <v>411170.98</v>
      </c>
    </row>
    <row r="64" spans="1:5">
      <c r="A64" s="245" t="s">
        <v>153</v>
      </c>
      <c r="B64" s="246" t="s">
        <v>750</v>
      </c>
      <c r="C64" s="246" t="s">
        <v>1203</v>
      </c>
      <c r="D64" s="246" t="s">
        <v>395</v>
      </c>
      <c r="E64" s="247">
        <v>411170.98</v>
      </c>
    </row>
    <row r="65" spans="1:5" ht="102">
      <c r="A65" s="245" t="s">
        <v>414</v>
      </c>
      <c r="B65" s="246" t="s">
        <v>754</v>
      </c>
      <c r="C65" s="246" t="s">
        <v>1174</v>
      </c>
      <c r="D65" s="246" t="s">
        <v>1174</v>
      </c>
      <c r="E65" s="247">
        <v>3321400</v>
      </c>
    </row>
    <row r="66" spans="1:5" ht="25.5">
      <c r="A66" s="245" t="s">
        <v>1328</v>
      </c>
      <c r="B66" s="246" t="s">
        <v>754</v>
      </c>
      <c r="C66" s="246" t="s">
        <v>1329</v>
      </c>
      <c r="D66" s="246" t="s">
        <v>1174</v>
      </c>
      <c r="E66" s="247">
        <v>3321400</v>
      </c>
    </row>
    <row r="67" spans="1:5">
      <c r="A67" s="245" t="s">
        <v>1199</v>
      </c>
      <c r="B67" s="246" t="s">
        <v>754</v>
      </c>
      <c r="C67" s="246" t="s">
        <v>1200</v>
      </c>
      <c r="D67" s="246" t="s">
        <v>1174</v>
      </c>
      <c r="E67" s="247">
        <v>3321400</v>
      </c>
    </row>
    <row r="68" spans="1:5">
      <c r="A68" s="245" t="s">
        <v>140</v>
      </c>
      <c r="B68" s="246" t="s">
        <v>754</v>
      </c>
      <c r="C68" s="246" t="s">
        <v>1200</v>
      </c>
      <c r="D68" s="246" t="s">
        <v>1142</v>
      </c>
      <c r="E68" s="247">
        <v>3321400</v>
      </c>
    </row>
    <row r="69" spans="1:5">
      <c r="A69" s="245" t="s">
        <v>1077</v>
      </c>
      <c r="B69" s="246" t="s">
        <v>754</v>
      </c>
      <c r="C69" s="246" t="s">
        <v>1200</v>
      </c>
      <c r="D69" s="246" t="s">
        <v>1078</v>
      </c>
      <c r="E69" s="247">
        <v>3321400</v>
      </c>
    </row>
    <row r="70" spans="1:5" ht="102">
      <c r="A70" s="245" t="s">
        <v>1801</v>
      </c>
      <c r="B70" s="246" t="s">
        <v>1802</v>
      </c>
      <c r="C70" s="246" t="s">
        <v>1174</v>
      </c>
      <c r="D70" s="246" t="s">
        <v>1174</v>
      </c>
      <c r="E70" s="247">
        <v>17743500</v>
      </c>
    </row>
    <row r="71" spans="1:5" ht="25.5">
      <c r="A71" s="245" t="s">
        <v>1328</v>
      </c>
      <c r="B71" s="246" t="s">
        <v>1802</v>
      </c>
      <c r="C71" s="246" t="s">
        <v>1329</v>
      </c>
      <c r="D71" s="246" t="s">
        <v>1174</v>
      </c>
      <c r="E71" s="247">
        <v>17743500</v>
      </c>
    </row>
    <row r="72" spans="1:5">
      <c r="A72" s="245" t="s">
        <v>1199</v>
      </c>
      <c r="B72" s="246" t="s">
        <v>1802</v>
      </c>
      <c r="C72" s="246" t="s">
        <v>1200</v>
      </c>
      <c r="D72" s="246" t="s">
        <v>1174</v>
      </c>
      <c r="E72" s="247">
        <v>17743500</v>
      </c>
    </row>
    <row r="73" spans="1:5">
      <c r="A73" s="245" t="s">
        <v>140</v>
      </c>
      <c r="B73" s="246" t="s">
        <v>1802</v>
      </c>
      <c r="C73" s="246" t="s">
        <v>1200</v>
      </c>
      <c r="D73" s="246" t="s">
        <v>1142</v>
      </c>
      <c r="E73" s="247">
        <v>16375400</v>
      </c>
    </row>
    <row r="74" spans="1:5">
      <c r="A74" s="245" t="s">
        <v>1077</v>
      </c>
      <c r="B74" s="246" t="s">
        <v>1802</v>
      </c>
      <c r="C74" s="246" t="s">
        <v>1200</v>
      </c>
      <c r="D74" s="246" t="s">
        <v>1078</v>
      </c>
      <c r="E74" s="247">
        <v>16375400</v>
      </c>
    </row>
    <row r="75" spans="1:5">
      <c r="A75" s="245" t="s">
        <v>248</v>
      </c>
      <c r="B75" s="246" t="s">
        <v>1802</v>
      </c>
      <c r="C75" s="246" t="s">
        <v>1200</v>
      </c>
      <c r="D75" s="246" t="s">
        <v>1144</v>
      </c>
      <c r="E75" s="247">
        <v>1368100</v>
      </c>
    </row>
    <row r="76" spans="1:5">
      <c r="A76" s="245" t="s">
        <v>1229</v>
      </c>
      <c r="B76" s="246" t="s">
        <v>1802</v>
      </c>
      <c r="C76" s="246" t="s">
        <v>1200</v>
      </c>
      <c r="D76" s="246" t="s">
        <v>1230</v>
      </c>
      <c r="E76" s="247">
        <v>1368100</v>
      </c>
    </row>
    <row r="77" spans="1:5" ht="127.5">
      <c r="A77" s="245" t="s">
        <v>1478</v>
      </c>
      <c r="B77" s="246" t="s">
        <v>1479</v>
      </c>
      <c r="C77" s="246" t="s">
        <v>1174</v>
      </c>
      <c r="D77" s="246" t="s">
        <v>1174</v>
      </c>
      <c r="E77" s="247">
        <v>651000</v>
      </c>
    </row>
    <row r="78" spans="1:5" ht="25.5">
      <c r="A78" s="245" t="s">
        <v>1328</v>
      </c>
      <c r="B78" s="246" t="s">
        <v>1479</v>
      </c>
      <c r="C78" s="246" t="s">
        <v>1329</v>
      </c>
      <c r="D78" s="246" t="s">
        <v>1174</v>
      </c>
      <c r="E78" s="247">
        <v>651000</v>
      </c>
    </row>
    <row r="79" spans="1:5">
      <c r="A79" s="245" t="s">
        <v>1199</v>
      </c>
      <c r="B79" s="246" t="s">
        <v>1479</v>
      </c>
      <c r="C79" s="246" t="s">
        <v>1200</v>
      </c>
      <c r="D79" s="246" t="s">
        <v>1174</v>
      </c>
      <c r="E79" s="247">
        <v>651000</v>
      </c>
    </row>
    <row r="80" spans="1:5">
      <c r="A80" s="245" t="s">
        <v>140</v>
      </c>
      <c r="B80" s="246" t="s">
        <v>1479</v>
      </c>
      <c r="C80" s="246" t="s">
        <v>1200</v>
      </c>
      <c r="D80" s="246" t="s">
        <v>1142</v>
      </c>
      <c r="E80" s="247">
        <v>651000</v>
      </c>
    </row>
    <row r="81" spans="1:5">
      <c r="A81" s="245" t="s">
        <v>1077</v>
      </c>
      <c r="B81" s="246" t="s">
        <v>1479</v>
      </c>
      <c r="C81" s="246" t="s">
        <v>1200</v>
      </c>
      <c r="D81" s="246" t="s">
        <v>1078</v>
      </c>
      <c r="E81" s="247">
        <v>651000</v>
      </c>
    </row>
    <row r="82" spans="1:5" ht="153">
      <c r="A82" s="245" t="s">
        <v>1480</v>
      </c>
      <c r="B82" s="246" t="s">
        <v>1481</v>
      </c>
      <c r="C82" s="246" t="s">
        <v>1174</v>
      </c>
      <c r="D82" s="246" t="s">
        <v>1174</v>
      </c>
      <c r="E82" s="247">
        <v>1411400</v>
      </c>
    </row>
    <row r="83" spans="1:5" ht="25.5">
      <c r="A83" s="245" t="s">
        <v>1328</v>
      </c>
      <c r="B83" s="246" t="s">
        <v>1481</v>
      </c>
      <c r="C83" s="246" t="s">
        <v>1329</v>
      </c>
      <c r="D83" s="246" t="s">
        <v>1174</v>
      </c>
      <c r="E83" s="247">
        <v>1411400</v>
      </c>
    </row>
    <row r="84" spans="1:5">
      <c r="A84" s="245" t="s">
        <v>1199</v>
      </c>
      <c r="B84" s="246" t="s">
        <v>1481</v>
      </c>
      <c r="C84" s="246" t="s">
        <v>1200</v>
      </c>
      <c r="D84" s="246" t="s">
        <v>1174</v>
      </c>
      <c r="E84" s="247">
        <v>1411400</v>
      </c>
    </row>
    <row r="85" spans="1:5">
      <c r="A85" s="245" t="s">
        <v>140</v>
      </c>
      <c r="B85" s="246" t="s">
        <v>1481</v>
      </c>
      <c r="C85" s="246" t="s">
        <v>1200</v>
      </c>
      <c r="D85" s="246" t="s">
        <v>1142</v>
      </c>
      <c r="E85" s="247">
        <v>1411400</v>
      </c>
    </row>
    <row r="86" spans="1:5">
      <c r="A86" s="245" t="s">
        <v>1077</v>
      </c>
      <c r="B86" s="246" t="s">
        <v>1481</v>
      </c>
      <c r="C86" s="246" t="s">
        <v>1200</v>
      </c>
      <c r="D86" s="246" t="s">
        <v>1078</v>
      </c>
      <c r="E86" s="247">
        <v>1411400</v>
      </c>
    </row>
    <row r="87" spans="1:5" ht="102">
      <c r="A87" s="245" t="s">
        <v>417</v>
      </c>
      <c r="B87" s="246" t="s">
        <v>767</v>
      </c>
      <c r="C87" s="246" t="s">
        <v>1174</v>
      </c>
      <c r="D87" s="246" t="s">
        <v>1174</v>
      </c>
      <c r="E87" s="247">
        <v>1008000</v>
      </c>
    </row>
    <row r="88" spans="1:5" ht="25.5">
      <c r="A88" s="245" t="s">
        <v>1328</v>
      </c>
      <c r="B88" s="246" t="s">
        <v>767</v>
      </c>
      <c r="C88" s="246" t="s">
        <v>1329</v>
      </c>
      <c r="D88" s="246" t="s">
        <v>1174</v>
      </c>
      <c r="E88" s="247">
        <v>1008000</v>
      </c>
    </row>
    <row r="89" spans="1:5">
      <c r="A89" s="245" t="s">
        <v>1199</v>
      </c>
      <c r="B89" s="246" t="s">
        <v>767</v>
      </c>
      <c r="C89" s="246" t="s">
        <v>1200</v>
      </c>
      <c r="D89" s="246" t="s">
        <v>1174</v>
      </c>
      <c r="E89" s="247">
        <v>1008000</v>
      </c>
    </row>
    <row r="90" spans="1:5">
      <c r="A90" s="245" t="s">
        <v>140</v>
      </c>
      <c r="B90" s="246" t="s">
        <v>767</v>
      </c>
      <c r="C90" s="246" t="s">
        <v>1200</v>
      </c>
      <c r="D90" s="246" t="s">
        <v>1142</v>
      </c>
      <c r="E90" s="247">
        <v>1008000</v>
      </c>
    </row>
    <row r="91" spans="1:5">
      <c r="A91" s="245" t="s">
        <v>1075</v>
      </c>
      <c r="B91" s="246" t="s">
        <v>767</v>
      </c>
      <c r="C91" s="246" t="s">
        <v>1200</v>
      </c>
      <c r="D91" s="246" t="s">
        <v>365</v>
      </c>
      <c r="E91" s="247">
        <v>1008000</v>
      </c>
    </row>
    <row r="92" spans="1:5" ht="127.5">
      <c r="A92" s="245" t="s">
        <v>572</v>
      </c>
      <c r="B92" s="246" t="s">
        <v>743</v>
      </c>
      <c r="C92" s="246" t="s">
        <v>1174</v>
      </c>
      <c r="D92" s="246" t="s">
        <v>1174</v>
      </c>
      <c r="E92" s="247">
        <v>49022846</v>
      </c>
    </row>
    <row r="93" spans="1:5" ht="51">
      <c r="A93" s="245" t="s">
        <v>1319</v>
      </c>
      <c r="B93" s="246" t="s">
        <v>743</v>
      </c>
      <c r="C93" s="246" t="s">
        <v>273</v>
      </c>
      <c r="D93" s="246" t="s">
        <v>1174</v>
      </c>
      <c r="E93" s="247">
        <v>49022846</v>
      </c>
    </row>
    <row r="94" spans="1:5">
      <c r="A94" s="245" t="s">
        <v>1191</v>
      </c>
      <c r="B94" s="246" t="s">
        <v>743</v>
      </c>
      <c r="C94" s="246" t="s">
        <v>133</v>
      </c>
      <c r="D94" s="246" t="s">
        <v>1174</v>
      </c>
      <c r="E94" s="247">
        <v>49022846</v>
      </c>
    </row>
    <row r="95" spans="1:5">
      <c r="A95" s="245" t="s">
        <v>140</v>
      </c>
      <c r="B95" s="246" t="s">
        <v>743</v>
      </c>
      <c r="C95" s="246" t="s">
        <v>133</v>
      </c>
      <c r="D95" s="246" t="s">
        <v>1142</v>
      </c>
      <c r="E95" s="247">
        <v>49022846</v>
      </c>
    </row>
    <row r="96" spans="1:5">
      <c r="A96" s="245" t="s">
        <v>152</v>
      </c>
      <c r="B96" s="246" t="s">
        <v>743</v>
      </c>
      <c r="C96" s="246" t="s">
        <v>133</v>
      </c>
      <c r="D96" s="246" t="s">
        <v>408</v>
      </c>
      <c r="E96" s="247">
        <v>49022846</v>
      </c>
    </row>
    <row r="97" spans="1:5" ht="140.25">
      <c r="A97" s="245" t="s">
        <v>415</v>
      </c>
      <c r="B97" s="246" t="s">
        <v>751</v>
      </c>
      <c r="C97" s="246" t="s">
        <v>1174</v>
      </c>
      <c r="D97" s="246" t="s">
        <v>1174</v>
      </c>
      <c r="E97" s="247">
        <v>62051185.479999997</v>
      </c>
    </row>
    <row r="98" spans="1:5" ht="51">
      <c r="A98" s="245" t="s">
        <v>1319</v>
      </c>
      <c r="B98" s="246" t="s">
        <v>751</v>
      </c>
      <c r="C98" s="246" t="s">
        <v>273</v>
      </c>
      <c r="D98" s="246" t="s">
        <v>1174</v>
      </c>
      <c r="E98" s="247">
        <v>62051185.479999997</v>
      </c>
    </row>
    <row r="99" spans="1:5">
      <c r="A99" s="245" t="s">
        <v>1191</v>
      </c>
      <c r="B99" s="246" t="s">
        <v>751</v>
      </c>
      <c r="C99" s="246" t="s">
        <v>133</v>
      </c>
      <c r="D99" s="246" t="s">
        <v>1174</v>
      </c>
      <c r="E99" s="247">
        <v>62051185.479999997</v>
      </c>
    </row>
    <row r="100" spans="1:5">
      <c r="A100" s="245" t="s">
        <v>140</v>
      </c>
      <c r="B100" s="246" t="s">
        <v>751</v>
      </c>
      <c r="C100" s="246" t="s">
        <v>133</v>
      </c>
      <c r="D100" s="246" t="s">
        <v>1142</v>
      </c>
      <c r="E100" s="247">
        <v>62051185.479999997</v>
      </c>
    </row>
    <row r="101" spans="1:5">
      <c r="A101" s="245" t="s">
        <v>153</v>
      </c>
      <c r="B101" s="246" t="s">
        <v>751</v>
      </c>
      <c r="C101" s="246" t="s">
        <v>133</v>
      </c>
      <c r="D101" s="246" t="s">
        <v>395</v>
      </c>
      <c r="E101" s="247">
        <v>62051185.479999997</v>
      </c>
    </row>
    <row r="102" spans="1:5" ht="127.5">
      <c r="A102" s="245" t="s">
        <v>576</v>
      </c>
      <c r="B102" s="246" t="s">
        <v>755</v>
      </c>
      <c r="C102" s="246" t="s">
        <v>1174</v>
      </c>
      <c r="D102" s="246" t="s">
        <v>1174</v>
      </c>
      <c r="E102" s="247">
        <v>4486602.12</v>
      </c>
    </row>
    <row r="103" spans="1:5" ht="25.5">
      <c r="A103" s="245" t="s">
        <v>1328</v>
      </c>
      <c r="B103" s="246" t="s">
        <v>755</v>
      </c>
      <c r="C103" s="246" t="s">
        <v>1329</v>
      </c>
      <c r="D103" s="246" t="s">
        <v>1174</v>
      </c>
      <c r="E103" s="247">
        <v>4486602.12</v>
      </c>
    </row>
    <row r="104" spans="1:5">
      <c r="A104" s="245" t="s">
        <v>1199</v>
      </c>
      <c r="B104" s="246" t="s">
        <v>755</v>
      </c>
      <c r="C104" s="246" t="s">
        <v>1200</v>
      </c>
      <c r="D104" s="246" t="s">
        <v>1174</v>
      </c>
      <c r="E104" s="247">
        <v>4486602.12</v>
      </c>
    </row>
    <row r="105" spans="1:5">
      <c r="A105" s="245" t="s">
        <v>140</v>
      </c>
      <c r="B105" s="246" t="s">
        <v>755</v>
      </c>
      <c r="C105" s="246" t="s">
        <v>1200</v>
      </c>
      <c r="D105" s="246" t="s">
        <v>1142</v>
      </c>
      <c r="E105" s="247">
        <v>4486602.12</v>
      </c>
    </row>
    <row r="106" spans="1:5">
      <c r="A106" s="245" t="s">
        <v>1077</v>
      </c>
      <c r="B106" s="246" t="s">
        <v>755</v>
      </c>
      <c r="C106" s="246" t="s">
        <v>1200</v>
      </c>
      <c r="D106" s="246" t="s">
        <v>1078</v>
      </c>
      <c r="E106" s="247">
        <v>4486602.12</v>
      </c>
    </row>
    <row r="107" spans="1:5" ht="140.25">
      <c r="A107" s="245" t="s">
        <v>418</v>
      </c>
      <c r="B107" s="246" t="s">
        <v>768</v>
      </c>
      <c r="C107" s="246" t="s">
        <v>1174</v>
      </c>
      <c r="D107" s="246" t="s">
        <v>1174</v>
      </c>
      <c r="E107" s="247">
        <v>850000</v>
      </c>
    </row>
    <row r="108" spans="1:5" ht="25.5">
      <c r="A108" s="245" t="s">
        <v>1328</v>
      </c>
      <c r="B108" s="246" t="s">
        <v>768</v>
      </c>
      <c r="C108" s="246" t="s">
        <v>1329</v>
      </c>
      <c r="D108" s="246" t="s">
        <v>1174</v>
      </c>
      <c r="E108" s="247">
        <v>850000</v>
      </c>
    </row>
    <row r="109" spans="1:5">
      <c r="A109" s="245" t="s">
        <v>1199</v>
      </c>
      <c r="B109" s="246" t="s">
        <v>768</v>
      </c>
      <c r="C109" s="246" t="s">
        <v>1200</v>
      </c>
      <c r="D109" s="246" t="s">
        <v>1174</v>
      </c>
      <c r="E109" s="247">
        <v>850000</v>
      </c>
    </row>
    <row r="110" spans="1:5">
      <c r="A110" s="245" t="s">
        <v>140</v>
      </c>
      <c r="B110" s="246" t="s">
        <v>768</v>
      </c>
      <c r="C110" s="246" t="s">
        <v>1200</v>
      </c>
      <c r="D110" s="246" t="s">
        <v>1142</v>
      </c>
      <c r="E110" s="247">
        <v>850000</v>
      </c>
    </row>
    <row r="111" spans="1:5">
      <c r="A111" s="245" t="s">
        <v>1075</v>
      </c>
      <c r="B111" s="246" t="s">
        <v>768</v>
      </c>
      <c r="C111" s="246" t="s">
        <v>1200</v>
      </c>
      <c r="D111" s="246" t="s">
        <v>365</v>
      </c>
      <c r="E111" s="247">
        <v>850000</v>
      </c>
    </row>
    <row r="112" spans="1:5" ht="76.5">
      <c r="A112" s="245" t="s">
        <v>1803</v>
      </c>
      <c r="B112" s="246" t="s">
        <v>1804</v>
      </c>
      <c r="C112" s="246" t="s">
        <v>1174</v>
      </c>
      <c r="D112" s="246" t="s">
        <v>1174</v>
      </c>
      <c r="E112" s="247">
        <v>15752100</v>
      </c>
    </row>
    <row r="113" spans="1:5" ht="25.5">
      <c r="A113" s="245" t="s">
        <v>1328</v>
      </c>
      <c r="B113" s="246" t="s">
        <v>1804</v>
      </c>
      <c r="C113" s="246" t="s">
        <v>1329</v>
      </c>
      <c r="D113" s="246" t="s">
        <v>1174</v>
      </c>
      <c r="E113" s="247">
        <v>15645943.029999999</v>
      </c>
    </row>
    <row r="114" spans="1:5">
      <c r="A114" s="245" t="s">
        <v>1199</v>
      </c>
      <c r="B114" s="246" t="s">
        <v>1804</v>
      </c>
      <c r="C114" s="246" t="s">
        <v>1200</v>
      </c>
      <c r="D114" s="246" t="s">
        <v>1174</v>
      </c>
      <c r="E114" s="247">
        <v>15450887.710000001</v>
      </c>
    </row>
    <row r="115" spans="1:5">
      <c r="A115" s="245" t="s">
        <v>140</v>
      </c>
      <c r="B115" s="246" t="s">
        <v>1804</v>
      </c>
      <c r="C115" s="246" t="s">
        <v>1200</v>
      </c>
      <c r="D115" s="246" t="s">
        <v>1142</v>
      </c>
      <c r="E115" s="247">
        <v>15450887.710000001</v>
      </c>
    </row>
    <row r="116" spans="1:5">
      <c r="A116" s="245" t="s">
        <v>1077</v>
      </c>
      <c r="B116" s="246" t="s">
        <v>1804</v>
      </c>
      <c r="C116" s="246" t="s">
        <v>1200</v>
      </c>
      <c r="D116" s="246" t="s">
        <v>1078</v>
      </c>
      <c r="E116" s="247">
        <v>15450887.710000001</v>
      </c>
    </row>
    <row r="117" spans="1:5">
      <c r="A117" s="245" t="s">
        <v>2190</v>
      </c>
      <c r="B117" s="246" t="s">
        <v>1804</v>
      </c>
      <c r="C117" s="246" t="s">
        <v>2191</v>
      </c>
      <c r="D117" s="246" t="s">
        <v>1174</v>
      </c>
      <c r="E117" s="247">
        <v>29283.97</v>
      </c>
    </row>
    <row r="118" spans="1:5">
      <c r="A118" s="245" t="s">
        <v>140</v>
      </c>
      <c r="B118" s="246" t="s">
        <v>1804</v>
      </c>
      <c r="C118" s="246" t="s">
        <v>2191</v>
      </c>
      <c r="D118" s="246" t="s">
        <v>1142</v>
      </c>
      <c r="E118" s="247">
        <v>29283.97</v>
      </c>
    </row>
    <row r="119" spans="1:5">
      <c r="A119" s="245" t="s">
        <v>1077</v>
      </c>
      <c r="B119" s="246" t="s">
        <v>1804</v>
      </c>
      <c r="C119" s="246" t="s">
        <v>2191</v>
      </c>
      <c r="D119" s="246" t="s">
        <v>1078</v>
      </c>
      <c r="E119" s="247">
        <v>29283.97</v>
      </c>
    </row>
    <row r="120" spans="1:5" ht="51">
      <c r="A120" s="245" t="s">
        <v>1973</v>
      </c>
      <c r="B120" s="246" t="s">
        <v>1804</v>
      </c>
      <c r="C120" s="246" t="s">
        <v>1732</v>
      </c>
      <c r="D120" s="246" t="s">
        <v>1174</v>
      </c>
      <c r="E120" s="247">
        <v>165771.35</v>
      </c>
    </row>
    <row r="121" spans="1:5">
      <c r="A121" s="245" t="s">
        <v>140</v>
      </c>
      <c r="B121" s="246" t="s">
        <v>1804</v>
      </c>
      <c r="C121" s="246" t="s">
        <v>1732</v>
      </c>
      <c r="D121" s="246" t="s">
        <v>1142</v>
      </c>
      <c r="E121" s="247">
        <v>165771.35</v>
      </c>
    </row>
    <row r="122" spans="1:5">
      <c r="A122" s="245" t="s">
        <v>1077</v>
      </c>
      <c r="B122" s="246" t="s">
        <v>1804</v>
      </c>
      <c r="C122" s="246" t="s">
        <v>1732</v>
      </c>
      <c r="D122" s="246" t="s">
        <v>1078</v>
      </c>
      <c r="E122" s="247">
        <v>165771.35</v>
      </c>
    </row>
    <row r="123" spans="1:5">
      <c r="A123" s="245" t="s">
        <v>1322</v>
      </c>
      <c r="B123" s="246" t="s">
        <v>1804</v>
      </c>
      <c r="C123" s="246" t="s">
        <v>1323</v>
      </c>
      <c r="D123" s="246" t="s">
        <v>1174</v>
      </c>
      <c r="E123" s="247">
        <v>106156.97</v>
      </c>
    </row>
    <row r="124" spans="1:5" ht="38.25">
      <c r="A124" s="245" t="s">
        <v>1207</v>
      </c>
      <c r="B124" s="246" t="s">
        <v>1804</v>
      </c>
      <c r="C124" s="246" t="s">
        <v>354</v>
      </c>
      <c r="D124" s="246" t="s">
        <v>1174</v>
      </c>
      <c r="E124" s="247">
        <v>106156.97</v>
      </c>
    </row>
    <row r="125" spans="1:5">
      <c r="A125" s="245" t="s">
        <v>140</v>
      </c>
      <c r="B125" s="246" t="s">
        <v>1804</v>
      </c>
      <c r="C125" s="246" t="s">
        <v>354</v>
      </c>
      <c r="D125" s="246" t="s">
        <v>1142</v>
      </c>
      <c r="E125" s="247">
        <v>106156.97</v>
      </c>
    </row>
    <row r="126" spans="1:5">
      <c r="A126" s="245" t="s">
        <v>1077</v>
      </c>
      <c r="B126" s="246" t="s">
        <v>1804</v>
      </c>
      <c r="C126" s="246" t="s">
        <v>354</v>
      </c>
      <c r="D126" s="246" t="s">
        <v>1078</v>
      </c>
      <c r="E126" s="247">
        <v>106156.97</v>
      </c>
    </row>
    <row r="127" spans="1:5" ht="114.75">
      <c r="A127" s="245" t="s">
        <v>2118</v>
      </c>
      <c r="B127" s="246" t="s">
        <v>2119</v>
      </c>
      <c r="C127" s="246" t="s">
        <v>1174</v>
      </c>
      <c r="D127" s="246" t="s">
        <v>1174</v>
      </c>
      <c r="E127" s="247">
        <v>20000</v>
      </c>
    </row>
    <row r="128" spans="1:5" ht="25.5">
      <c r="A128" s="245" t="s">
        <v>1320</v>
      </c>
      <c r="B128" s="246" t="s">
        <v>2119</v>
      </c>
      <c r="C128" s="246" t="s">
        <v>1321</v>
      </c>
      <c r="D128" s="246" t="s">
        <v>1174</v>
      </c>
      <c r="E128" s="247">
        <v>20000</v>
      </c>
    </row>
    <row r="129" spans="1:5" ht="25.5">
      <c r="A129" s="245" t="s">
        <v>1197</v>
      </c>
      <c r="B129" s="246" t="s">
        <v>2119</v>
      </c>
      <c r="C129" s="246" t="s">
        <v>1198</v>
      </c>
      <c r="D129" s="246" t="s">
        <v>1174</v>
      </c>
      <c r="E129" s="247">
        <v>20000</v>
      </c>
    </row>
    <row r="130" spans="1:5">
      <c r="A130" s="245" t="s">
        <v>140</v>
      </c>
      <c r="B130" s="246" t="s">
        <v>2119</v>
      </c>
      <c r="C130" s="246" t="s">
        <v>1198</v>
      </c>
      <c r="D130" s="246" t="s">
        <v>1142</v>
      </c>
      <c r="E130" s="247">
        <v>20000</v>
      </c>
    </row>
    <row r="131" spans="1:5">
      <c r="A131" s="245" t="s">
        <v>152</v>
      </c>
      <c r="B131" s="246" t="s">
        <v>2119</v>
      </c>
      <c r="C131" s="246" t="s">
        <v>1198</v>
      </c>
      <c r="D131" s="246" t="s">
        <v>408</v>
      </c>
      <c r="E131" s="247">
        <v>20000</v>
      </c>
    </row>
    <row r="132" spans="1:5" ht="114.75">
      <c r="A132" s="245" t="s">
        <v>530</v>
      </c>
      <c r="B132" s="246" t="s">
        <v>757</v>
      </c>
      <c r="C132" s="246" t="s">
        <v>1174</v>
      </c>
      <c r="D132" s="246" t="s">
        <v>1174</v>
      </c>
      <c r="E132" s="247">
        <v>5935756</v>
      </c>
    </row>
    <row r="133" spans="1:5" ht="51">
      <c r="A133" s="245" t="s">
        <v>1319</v>
      </c>
      <c r="B133" s="246" t="s">
        <v>757</v>
      </c>
      <c r="C133" s="246" t="s">
        <v>273</v>
      </c>
      <c r="D133" s="246" t="s">
        <v>1174</v>
      </c>
      <c r="E133" s="247">
        <v>1001339.9</v>
      </c>
    </row>
    <row r="134" spans="1:5">
      <c r="A134" s="245" t="s">
        <v>1191</v>
      </c>
      <c r="B134" s="246" t="s">
        <v>757</v>
      </c>
      <c r="C134" s="246" t="s">
        <v>133</v>
      </c>
      <c r="D134" s="246" t="s">
        <v>1174</v>
      </c>
      <c r="E134" s="247">
        <v>1001339.9</v>
      </c>
    </row>
    <row r="135" spans="1:5">
      <c r="A135" s="245" t="s">
        <v>140</v>
      </c>
      <c r="B135" s="246" t="s">
        <v>757</v>
      </c>
      <c r="C135" s="246" t="s">
        <v>133</v>
      </c>
      <c r="D135" s="246" t="s">
        <v>1142</v>
      </c>
      <c r="E135" s="247">
        <v>1001339.9</v>
      </c>
    </row>
    <row r="136" spans="1:5">
      <c r="A136" s="245" t="s">
        <v>153</v>
      </c>
      <c r="B136" s="246" t="s">
        <v>757</v>
      </c>
      <c r="C136" s="246" t="s">
        <v>133</v>
      </c>
      <c r="D136" s="246" t="s">
        <v>395</v>
      </c>
      <c r="E136" s="247">
        <v>1001339.9</v>
      </c>
    </row>
    <row r="137" spans="1:5">
      <c r="A137" s="245" t="s">
        <v>2117</v>
      </c>
      <c r="B137" s="246" t="s">
        <v>757</v>
      </c>
      <c r="C137" s="246" t="s">
        <v>391</v>
      </c>
      <c r="D137" s="246" t="s">
        <v>1174</v>
      </c>
      <c r="E137" s="247">
        <v>115840</v>
      </c>
    </row>
    <row r="138" spans="1:5" ht="25.5">
      <c r="A138" s="245" t="s">
        <v>1320</v>
      </c>
      <c r="B138" s="246" t="s">
        <v>757</v>
      </c>
      <c r="C138" s="246" t="s">
        <v>1321</v>
      </c>
      <c r="D138" s="246" t="s">
        <v>1174</v>
      </c>
      <c r="E138" s="247">
        <v>4818576.0999999996</v>
      </c>
    </row>
    <row r="139" spans="1:5" ht="25.5">
      <c r="A139" s="245" t="s">
        <v>1197</v>
      </c>
      <c r="B139" s="246" t="s">
        <v>757</v>
      </c>
      <c r="C139" s="246" t="s">
        <v>1198</v>
      </c>
      <c r="D139" s="246" t="s">
        <v>1174</v>
      </c>
      <c r="E139" s="247">
        <v>4818576.0999999996</v>
      </c>
    </row>
    <row r="140" spans="1:5">
      <c r="A140" s="245" t="s">
        <v>140</v>
      </c>
      <c r="B140" s="246" t="s">
        <v>757</v>
      </c>
      <c r="C140" s="246" t="s">
        <v>1198</v>
      </c>
      <c r="D140" s="246" t="s">
        <v>1142</v>
      </c>
      <c r="E140" s="247">
        <v>4818576.0999999996</v>
      </c>
    </row>
    <row r="141" spans="1:5">
      <c r="A141" s="245" t="s">
        <v>153</v>
      </c>
      <c r="B141" s="246" t="s">
        <v>757</v>
      </c>
      <c r="C141" s="246" t="s">
        <v>1198</v>
      </c>
      <c r="D141" s="246" t="s">
        <v>395</v>
      </c>
      <c r="E141" s="247">
        <v>4818576.0999999996</v>
      </c>
    </row>
    <row r="142" spans="1:5" ht="114.75">
      <c r="A142" s="245" t="s">
        <v>577</v>
      </c>
      <c r="B142" s="246" t="s">
        <v>756</v>
      </c>
      <c r="C142" s="246" t="s">
        <v>1174</v>
      </c>
      <c r="D142" s="246" t="s">
        <v>1174</v>
      </c>
      <c r="E142" s="247">
        <v>78700</v>
      </c>
    </row>
    <row r="143" spans="1:5" ht="25.5">
      <c r="A143" s="245" t="s">
        <v>1328</v>
      </c>
      <c r="B143" s="246" t="s">
        <v>756</v>
      </c>
      <c r="C143" s="246" t="s">
        <v>1329</v>
      </c>
      <c r="D143" s="246" t="s">
        <v>1174</v>
      </c>
      <c r="E143" s="247">
        <v>78700</v>
      </c>
    </row>
    <row r="144" spans="1:5">
      <c r="A144" s="245" t="s">
        <v>1199</v>
      </c>
      <c r="B144" s="246" t="s">
        <v>756</v>
      </c>
      <c r="C144" s="246" t="s">
        <v>1200</v>
      </c>
      <c r="D144" s="246" t="s">
        <v>1174</v>
      </c>
      <c r="E144" s="247">
        <v>78700</v>
      </c>
    </row>
    <row r="145" spans="1:5">
      <c r="A145" s="245" t="s">
        <v>140</v>
      </c>
      <c r="B145" s="246" t="s">
        <v>756</v>
      </c>
      <c r="C145" s="246" t="s">
        <v>1200</v>
      </c>
      <c r="D145" s="246" t="s">
        <v>1142</v>
      </c>
      <c r="E145" s="247">
        <v>78700</v>
      </c>
    </row>
    <row r="146" spans="1:5">
      <c r="A146" s="245" t="s">
        <v>1077</v>
      </c>
      <c r="B146" s="246" t="s">
        <v>756</v>
      </c>
      <c r="C146" s="246" t="s">
        <v>1200</v>
      </c>
      <c r="D146" s="246" t="s">
        <v>1078</v>
      </c>
      <c r="E146" s="247">
        <v>78700</v>
      </c>
    </row>
    <row r="147" spans="1:5" ht="102">
      <c r="A147" s="245" t="s">
        <v>573</v>
      </c>
      <c r="B147" s="246" t="s">
        <v>744</v>
      </c>
      <c r="C147" s="246" t="s">
        <v>1174</v>
      </c>
      <c r="D147" s="246" t="s">
        <v>1174</v>
      </c>
      <c r="E147" s="247">
        <v>1134598.9099999999</v>
      </c>
    </row>
    <row r="148" spans="1:5" ht="51">
      <c r="A148" s="245" t="s">
        <v>1319</v>
      </c>
      <c r="B148" s="246" t="s">
        <v>744</v>
      </c>
      <c r="C148" s="246" t="s">
        <v>273</v>
      </c>
      <c r="D148" s="246" t="s">
        <v>1174</v>
      </c>
      <c r="E148" s="247">
        <v>1134598.9099999999</v>
      </c>
    </row>
    <row r="149" spans="1:5">
      <c r="A149" s="245" t="s">
        <v>1191</v>
      </c>
      <c r="B149" s="246" t="s">
        <v>744</v>
      </c>
      <c r="C149" s="246" t="s">
        <v>133</v>
      </c>
      <c r="D149" s="246" t="s">
        <v>1174</v>
      </c>
      <c r="E149" s="247">
        <v>1134598.9099999999</v>
      </c>
    </row>
    <row r="150" spans="1:5">
      <c r="A150" s="245" t="s">
        <v>140</v>
      </c>
      <c r="B150" s="246" t="s">
        <v>744</v>
      </c>
      <c r="C150" s="246" t="s">
        <v>133</v>
      </c>
      <c r="D150" s="246" t="s">
        <v>1142</v>
      </c>
      <c r="E150" s="247">
        <v>1134598.9099999999</v>
      </c>
    </row>
    <row r="151" spans="1:5">
      <c r="A151" s="245" t="s">
        <v>152</v>
      </c>
      <c r="B151" s="246" t="s">
        <v>744</v>
      </c>
      <c r="C151" s="246" t="s">
        <v>133</v>
      </c>
      <c r="D151" s="246" t="s">
        <v>408</v>
      </c>
      <c r="E151" s="247">
        <v>1134598.9099999999</v>
      </c>
    </row>
    <row r="152" spans="1:5" ht="102">
      <c r="A152" s="245" t="s">
        <v>578</v>
      </c>
      <c r="B152" s="246" t="s">
        <v>752</v>
      </c>
      <c r="C152" s="246" t="s">
        <v>1174</v>
      </c>
      <c r="D152" s="246" t="s">
        <v>1174</v>
      </c>
      <c r="E152" s="247">
        <v>915666.62</v>
      </c>
    </row>
    <row r="153" spans="1:5" ht="51">
      <c r="A153" s="245" t="s">
        <v>1319</v>
      </c>
      <c r="B153" s="246" t="s">
        <v>752</v>
      </c>
      <c r="C153" s="246" t="s">
        <v>273</v>
      </c>
      <c r="D153" s="246" t="s">
        <v>1174</v>
      </c>
      <c r="E153" s="247">
        <v>915666.62</v>
      </c>
    </row>
    <row r="154" spans="1:5">
      <c r="A154" s="245" t="s">
        <v>1191</v>
      </c>
      <c r="B154" s="246" t="s">
        <v>752</v>
      </c>
      <c r="C154" s="246" t="s">
        <v>133</v>
      </c>
      <c r="D154" s="246" t="s">
        <v>1174</v>
      </c>
      <c r="E154" s="247">
        <v>915666.62</v>
      </c>
    </row>
    <row r="155" spans="1:5">
      <c r="A155" s="245" t="s">
        <v>140</v>
      </c>
      <c r="B155" s="246" t="s">
        <v>752</v>
      </c>
      <c r="C155" s="246" t="s">
        <v>133</v>
      </c>
      <c r="D155" s="246" t="s">
        <v>1142</v>
      </c>
      <c r="E155" s="247">
        <v>915666.62</v>
      </c>
    </row>
    <row r="156" spans="1:5">
      <c r="A156" s="245" t="s">
        <v>153</v>
      </c>
      <c r="B156" s="246" t="s">
        <v>752</v>
      </c>
      <c r="C156" s="246" t="s">
        <v>133</v>
      </c>
      <c r="D156" s="246" t="s">
        <v>395</v>
      </c>
      <c r="E156" s="247">
        <v>915666.62</v>
      </c>
    </row>
    <row r="157" spans="1:5" ht="102">
      <c r="A157" s="245" t="s">
        <v>579</v>
      </c>
      <c r="B157" s="246" t="s">
        <v>759</v>
      </c>
      <c r="C157" s="246" t="s">
        <v>1174</v>
      </c>
      <c r="D157" s="246" t="s">
        <v>1174</v>
      </c>
      <c r="E157" s="247">
        <v>570000</v>
      </c>
    </row>
    <row r="158" spans="1:5" ht="25.5">
      <c r="A158" s="245" t="s">
        <v>1328</v>
      </c>
      <c r="B158" s="246" t="s">
        <v>759</v>
      </c>
      <c r="C158" s="246" t="s">
        <v>1329</v>
      </c>
      <c r="D158" s="246" t="s">
        <v>1174</v>
      </c>
      <c r="E158" s="247">
        <v>570000</v>
      </c>
    </row>
    <row r="159" spans="1:5">
      <c r="A159" s="245" t="s">
        <v>1199</v>
      </c>
      <c r="B159" s="246" t="s">
        <v>759</v>
      </c>
      <c r="C159" s="246" t="s">
        <v>1200</v>
      </c>
      <c r="D159" s="246" t="s">
        <v>1174</v>
      </c>
      <c r="E159" s="247">
        <v>570000</v>
      </c>
    </row>
    <row r="160" spans="1:5">
      <c r="A160" s="245" t="s">
        <v>140</v>
      </c>
      <c r="B160" s="246" t="s">
        <v>759</v>
      </c>
      <c r="C160" s="246" t="s">
        <v>1200</v>
      </c>
      <c r="D160" s="246" t="s">
        <v>1142</v>
      </c>
      <c r="E160" s="247">
        <v>570000</v>
      </c>
    </row>
    <row r="161" spans="1:5">
      <c r="A161" s="245" t="s">
        <v>1077</v>
      </c>
      <c r="B161" s="246" t="s">
        <v>759</v>
      </c>
      <c r="C161" s="246" t="s">
        <v>1200</v>
      </c>
      <c r="D161" s="246" t="s">
        <v>1078</v>
      </c>
      <c r="E161" s="247">
        <v>570000</v>
      </c>
    </row>
    <row r="162" spans="1:5" ht="102">
      <c r="A162" s="245" t="s">
        <v>769</v>
      </c>
      <c r="B162" s="246" t="s">
        <v>770</v>
      </c>
      <c r="C162" s="246" t="s">
        <v>1174</v>
      </c>
      <c r="D162" s="246" t="s">
        <v>1174</v>
      </c>
      <c r="E162" s="247">
        <v>93000</v>
      </c>
    </row>
    <row r="163" spans="1:5" ht="25.5">
      <c r="A163" s="245" t="s">
        <v>1328</v>
      </c>
      <c r="B163" s="246" t="s">
        <v>770</v>
      </c>
      <c r="C163" s="246" t="s">
        <v>1329</v>
      </c>
      <c r="D163" s="246" t="s">
        <v>1174</v>
      </c>
      <c r="E163" s="247">
        <v>93000</v>
      </c>
    </row>
    <row r="164" spans="1:5">
      <c r="A164" s="245" t="s">
        <v>1199</v>
      </c>
      <c r="B164" s="246" t="s">
        <v>770</v>
      </c>
      <c r="C164" s="246" t="s">
        <v>1200</v>
      </c>
      <c r="D164" s="246" t="s">
        <v>1174</v>
      </c>
      <c r="E164" s="247">
        <v>93000</v>
      </c>
    </row>
    <row r="165" spans="1:5">
      <c r="A165" s="245" t="s">
        <v>140</v>
      </c>
      <c r="B165" s="246" t="s">
        <v>770</v>
      </c>
      <c r="C165" s="246" t="s">
        <v>1200</v>
      </c>
      <c r="D165" s="246" t="s">
        <v>1142</v>
      </c>
      <c r="E165" s="247">
        <v>93000</v>
      </c>
    </row>
    <row r="166" spans="1:5">
      <c r="A166" s="245" t="s">
        <v>1075</v>
      </c>
      <c r="B166" s="246" t="s">
        <v>770</v>
      </c>
      <c r="C166" s="246" t="s">
        <v>1200</v>
      </c>
      <c r="D166" s="246" t="s">
        <v>365</v>
      </c>
      <c r="E166" s="247">
        <v>93000</v>
      </c>
    </row>
    <row r="167" spans="1:5" ht="102">
      <c r="A167" s="245" t="s">
        <v>574</v>
      </c>
      <c r="B167" s="246" t="s">
        <v>745</v>
      </c>
      <c r="C167" s="246" t="s">
        <v>1174</v>
      </c>
      <c r="D167" s="246" t="s">
        <v>1174</v>
      </c>
      <c r="E167" s="247">
        <v>54832731.530000001</v>
      </c>
    </row>
    <row r="168" spans="1:5" ht="25.5">
      <c r="A168" s="245" t="s">
        <v>1320</v>
      </c>
      <c r="B168" s="246" t="s">
        <v>745</v>
      </c>
      <c r="C168" s="246" t="s">
        <v>1321</v>
      </c>
      <c r="D168" s="246" t="s">
        <v>1174</v>
      </c>
      <c r="E168" s="247">
        <v>54832731.530000001</v>
      </c>
    </row>
    <row r="169" spans="1:5" ht="25.5">
      <c r="A169" s="245" t="s">
        <v>1197</v>
      </c>
      <c r="B169" s="246" t="s">
        <v>745</v>
      </c>
      <c r="C169" s="246" t="s">
        <v>1198</v>
      </c>
      <c r="D169" s="246" t="s">
        <v>1174</v>
      </c>
      <c r="E169" s="247">
        <v>54832731.530000001</v>
      </c>
    </row>
    <row r="170" spans="1:5">
      <c r="A170" s="245" t="s">
        <v>140</v>
      </c>
      <c r="B170" s="246" t="s">
        <v>745</v>
      </c>
      <c r="C170" s="246" t="s">
        <v>1198</v>
      </c>
      <c r="D170" s="246" t="s">
        <v>1142</v>
      </c>
      <c r="E170" s="247">
        <v>54832731.530000001</v>
      </c>
    </row>
    <row r="171" spans="1:5">
      <c r="A171" s="245" t="s">
        <v>152</v>
      </c>
      <c r="B171" s="246" t="s">
        <v>745</v>
      </c>
      <c r="C171" s="246" t="s">
        <v>1198</v>
      </c>
      <c r="D171" s="246" t="s">
        <v>408</v>
      </c>
      <c r="E171" s="247">
        <v>54832731.530000001</v>
      </c>
    </row>
    <row r="172" spans="1:5" ht="114.75">
      <c r="A172" s="245" t="s">
        <v>580</v>
      </c>
      <c r="B172" s="246" t="s">
        <v>753</v>
      </c>
      <c r="C172" s="246" t="s">
        <v>1174</v>
      </c>
      <c r="D172" s="246" t="s">
        <v>1174</v>
      </c>
      <c r="E172" s="247">
        <v>103766077.7</v>
      </c>
    </row>
    <row r="173" spans="1:5" ht="25.5">
      <c r="A173" s="245" t="s">
        <v>1320</v>
      </c>
      <c r="B173" s="246" t="s">
        <v>753</v>
      </c>
      <c r="C173" s="246" t="s">
        <v>1321</v>
      </c>
      <c r="D173" s="246" t="s">
        <v>1174</v>
      </c>
      <c r="E173" s="247">
        <v>103766077.7</v>
      </c>
    </row>
    <row r="174" spans="1:5" ht="25.5">
      <c r="A174" s="245" t="s">
        <v>1197</v>
      </c>
      <c r="B174" s="246" t="s">
        <v>753</v>
      </c>
      <c r="C174" s="246" t="s">
        <v>1198</v>
      </c>
      <c r="D174" s="246" t="s">
        <v>1174</v>
      </c>
      <c r="E174" s="247">
        <v>103766077.7</v>
      </c>
    </row>
    <row r="175" spans="1:5">
      <c r="A175" s="245" t="s">
        <v>140</v>
      </c>
      <c r="B175" s="246" t="s">
        <v>753</v>
      </c>
      <c r="C175" s="246" t="s">
        <v>1198</v>
      </c>
      <c r="D175" s="246" t="s">
        <v>1142</v>
      </c>
      <c r="E175" s="247">
        <v>103766077.7</v>
      </c>
    </row>
    <row r="176" spans="1:5">
      <c r="A176" s="245" t="s">
        <v>153</v>
      </c>
      <c r="B176" s="246" t="s">
        <v>753</v>
      </c>
      <c r="C176" s="246" t="s">
        <v>1198</v>
      </c>
      <c r="D176" s="246" t="s">
        <v>395</v>
      </c>
      <c r="E176" s="247">
        <v>103766077.7</v>
      </c>
    </row>
    <row r="177" spans="1:5" ht="102">
      <c r="A177" s="245" t="s">
        <v>581</v>
      </c>
      <c r="B177" s="246" t="s">
        <v>760</v>
      </c>
      <c r="C177" s="246" t="s">
        <v>1174</v>
      </c>
      <c r="D177" s="246" t="s">
        <v>1174</v>
      </c>
      <c r="E177" s="247">
        <v>2963352</v>
      </c>
    </row>
    <row r="178" spans="1:5" ht="25.5">
      <c r="A178" s="245" t="s">
        <v>1328</v>
      </c>
      <c r="B178" s="246" t="s">
        <v>760</v>
      </c>
      <c r="C178" s="246" t="s">
        <v>1329</v>
      </c>
      <c r="D178" s="246" t="s">
        <v>1174</v>
      </c>
      <c r="E178" s="247">
        <v>2963352</v>
      </c>
    </row>
    <row r="179" spans="1:5">
      <c r="A179" s="245" t="s">
        <v>1199</v>
      </c>
      <c r="B179" s="246" t="s">
        <v>760</v>
      </c>
      <c r="C179" s="246" t="s">
        <v>1200</v>
      </c>
      <c r="D179" s="246" t="s">
        <v>1174</v>
      </c>
      <c r="E179" s="247">
        <v>2963352</v>
      </c>
    </row>
    <row r="180" spans="1:5">
      <c r="A180" s="245" t="s">
        <v>140</v>
      </c>
      <c r="B180" s="246" t="s">
        <v>760</v>
      </c>
      <c r="C180" s="246" t="s">
        <v>1200</v>
      </c>
      <c r="D180" s="246" t="s">
        <v>1142</v>
      </c>
      <c r="E180" s="247">
        <v>2438256</v>
      </c>
    </row>
    <row r="181" spans="1:5">
      <c r="A181" s="245" t="s">
        <v>1077</v>
      </c>
      <c r="B181" s="246" t="s">
        <v>760</v>
      </c>
      <c r="C181" s="246" t="s">
        <v>1200</v>
      </c>
      <c r="D181" s="246" t="s">
        <v>1078</v>
      </c>
      <c r="E181" s="247">
        <v>2438256</v>
      </c>
    </row>
    <row r="182" spans="1:5">
      <c r="A182" s="245" t="s">
        <v>248</v>
      </c>
      <c r="B182" s="246" t="s">
        <v>760</v>
      </c>
      <c r="C182" s="246" t="s">
        <v>1200</v>
      </c>
      <c r="D182" s="246" t="s">
        <v>1144</v>
      </c>
      <c r="E182" s="247">
        <v>525096</v>
      </c>
    </row>
    <row r="183" spans="1:5">
      <c r="A183" s="245" t="s">
        <v>1229</v>
      </c>
      <c r="B183" s="246" t="s">
        <v>760</v>
      </c>
      <c r="C183" s="246" t="s">
        <v>1200</v>
      </c>
      <c r="D183" s="246" t="s">
        <v>1230</v>
      </c>
      <c r="E183" s="247">
        <v>525096</v>
      </c>
    </row>
    <row r="184" spans="1:5" ht="114.75">
      <c r="A184" s="245" t="s">
        <v>1149</v>
      </c>
      <c r="B184" s="246" t="s">
        <v>1150</v>
      </c>
      <c r="C184" s="246" t="s">
        <v>1174</v>
      </c>
      <c r="D184" s="246" t="s">
        <v>1174</v>
      </c>
      <c r="E184" s="247">
        <v>59000</v>
      </c>
    </row>
    <row r="185" spans="1:5" ht="25.5">
      <c r="A185" s="245" t="s">
        <v>1328</v>
      </c>
      <c r="B185" s="246" t="s">
        <v>1150</v>
      </c>
      <c r="C185" s="246" t="s">
        <v>1329</v>
      </c>
      <c r="D185" s="246" t="s">
        <v>1174</v>
      </c>
      <c r="E185" s="247">
        <v>59000</v>
      </c>
    </row>
    <row r="186" spans="1:5">
      <c r="A186" s="245" t="s">
        <v>1199</v>
      </c>
      <c r="B186" s="246" t="s">
        <v>1150</v>
      </c>
      <c r="C186" s="246" t="s">
        <v>1200</v>
      </c>
      <c r="D186" s="246" t="s">
        <v>1174</v>
      </c>
      <c r="E186" s="247">
        <v>59000</v>
      </c>
    </row>
    <row r="187" spans="1:5">
      <c r="A187" s="245" t="s">
        <v>140</v>
      </c>
      <c r="B187" s="246" t="s">
        <v>1150</v>
      </c>
      <c r="C187" s="246" t="s">
        <v>1200</v>
      </c>
      <c r="D187" s="246" t="s">
        <v>1142</v>
      </c>
      <c r="E187" s="247">
        <v>59000</v>
      </c>
    </row>
    <row r="188" spans="1:5">
      <c r="A188" s="245" t="s">
        <v>1075</v>
      </c>
      <c r="B188" s="246" t="s">
        <v>1150</v>
      </c>
      <c r="C188" s="246" t="s">
        <v>1200</v>
      </c>
      <c r="D188" s="246" t="s">
        <v>365</v>
      </c>
      <c r="E188" s="247">
        <v>59000</v>
      </c>
    </row>
    <row r="189" spans="1:5" ht="114.75">
      <c r="A189" s="245" t="s">
        <v>1796</v>
      </c>
      <c r="B189" s="246" t="s">
        <v>1797</v>
      </c>
      <c r="C189" s="246" t="s">
        <v>1174</v>
      </c>
      <c r="D189" s="246" t="s">
        <v>1174</v>
      </c>
      <c r="E189" s="247">
        <v>1821701.49</v>
      </c>
    </row>
    <row r="190" spans="1:5" ht="25.5">
      <c r="A190" s="245" t="s">
        <v>1320</v>
      </c>
      <c r="B190" s="246" t="s">
        <v>1797</v>
      </c>
      <c r="C190" s="246" t="s">
        <v>1321</v>
      </c>
      <c r="D190" s="246" t="s">
        <v>1174</v>
      </c>
      <c r="E190" s="247">
        <v>1821701.49</v>
      </c>
    </row>
    <row r="191" spans="1:5" ht="25.5">
      <c r="A191" s="245" t="s">
        <v>1197</v>
      </c>
      <c r="B191" s="246" t="s">
        <v>1797</v>
      </c>
      <c r="C191" s="246" t="s">
        <v>1198</v>
      </c>
      <c r="D191" s="246" t="s">
        <v>1174</v>
      </c>
      <c r="E191" s="247">
        <v>1821701.49</v>
      </c>
    </row>
    <row r="192" spans="1:5">
      <c r="A192" s="245" t="s">
        <v>140</v>
      </c>
      <c r="B192" s="246" t="s">
        <v>1797</v>
      </c>
      <c r="C192" s="246" t="s">
        <v>1198</v>
      </c>
      <c r="D192" s="246" t="s">
        <v>1142</v>
      </c>
      <c r="E192" s="247">
        <v>1821701.49</v>
      </c>
    </row>
    <row r="193" spans="1:5">
      <c r="A193" s="245" t="s">
        <v>152</v>
      </c>
      <c r="B193" s="246" t="s">
        <v>1797</v>
      </c>
      <c r="C193" s="246" t="s">
        <v>1198</v>
      </c>
      <c r="D193" s="246" t="s">
        <v>408</v>
      </c>
      <c r="E193" s="247">
        <v>1821701.49</v>
      </c>
    </row>
    <row r="194" spans="1:5" ht="114.75">
      <c r="A194" s="245" t="s">
        <v>1799</v>
      </c>
      <c r="B194" s="246" t="s">
        <v>1800</v>
      </c>
      <c r="C194" s="246" t="s">
        <v>1174</v>
      </c>
      <c r="D194" s="246" t="s">
        <v>1174</v>
      </c>
      <c r="E194" s="247">
        <v>1479072.25</v>
      </c>
    </row>
    <row r="195" spans="1:5" ht="25.5">
      <c r="A195" s="245" t="s">
        <v>1320</v>
      </c>
      <c r="B195" s="246" t="s">
        <v>1800</v>
      </c>
      <c r="C195" s="246" t="s">
        <v>1321</v>
      </c>
      <c r="D195" s="246" t="s">
        <v>1174</v>
      </c>
      <c r="E195" s="247">
        <v>1479072.25</v>
      </c>
    </row>
    <row r="196" spans="1:5" ht="25.5">
      <c r="A196" s="245" t="s">
        <v>1197</v>
      </c>
      <c r="B196" s="246" t="s">
        <v>1800</v>
      </c>
      <c r="C196" s="246" t="s">
        <v>1198</v>
      </c>
      <c r="D196" s="246" t="s">
        <v>1174</v>
      </c>
      <c r="E196" s="247">
        <v>1479072.25</v>
      </c>
    </row>
    <row r="197" spans="1:5">
      <c r="A197" s="245" t="s">
        <v>140</v>
      </c>
      <c r="B197" s="246" t="s">
        <v>1800</v>
      </c>
      <c r="C197" s="246" t="s">
        <v>1198</v>
      </c>
      <c r="D197" s="246" t="s">
        <v>1142</v>
      </c>
      <c r="E197" s="247">
        <v>1479072.25</v>
      </c>
    </row>
    <row r="198" spans="1:5">
      <c r="A198" s="245" t="s">
        <v>153</v>
      </c>
      <c r="B198" s="246" t="s">
        <v>1800</v>
      </c>
      <c r="C198" s="246" t="s">
        <v>1198</v>
      </c>
      <c r="D198" s="246" t="s">
        <v>395</v>
      </c>
      <c r="E198" s="247">
        <v>1479072.25</v>
      </c>
    </row>
    <row r="199" spans="1:5" ht="114.75">
      <c r="A199" s="245" t="s">
        <v>1869</v>
      </c>
      <c r="B199" s="246" t="s">
        <v>1870</v>
      </c>
      <c r="C199" s="246" t="s">
        <v>1174</v>
      </c>
      <c r="D199" s="246" t="s">
        <v>1174</v>
      </c>
      <c r="E199" s="247">
        <v>37200</v>
      </c>
    </row>
    <row r="200" spans="1:5" ht="25.5">
      <c r="A200" s="245" t="s">
        <v>1328</v>
      </c>
      <c r="B200" s="246" t="s">
        <v>1870</v>
      </c>
      <c r="C200" s="246" t="s">
        <v>1329</v>
      </c>
      <c r="D200" s="246" t="s">
        <v>1174</v>
      </c>
      <c r="E200" s="247">
        <v>37200</v>
      </c>
    </row>
    <row r="201" spans="1:5">
      <c r="A201" s="245" t="s">
        <v>1199</v>
      </c>
      <c r="B201" s="246" t="s">
        <v>1870</v>
      </c>
      <c r="C201" s="246" t="s">
        <v>1200</v>
      </c>
      <c r="D201" s="246" t="s">
        <v>1174</v>
      </c>
      <c r="E201" s="247">
        <v>37200</v>
      </c>
    </row>
    <row r="202" spans="1:5">
      <c r="A202" s="245" t="s">
        <v>140</v>
      </c>
      <c r="B202" s="246" t="s">
        <v>1870</v>
      </c>
      <c r="C202" s="246" t="s">
        <v>1200</v>
      </c>
      <c r="D202" s="246" t="s">
        <v>1142</v>
      </c>
      <c r="E202" s="247">
        <v>37200</v>
      </c>
    </row>
    <row r="203" spans="1:5">
      <c r="A203" s="245" t="s">
        <v>1077</v>
      </c>
      <c r="B203" s="246" t="s">
        <v>1870</v>
      </c>
      <c r="C203" s="246" t="s">
        <v>1200</v>
      </c>
      <c r="D203" s="246" t="s">
        <v>1078</v>
      </c>
      <c r="E203" s="247">
        <v>37200</v>
      </c>
    </row>
    <row r="204" spans="1:5" ht="114.75">
      <c r="A204" s="245" t="s">
        <v>1871</v>
      </c>
      <c r="B204" s="246" t="s">
        <v>1872</v>
      </c>
      <c r="C204" s="246" t="s">
        <v>1174</v>
      </c>
      <c r="D204" s="246" t="s">
        <v>1174</v>
      </c>
      <c r="E204" s="247">
        <v>47750</v>
      </c>
    </row>
    <row r="205" spans="1:5" ht="25.5">
      <c r="A205" s="245" t="s">
        <v>1328</v>
      </c>
      <c r="B205" s="246" t="s">
        <v>1872</v>
      </c>
      <c r="C205" s="246" t="s">
        <v>1329</v>
      </c>
      <c r="D205" s="246" t="s">
        <v>1174</v>
      </c>
      <c r="E205" s="247">
        <v>47750</v>
      </c>
    </row>
    <row r="206" spans="1:5">
      <c r="A206" s="245" t="s">
        <v>1199</v>
      </c>
      <c r="B206" s="246" t="s">
        <v>1872</v>
      </c>
      <c r="C206" s="246" t="s">
        <v>1200</v>
      </c>
      <c r="D206" s="246" t="s">
        <v>1174</v>
      </c>
      <c r="E206" s="247">
        <v>47750</v>
      </c>
    </row>
    <row r="207" spans="1:5">
      <c r="A207" s="245" t="s">
        <v>140</v>
      </c>
      <c r="B207" s="246" t="s">
        <v>1872</v>
      </c>
      <c r="C207" s="246" t="s">
        <v>1200</v>
      </c>
      <c r="D207" s="246" t="s">
        <v>1142</v>
      </c>
      <c r="E207" s="247">
        <v>47750</v>
      </c>
    </row>
    <row r="208" spans="1:5">
      <c r="A208" s="245" t="s">
        <v>1075</v>
      </c>
      <c r="B208" s="246" t="s">
        <v>1872</v>
      </c>
      <c r="C208" s="246" t="s">
        <v>1200</v>
      </c>
      <c r="D208" s="246" t="s">
        <v>365</v>
      </c>
      <c r="E208" s="247">
        <v>47750</v>
      </c>
    </row>
    <row r="209" spans="1:5" ht="89.25">
      <c r="A209" s="245" t="s">
        <v>575</v>
      </c>
      <c r="B209" s="246" t="s">
        <v>746</v>
      </c>
      <c r="C209" s="246" t="s">
        <v>1174</v>
      </c>
      <c r="D209" s="246" t="s">
        <v>1174</v>
      </c>
      <c r="E209" s="247">
        <v>41000000</v>
      </c>
    </row>
    <row r="210" spans="1:5" ht="25.5">
      <c r="A210" s="245" t="s">
        <v>1320</v>
      </c>
      <c r="B210" s="246" t="s">
        <v>746</v>
      </c>
      <c r="C210" s="246" t="s">
        <v>1321</v>
      </c>
      <c r="D210" s="246" t="s">
        <v>1174</v>
      </c>
      <c r="E210" s="247">
        <v>41000000</v>
      </c>
    </row>
    <row r="211" spans="1:5" ht="25.5">
      <c r="A211" s="245" t="s">
        <v>1197</v>
      </c>
      <c r="B211" s="246" t="s">
        <v>746</v>
      </c>
      <c r="C211" s="246" t="s">
        <v>1198</v>
      </c>
      <c r="D211" s="246" t="s">
        <v>1174</v>
      </c>
      <c r="E211" s="247">
        <v>41000000</v>
      </c>
    </row>
    <row r="212" spans="1:5">
      <c r="A212" s="245" t="s">
        <v>140</v>
      </c>
      <c r="B212" s="246" t="s">
        <v>746</v>
      </c>
      <c r="C212" s="246" t="s">
        <v>1198</v>
      </c>
      <c r="D212" s="246" t="s">
        <v>1142</v>
      </c>
      <c r="E212" s="247">
        <v>41000000</v>
      </c>
    </row>
    <row r="213" spans="1:5">
      <c r="A213" s="245" t="s">
        <v>152</v>
      </c>
      <c r="B213" s="246" t="s">
        <v>746</v>
      </c>
      <c r="C213" s="246" t="s">
        <v>1198</v>
      </c>
      <c r="D213" s="246" t="s">
        <v>408</v>
      </c>
      <c r="E213" s="247">
        <v>41000000</v>
      </c>
    </row>
    <row r="214" spans="1:5" ht="102">
      <c r="A214" s="245" t="s">
        <v>582</v>
      </c>
      <c r="B214" s="246" t="s">
        <v>758</v>
      </c>
      <c r="C214" s="246" t="s">
        <v>1174</v>
      </c>
      <c r="D214" s="246" t="s">
        <v>1174</v>
      </c>
      <c r="E214" s="247">
        <v>4705000</v>
      </c>
    </row>
    <row r="215" spans="1:5" ht="25.5">
      <c r="A215" s="245" t="s">
        <v>1320</v>
      </c>
      <c r="B215" s="246" t="s">
        <v>758</v>
      </c>
      <c r="C215" s="246" t="s">
        <v>1321</v>
      </c>
      <c r="D215" s="246" t="s">
        <v>1174</v>
      </c>
      <c r="E215" s="247">
        <v>4705000</v>
      </c>
    </row>
    <row r="216" spans="1:5" ht="25.5">
      <c r="A216" s="245" t="s">
        <v>1197</v>
      </c>
      <c r="B216" s="246" t="s">
        <v>758</v>
      </c>
      <c r="C216" s="246" t="s">
        <v>1198</v>
      </c>
      <c r="D216" s="246" t="s">
        <v>1174</v>
      </c>
      <c r="E216" s="247">
        <v>4705000</v>
      </c>
    </row>
    <row r="217" spans="1:5">
      <c r="A217" s="245" t="s">
        <v>140</v>
      </c>
      <c r="B217" s="246" t="s">
        <v>758</v>
      </c>
      <c r="C217" s="246" t="s">
        <v>1198</v>
      </c>
      <c r="D217" s="246" t="s">
        <v>1142</v>
      </c>
      <c r="E217" s="247">
        <v>4705000</v>
      </c>
    </row>
    <row r="218" spans="1:5">
      <c r="A218" s="245" t="s">
        <v>153</v>
      </c>
      <c r="B218" s="246" t="s">
        <v>758</v>
      </c>
      <c r="C218" s="246" t="s">
        <v>1198</v>
      </c>
      <c r="D218" s="246" t="s">
        <v>395</v>
      </c>
      <c r="E218" s="247">
        <v>4705000</v>
      </c>
    </row>
    <row r="219" spans="1:5" ht="63.75">
      <c r="A219" s="245" t="s">
        <v>2120</v>
      </c>
      <c r="B219" s="246" t="s">
        <v>2121</v>
      </c>
      <c r="C219" s="246" t="s">
        <v>1174</v>
      </c>
      <c r="D219" s="246" t="s">
        <v>1174</v>
      </c>
      <c r="E219" s="247">
        <v>3650296</v>
      </c>
    </row>
    <row r="220" spans="1:5" ht="25.5">
      <c r="A220" s="245" t="s">
        <v>1320</v>
      </c>
      <c r="B220" s="246" t="s">
        <v>2121</v>
      </c>
      <c r="C220" s="246" t="s">
        <v>1321</v>
      </c>
      <c r="D220" s="246" t="s">
        <v>1174</v>
      </c>
      <c r="E220" s="247">
        <v>3650296</v>
      </c>
    </row>
    <row r="221" spans="1:5" ht="25.5">
      <c r="A221" s="245" t="s">
        <v>1197</v>
      </c>
      <c r="B221" s="246" t="s">
        <v>2121</v>
      </c>
      <c r="C221" s="246" t="s">
        <v>1198</v>
      </c>
      <c r="D221" s="246" t="s">
        <v>1174</v>
      </c>
      <c r="E221" s="247">
        <v>3650296</v>
      </c>
    </row>
    <row r="222" spans="1:5">
      <c r="A222" s="245" t="s">
        <v>140</v>
      </c>
      <c r="B222" s="246" t="s">
        <v>2121</v>
      </c>
      <c r="C222" s="246" t="s">
        <v>1198</v>
      </c>
      <c r="D222" s="246" t="s">
        <v>1142</v>
      </c>
      <c r="E222" s="247">
        <v>3650296</v>
      </c>
    </row>
    <row r="223" spans="1:5">
      <c r="A223" s="245" t="s">
        <v>152</v>
      </c>
      <c r="B223" s="246" t="s">
        <v>2121</v>
      </c>
      <c r="C223" s="246" t="s">
        <v>1198</v>
      </c>
      <c r="D223" s="246" t="s">
        <v>408</v>
      </c>
      <c r="E223" s="247">
        <v>3304071</v>
      </c>
    </row>
    <row r="224" spans="1:5">
      <c r="A224" s="245" t="s">
        <v>153</v>
      </c>
      <c r="B224" s="246" t="s">
        <v>2121</v>
      </c>
      <c r="C224" s="246" t="s">
        <v>1198</v>
      </c>
      <c r="D224" s="246" t="s">
        <v>395</v>
      </c>
      <c r="E224" s="247">
        <v>346225</v>
      </c>
    </row>
    <row r="225" spans="1:5" ht="89.25">
      <c r="A225" s="245" t="s">
        <v>962</v>
      </c>
      <c r="B225" s="246" t="s">
        <v>963</v>
      </c>
      <c r="C225" s="246" t="s">
        <v>1174</v>
      </c>
      <c r="D225" s="246" t="s">
        <v>1174</v>
      </c>
      <c r="E225" s="247">
        <v>12351809.439999999</v>
      </c>
    </row>
    <row r="226" spans="1:5" ht="25.5">
      <c r="A226" s="245" t="s">
        <v>1320</v>
      </c>
      <c r="B226" s="246" t="s">
        <v>963</v>
      </c>
      <c r="C226" s="246" t="s">
        <v>1321</v>
      </c>
      <c r="D226" s="246" t="s">
        <v>1174</v>
      </c>
      <c r="E226" s="247">
        <v>12351809.439999999</v>
      </c>
    </row>
    <row r="227" spans="1:5" ht="25.5">
      <c r="A227" s="245" t="s">
        <v>1197</v>
      </c>
      <c r="B227" s="246" t="s">
        <v>963</v>
      </c>
      <c r="C227" s="246" t="s">
        <v>1198</v>
      </c>
      <c r="D227" s="246" t="s">
        <v>1174</v>
      </c>
      <c r="E227" s="247">
        <v>12351809.439999999</v>
      </c>
    </row>
    <row r="228" spans="1:5">
      <c r="A228" s="245" t="s">
        <v>140</v>
      </c>
      <c r="B228" s="246" t="s">
        <v>963</v>
      </c>
      <c r="C228" s="246" t="s">
        <v>1198</v>
      </c>
      <c r="D228" s="246" t="s">
        <v>1142</v>
      </c>
      <c r="E228" s="247">
        <v>12351809.439999999</v>
      </c>
    </row>
    <row r="229" spans="1:5">
      <c r="A229" s="245" t="s">
        <v>152</v>
      </c>
      <c r="B229" s="246" t="s">
        <v>963</v>
      </c>
      <c r="C229" s="246" t="s">
        <v>1198</v>
      </c>
      <c r="D229" s="246" t="s">
        <v>408</v>
      </c>
      <c r="E229" s="247">
        <v>12351809.439999999</v>
      </c>
    </row>
    <row r="230" spans="1:5" ht="102">
      <c r="A230" s="245" t="s">
        <v>964</v>
      </c>
      <c r="B230" s="246" t="s">
        <v>965</v>
      </c>
      <c r="C230" s="246" t="s">
        <v>1174</v>
      </c>
      <c r="D230" s="246" t="s">
        <v>1174</v>
      </c>
      <c r="E230" s="247">
        <v>10659811.16</v>
      </c>
    </row>
    <row r="231" spans="1:5" ht="25.5">
      <c r="A231" s="245" t="s">
        <v>1320</v>
      </c>
      <c r="B231" s="246" t="s">
        <v>965</v>
      </c>
      <c r="C231" s="246" t="s">
        <v>1321</v>
      </c>
      <c r="D231" s="246" t="s">
        <v>1174</v>
      </c>
      <c r="E231" s="247">
        <v>10659811.16</v>
      </c>
    </row>
    <row r="232" spans="1:5" ht="25.5">
      <c r="A232" s="245" t="s">
        <v>1197</v>
      </c>
      <c r="B232" s="246" t="s">
        <v>965</v>
      </c>
      <c r="C232" s="246" t="s">
        <v>1198</v>
      </c>
      <c r="D232" s="246" t="s">
        <v>1174</v>
      </c>
      <c r="E232" s="247">
        <v>10659811.16</v>
      </c>
    </row>
    <row r="233" spans="1:5">
      <c r="A233" s="245" t="s">
        <v>140</v>
      </c>
      <c r="B233" s="246" t="s">
        <v>965</v>
      </c>
      <c r="C233" s="246" t="s">
        <v>1198</v>
      </c>
      <c r="D233" s="246" t="s">
        <v>1142</v>
      </c>
      <c r="E233" s="247">
        <v>10659811.16</v>
      </c>
    </row>
    <row r="234" spans="1:5">
      <c r="A234" s="245" t="s">
        <v>153</v>
      </c>
      <c r="B234" s="246" t="s">
        <v>965</v>
      </c>
      <c r="C234" s="246" t="s">
        <v>1198</v>
      </c>
      <c r="D234" s="246" t="s">
        <v>395</v>
      </c>
      <c r="E234" s="247">
        <v>10659811.16</v>
      </c>
    </row>
    <row r="235" spans="1:5" ht="89.25">
      <c r="A235" s="245" t="s">
        <v>966</v>
      </c>
      <c r="B235" s="246" t="s">
        <v>967</v>
      </c>
      <c r="C235" s="246" t="s">
        <v>1174</v>
      </c>
      <c r="D235" s="246" t="s">
        <v>1174</v>
      </c>
      <c r="E235" s="247">
        <v>391648.01</v>
      </c>
    </row>
    <row r="236" spans="1:5" ht="25.5">
      <c r="A236" s="245" t="s">
        <v>1328</v>
      </c>
      <c r="B236" s="246" t="s">
        <v>967</v>
      </c>
      <c r="C236" s="246" t="s">
        <v>1329</v>
      </c>
      <c r="D236" s="246" t="s">
        <v>1174</v>
      </c>
      <c r="E236" s="247">
        <v>391648.01</v>
      </c>
    </row>
    <row r="237" spans="1:5">
      <c r="A237" s="245" t="s">
        <v>1199</v>
      </c>
      <c r="B237" s="246" t="s">
        <v>967</v>
      </c>
      <c r="C237" s="246" t="s">
        <v>1200</v>
      </c>
      <c r="D237" s="246" t="s">
        <v>1174</v>
      </c>
      <c r="E237" s="247">
        <v>391648.01</v>
      </c>
    </row>
    <row r="238" spans="1:5">
      <c r="A238" s="245" t="s">
        <v>140</v>
      </c>
      <c r="B238" s="246" t="s">
        <v>967</v>
      </c>
      <c r="C238" s="246" t="s">
        <v>1200</v>
      </c>
      <c r="D238" s="246" t="s">
        <v>1142</v>
      </c>
      <c r="E238" s="247">
        <v>345888.01</v>
      </c>
    </row>
    <row r="239" spans="1:5">
      <c r="A239" s="245" t="s">
        <v>1077</v>
      </c>
      <c r="B239" s="246" t="s">
        <v>967</v>
      </c>
      <c r="C239" s="246" t="s">
        <v>1200</v>
      </c>
      <c r="D239" s="246" t="s">
        <v>1078</v>
      </c>
      <c r="E239" s="247">
        <v>345888.01</v>
      </c>
    </row>
    <row r="240" spans="1:5">
      <c r="A240" s="245" t="s">
        <v>248</v>
      </c>
      <c r="B240" s="246" t="s">
        <v>967</v>
      </c>
      <c r="C240" s="246" t="s">
        <v>1200</v>
      </c>
      <c r="D240" s="246" t="s">
        <v>1144</v>
      </c>
      <c r="E240" s="247">
        <v>45760</v>
      </c>
    </row>
    <row r="241" spans="1:5">
      <c r="A241" s="245" t="s">
        <v>1229</v>
      </c>
      <c r="B241" s="246" t="s">
        <v>967</v>
      </c>
      <c r="C241" s="246" t="s">
        <v>1200</v>
      </c>
      <c r="D241" s="246" t="s">
        <v>1230</v>
      </c>
      <c r="E241" s="247">
        <v>45760</v>
      </c>
    </row>
    <row r="242" spans="1:5" ht="102">
      <c r="A242" s="245" t="s">
        <v>1151</v>
      </c>
      <c r="B242" s="246" t="s">
        <v>1152</v>
      </c>
      <c r="C242" s="246" t="s">
        <v>1174</v>
      </c>
      <c r="D242" s="246" t="s">
        <v>1174</v>
      </c>
      <c r="E242" s="247">
        <v>153000</v>
      </c>
    </row>
    <row r="243" spans="1:5" ht="25.5">
      <c r="A243" s="245" t="s">
        <v>1328</v>
      </c>
      <c r="B243" s="246" t="s">
        <v>1152</v>
      </c>
      <c r="C243" s="246" t="s">
        <v>1329</v>
      </c>
      <c r="D243" s="246" t="s">
        <v>1174</v>
      </c>
      <c r="E243" s="247">
        <v>153000</v>
      </c>
    </row>
    <row r="244" spans="1:5">
      <c r="A244" s="245" t="s">
        <v>1199</v>
      </c>
      <c r="B244" s="246" t="s">
        <v>1152</v>
      </c>
      <c r="C244" s="246" t="s">
        <v>1200</v>
      </c>
      <c r="D244" s="246" t="s">
        <v>1174</v>
      </c>
      <c r="E244" s="247">
        <v>153000</v>
      </c>
    </row>
    <row r="245" spans="1:5">
      <c r="A245" s="245" t="s">
        <v>140</v>
      </c>
      <c r="B245" s="246" t="s">
        <v>1152</v>
      </c>
      <c r="C245" s="246" t="s">
        <v>1200</v>
      </c>
      <c r="D245" s="246" t="s">
        <v>1142</v>
      </c>
      <c r="E245" s="247">
        <v>153000</v>
      </c>
    </row>
    <row r="246" spans="1:5">
      <c r="A246" s="245" t="s">
        <v>1075</v>
      </c>
      <c r="B246" s="246" t="s">
        <v>1152</v>
      </c>
      <c r="C246" s="246" t="s">
        <v>1200</v>
      </c>
      <c r="D246" s="246" t="s">
        <v>365</v>
      </c>
      <c r="E246" s="247">
        <v>153000</v>
      </c>
    </row>
    <row r="247" spans="1:5" ht="76.5">
      <c r="A247" s="245" t="s">
        <v>2128</v>
      </c>
      <c r="B247" s="246" t="s">
        <v>2129</v>
      </c>
      <c r="C247" s="246" t="s">
        <v>1174</v>
      </c>
      <c r="D247" s="246" t="s">
        <v>1174</v>
      </c>
      <c r="E247" s="247">
        <v>52309200</v>
      </c>
    </row>
    <row r="248" spans="1:5" ht="51">
      <c r="A248" s="245" t="s">
        <v>1319</v>
      </c>
      <c r="B248" s="246" t="s">
        <v>2129</v>
      </c>
      <c r="C248" s="246" t="s">
        <v>273</v>
      </c>
      <c r="D248" s="246" t="s">
        <v>1174</v>
      </c>
      <c r="E248" s="247">
        <v>52309200</v>
      </c>
    </row>
    <row r="249" spans="1:5">
      <c r="A249" s="245" t="s">
        <v>1191</v>
      </c>
      <c r="B249" s="246" t="s">
        <v>2129</v>
      </c>
      <c r="C249" s="246" t="s">
        <v>133</v>
      </c>
      <c r="D249" s="246" t="s">
        <v>1174</v>
      </c>
      <c r="E249" s="247">
        <v>52309200</v>
      </c>
    </row>
    <row r="250" spans="1:5">
      <c r="A250" s="245" t="s">
        <v>140</v>
      </c>
      <c r="B250" s="246" t="s">
        <v>2129</v>
      </c>
      <c r="C250" s="246" t="s">
        <v>133</v>
      </c>
      <c r="D250" s="246" t="s">
        <v>1142</v>
      </c>
      <c r="E250" s="247">
        <v>52309200</v>
      </c>
    </row>
    <row r="251" spans="1:5">
      <c r="A251" s="245" t="s">
        <v>153</v>
      </c>
      <c r="B251" s="246" t="s">
        <v>2129</v>
      </c>
      <c r="C251" s="246" t="s">
        <v>133</v>
      </c>
      <c r="D251" s="246" t="s">
        <v>395</v>
      </c>
      <c r="E251" s="247">
        <v>52309200</v>
      </c>
    </row>
    <row r="252" spans="1:5" ht="216.75">
      <c r="A252" s="245" t="s">
        <v>1358</v>
      </c>
      <c r="B252" s="246" t="s">
        <v>741</v>
      </c>
      <c r="C252" s="246" t="s">
        <v>1174</v>
      </c>
      <c r="D252" s="246" t="s">
        <v>1174</v>
      </c>
      <c r="E252" s="247">
        <v>108178570</v>
      </c>
    </row>
    <row r="253" spans="1:5" ht="51">
      <c r="A253" s="245" t="s">
        <v>1319</v>
      </c>
      <c r="B253" s="246" t="s">
        <v>741</v>
      </c>
      <c r="C253" s="246" t="s">
        <v>273</v>
      </c>
      <c r="D253" s="246" t="s">
        <v>1174</v>
      </c>
      <c r="E253" s="247">
        <v>100781274</v>
      </c>
    </row>
    <row r="254" spans="1:5">
      <c r="A254" s="245" t="s">
        <v>1191</v>
      </c>
      <c r="B254" s="246" t="s">
        <v>741</v>
      </c>
      <c r="C254" s="246" t="s">
        <v>133</v>
      </c>
      <c r="D254" s="246" t="s">
        <v>1174</v>
      </c>
      <c r="E254" s="247">
        <v>100781274</v>
      </c>
    </row>
    <row r="255" spans="1:5">
      <c r="A255" s="245" t="s">
        <v>140</v>
      </c>
      <c r="B255" s="246" t="s">
        <v>741</v>
      </c>
      <c r="C255" s="246" t="s">
        <v>133</v>
      </c>
      <c r="D255" s="246" t="s">
        <v>1142</v>
      </c>
      <c r="E255" s="247">
        <v>100781274</v>
      </c>
    </row>
    <row r="256" spans="1:5">
      <c r="A256" s="245" t="s">
        <v>152</v>
      </c>
      <c r="B256" s="246" t="s">
        <v>741</v>
      </c>
      <c r="C256" s="246" t="s">
        <v>133</v>
      </c>
      <c r="D256" s="246" t="s">
        <v>408</v>
      </c>
      <c r="E256" s="247">
        <v>100781274</v>
      </c>
    </row>
    <row r="257" spans="1:5" ht="25.5">
      <c r="A257" s="245" t="s">
        <v>1320</v>
      </c>
      <c r="B257" s="246" t="s">
        <v>741</v>
      </c>
      <c r="C257" s="246" t="s">
        <v>1321</v>
      </c>
      <c r="D257" s="246" t="s">
        <v>1174</v>
      </c>
      <c r="E257" s="247">
        <v>7397296</v>
      </c>
    </row>
    <row r="258" spans="1:5" ht="25.5">
      <c r="A258" s="245" t="s">
        <v>1197</v>
      </c>
      <c r="B258" s="246" t="s">
        <v>741</v>
      </c>
      <c r="C258" s="246" t="s">
        <v>1198</v>
      </c>
      <c r="D258" s="246" t="s">
        <v>1174</v>
      </c>
      <c r="E258" s="247">
        <v>7397296</v>
      </c>
    </row>
    <row r="259" spans="1:5">
      <c r="A259" s="245" t="s">
        <v>140</v>
      </c>
      <c r="B259" s="246" t="s">
        <v>741</v>
      </c>
      <c r="C259" s="246" t="s">
        <v>1198</v>
      </c>
      <c r="D259" s="246" t="s">
        <v>1142</v>
      </c>
      <c r="E259" s="247">
        <v>7397296</v>
      </c>
    </row>
    <row r="260" spans="1:5">
      <c r="A260" s="245" t="s">
        <v>152</v>
      </c>
      <c r="B260" s="246" t="s">
        <v>741</v>
      </c>
      <c r="C260" s="246" t="s">
        <v>1198</v>
      </c>
      <c r="D260" s="246" t="s">
        <v>408</v>
      </c>
      <c r="E260" s="247">
        <v>7397296</v>
      </c>
    </row>
    <row r="261" spans="1:5" ht="229.5">
      <c r="A261" s="245" t="s">
        <v>1360</v>
      </c>
      <c r="B261" s="246" t="s">
        <v>749</v>
      </c>
      <c r="C261" s="246" t="s">
        <v>1174</v>
      </c>
      <c r="D261" s="246" t="s">
        <v>1174</v>
      </c>
      <c r="E261" s="247">
        <v>106136318</v>
      </c>
    </row>
    <row r="262" spans="1:5" ht="51">
      <c r="A262" s="245" t="s">
        <v>1319</v>
      </c>
      <c r="B262" s="246" t="s">
        <v>749</v>
      </c>
      <c r="C262" s="246" t="s">
        <v>273</v>
      </c>
      <c r="D262" s="246" t="s">
        <v>1174</v>
      </c>
      <c r="E262" s="247">
        <v>95794343</v>
      </c>
    </row>
    <row r="263" spans="1:5">
      <c r="A263" s="245" t="s">
        <v>1191</v>
      </c>
      <c r="B263" s="246" t="s">
        <v>749</v>
      </c>
      <c r="C263" s="246" t="s">
        <v>133</v>
      </c>
      <c r="D263" s="246" t="s">
        <v>1174</v>
      </c>
      <c r="E263" s="247">
        <v>95794343</v>
      </c>
    </row>
    <row r="264" spans="1:5">
      <c r="A264" s="245" t="s">
        <v>140</v>
      </c>
      <c r="B264" s="246" t="s">
        <v>749</v>
      </c>
      <c r="C264" s="246" t="s">
        <v>133</v>
      </c>
      <c r="D264" s="246" t="s">
        <v>1142</v>
      </c>
      <c r="E264" s="247">
        <v>95794343</v>
      </c>
    </row>
    <row r="265" spans="1:5">
      <c r="A265" s="245" t="s">
        <v>153</v>
      </c>
      <c r="B265" s="246" t="s">
        <v>749</v>
      </c>
      <c r="C265" s="246" t="s">
        <v>133</v>
      </c>
      <c r="D265" s="246" t="s">
        <v>395</v>
      </c>
      <c r="E265" s="247">
        <v>95794343</v>
      </c>
    </row>
    <row r="266" spans="1:5" ht="25.5">
      <c r="A266" s="245" t="s">
        <v>1320</v>
      </c>
      <c r="B266" s="246" t="s">
        <v>749</v>
      </c>
      <c r="C266" s="246" t="s">
        <v>1321</v>
      </c>
      <c r="D266" s="246" t="s">
        <v>1174</v>
      </c>
      <c r="E266" s="247">
        <v>10341975</v>
      </c>
    </row>
    <row r="267" spans="1:5" ht="25.5">
      <c r="A267" s="245" t="s">
        <v>1197</v>
      </c>
      <c r="B267" s="246" t="s">
        <v>749</v>
      </c>
      <c r="C267" s="246" t="s">
        <v>1198</v>
      </c>
      <c r="D267" s="246" t="s">
        <v>1174</v>
      </c>
      <c r="E267" s="247">
        <v>10341975</v>
      </c>
    </row>
    <row r="268" spans="1:5">
      <c r="A268" s="245" t="s">
        <v>140</v>
      </c>
      <c r="B268" s="246" t="s">
        <v>749</v>
      </c>
      <c r="C268" s="246" t="s">
        <v>1198</v>
      </c>
      <c r="D268" s="246" t="s">
        <v>1142</v>
      </c>
      <c r="E268" s="247">
        <v>10341975</v>
      </c>
    </row>
    <row r="269" spans="1:5">
      <c r="A269" s="245" t="s">
        <v>153</v>
      </c>
      <c r="B269" s="246" t="s">
        <v>749</v>
      </c>
      <c r="C269" s="246" t="s">
        <v>1198</v>
      </c>
      <c r="D269" s="246" t="s">
        <v>395</v>
      </c>
      <c r="E269" s="247">
        <v>10341975</v>
      </c>
    </row>
    <row r="270" spans="1:5" ht="140.25">
      <c r="A270" s="245" t="s">
        <v>1364</v>
      </c>
      <c r="B270" s="246" t="s">
        <v>785</v>
      </c>
      <c r="C270" s="246" t="s">
        <v>1174</v>
      </c>
      <c r="D270" s="246" t="s">
        <v>1174</v>
      </c>
      <c r="E270" s="247">
        <v>817000</v>
      </c>
    </row>
    <row r="271" spans="1:5" ht="25.5">
      <c r="A271" s="245" t="s">
        <v>1320</v>
      </c>
      <c r="B271" s="246" t="s">
        <v>785</v>
      </c>
      <c r="C271" s="246" t="s">
        <v>1321</v>
      </c>
      <c r="D271" s="246" t="s">
        <v>1174</v>
      </c>
      <c r="E271" s="247">
        <v>817000</v>
      </c>
    </row>
    <row r="272" spans="1:5" ht="25.5">
      <c r="A272" s="245" t="s">
        <v>1197</v>
      </c>
      <c r="B272" s="246" t="s">
        <v>785</v>
      </c>
      <c r="C272" s="246" t="s">
        <v>1198</v>
      </c>
      <c r="D272" s="246" t="s">
        <v>1174</v>
      </c>
      <c r="E272" s="247">
        <v>817000</v>
      </c>
    </row>
    <row r="273" spans="1:5">
      <c r="A273" s="245" t="s">
        <v>141</v>
      </c>
      <c r="B273" s="246" t="s">
        <v>785</v>
      </c>
      <c r="C273" s="246" t="s">
        <v>1198</v>
      </c>
      <c r="D273" s="246" t="s">
        <v>1143</v>
      </c>
      <c r="E273" s="247">
        <v>817000</v>
      </c>
    </row>
    <row r="274" spans="1:5">
      <c r="A274" s="245" t="s">
        <v>98</v>
      </c>
      <c r="B274" s="246" t="s">
        <v>785</v>
      </c>
      <c r="C274" s="246" t="s">
        <v>1198</v>
      </c>
      <c r="D274" s="246" t="s">
        <v>378</v>
      </c>
      <c r="E274" s="247">
        <v>817000</v>
      </c>
    </row>
    <row r="275" spans="1:5" ht="102">
      <c r="A275" s="245" t="s">
        <v>1366</v>
      </c>
      <c r="B275" s="246" t="s">
        <v>787</v>
      </c>
      <c r="C275" s="246" t="s">
        <v>1174</v>
      </c>
      <c r="D275" s="246" t="s">
        <v>1174</v>
      </c>
      <c r="E275" s="247">
        <v>2561300</v>
      </c>
    </row>
    <row r="276" spans="1:5" ht="25.5">
      <c r="A276" s="245" t="s">
        <v>1320</v>
      </c>
      <c r="B276" s="246" t="s">
        <v>787</v>
      </c>
      <c r="C276" s="246" t="s">
        <v>1321</v>
      </c>
      <c r="D276" s="246" t="s">
        <v>1174</v>
      </c>
      <c r="E276" s="247">
        <v>10000</v>
      </c>
    </row>
    <row r="277" spans="1:5" ht="25.5">
      <c r="A277" s="245" t="s">
        <v>1197</v>
      </c>
      <c r="B277" s="246" t="s">
        <v>787</v>
      </c>
      <c r="C277" s="246" t="s">
        <v>1198</v>
      </c>
      <c r="D277" s="246" t="s">
        <v>1174</v>
      </c>
      <c r="E277" s="247">
        <v>10000</v>
      </c>
    </row>
    <row r="278" spans="1:5">
      <c r="A278" s="245" t="s">
        <v>141</v>
      </c>
      <c r="B278" s="246" t="s">
        <v>787</v>
      </c>
      <c r="C278" s="246" t="s">
        <v>1198</v>
      </c>
      <c r="D278" s="246" t="s">
        <v>1143</v>
      </c>
      <c r="E278" s="247">
        <v>10000</v>
      </c>
    </row>
    <row r="279" spans="1:5">
      <c r="A279" s="245" t="s">
        <v>18</v>
      </c>
      <c r="B279" s="246" t="s">
        <v>787</v>
      </c>
      <c r="C279" s="246" t="s">
        <v>1198</v>
      </c>
      <c r="D279" s="246" t="s">
        <v>423</v>
      </c>
      <c r="E279" s="247">
        <v>10000</v>
      </c>
    </row>
    <row r="280" spans="1:5">
      <c r="A280" s="245" t="s">
        <v>1324</v>
      </c>
      <c r="B280" s="246" t="s">
        <v>787</v>
      </c>
      <c r="C280" s="246" t="s">
        <v>1325</v>
      </c>
      <c r="D280" s="246" t="s">
        <v>1174</v>
      </c>
      <c r="E280" s="247">
        <v>2551300</v>
      </c>
    </row>
    <row r="281" spans="1:5" ht="25.5">
      <c r="A281" s="245" t="s">
        <v>1201</v>
      </c>
      <c r="B281" s="246" t="s">
        <v>787</v>
      </c>
      <c r="C281" s="246" t="s">
        <v>557</v>
      </c>
      <c r="D281" s="246" t="s">
        <v>1174</v>
      </c>
      <c r="E281" s="247">
        <v>2551300</v>
      </c>
    </row>
    <row r="282" spans="1:5">
      <c r="A282" s="245" t="s">
        <v>141</v>
      </c>
      <c r="B282" s="246" t="s">
        <v>787</v>
      </c>
      <c r="C282" s="246" t="s">
        <v>557</v>
      </c>
      <c r="D282" s="246" t="s">
        <v>1143</v>
      </c>
      <c r="E282" s="247">
        <v>2551300</v>
      </c>
    </row>
    <row r="283" spans="1:5">
      <c r="A283" s="245" t="s">
        <v>18</v>
      </c>
      <c r="B283" s="246" t="s">
        <v>787</v>
      </c>
      <c r="C283" s="246" t="s">
        <v>557</v>
      </c>
      <c r="D283" s="246" t="s">
        <v>423</v>
      </c>
      <c r="E283" s="247">
        <v>2551300</v>
      </c>
    </row>
    <row r="284" spans="1:5" ht="229.5">
      <c r="A284" s="245" t="s">
        <v>1361</v>
      </c>
      <c r="B284" s="246" t="s">
        <v>747</v>
      </c>
      <c r="C284" s="246" t="s">
        <v>1174</v>
      </c>
      <c r="D284" s="246" t="s">
        <v>1174</v>
      </c>
      <c r="E284" s="247">
        <v>396430925</v>
      </c>
    </row>
    <row r="285" spans="1:5" ht="51">
      <c r="A285" s="245" t="s">
        <v>1319</v>
      </c>
      <c r="B285" s="246" t="s">
        <v>747</v>
      </c>
      <c r="C285" s="246" t="s">
        <v>273</v>
      </c>
      <c r="D285" s="246" t="s">
        <v>1174</v>
      </c>
      <c r="E285" s="247">
        <v>352748803.89999998</v>
      </c>
    </row>
    <row r="286" spans="1:5">
      <c r="A286" s="245" t="s">
        <v>1191</v>
      </c>
      <c r="B286" s="246" t="s">
        <v>747</v>
      </c>
      <c r="C286" s="246" t="s">
        <v>133</v>
      </c>
      <c r="D286" s="246" t="s">
        <v>1174</v>
      </c>
      <c r="E286" s="247">
        <v>352748803.89999998</v>
      </c>
    </row>
    <row r="287" spans="1:5">
      <c r="A287" s="245" t="s">
        <v>140</v>
      </c>
      <c r="B287" s="246" t="s">
        <v>747</v>
      </c>
      <c r="C287" s="246" t="s">
        <v>133</v>
      </c>
      <c r="D287" s="246" t="s">
        <v>1142</v>
      </c>
      <c r="E287" s="247">
        <v>352748803.89999998</v>
      </c>
    </row>
    <row r="288" spans="1:5">
      <c r="A288" s="245" t="s">
        <v>153</v>
      </c>
      <c r="B288" s="246" t="s">
        <v>747</v>
      </c>
      <c r="C288" s="246" t="s">
        <v>133</v>
      </c>
      <c r="D288" s="246" t="s">
        <v>395</v>
      </c>
      <c r="E288" s="247">
        <v>346166639.89999998</v>
      </c>
    </row>
    <row r="289" spans="1:5">
      <c r="A289" s="245" t="s">
        <v>1077</v>
      </c>
      <c r="B289" s="246" t="s">
        <v>747</v>
      </c>
      <c r="C289" s="246" t="s">
        <v>133</v>
      </c>
      <c r="D289" s="246" t="s">
        <v>1078</v>
      </c>
      <c r="E289" s="247">
        <v>6582164</v>
      </c>
    </row>
    <row r="290" spans="1:5" ht="25.5">
      <c r="A290" s="245" t="s">
        <v>1320</v>
      </c>
      <c r="B290" s="246" t="s">
        <v>747</v>
      </c>
      <c r="C290" s="246" t="s">
        <v>1321</v>
      </c>
      <c r="D290" s="246" t="s">
        <v>1174</v>
      </c>
      <c r="E290" s="247">
        <v>43682121.100000001</v>
      </c>
    </row>
    <row r="291" spans="1:5" ht="25.5">
      <c r="A291" s="245" t="s">
        <v>1197</v>
      </c>
      <c r="B291" s="246" t="s">
        <v>747</v>
      </c>
      <c r="C291" s="246" t="s">
        <v>1198</v>
      </c>
      <c r="D291" s="246" t="s">
        <v>1174</v>
      </c>
      <c r="E291" s="247">
        <v>43682121.100000001</v>
      </c>
    </row>
    <row r="292" spans="1:5">
      <c r="A292" s="245" t="s">
        <v>140</v>
      </c>
      <c r="B292" s="246" t="s">
        <v>747</v>
      </c>
      <c r="C292" s="246" t="s">
        <v>1198</v>
      </c>
      <c r="D292" s="246" t="s">
        <v>1142</v>
      </c>
      <c r="E292" s="247">
        <v>43682121.100000001</v>
      </c>
    </row>
    <row r="293" spans="1:5">
      <c r="A293" s="245" t="s">
        <v>153</v>
      </c>
      <c r="B293" s="246" t="s">
        <v>747</v>
      </c>
      <c r="C293" s="246" t="s">
        <v>1198</v>
      </c>
      <c r="D293" s="246" t="s">
        <v>395</v>
      </c>
      <c r="E293" s="247">
        <v>33373969.100000001</v>
      </c>
    </row>
    <row r="294" spans="1:5">
      <c r="A294" s="245" t="s">
        <v>1077</v>
      </c>
      <c r="B294" s="246" t="s">
        <v>747</v>
      </c>
      <c r="C294" s="246" t="s">
        <v>1198</v>
      </c>
      <c r="D294" s="246" t="s">
        <v>1078</v>
      </c>
      <c r="E294" s="247">
        <v>10308152</v>
      </c>
    </row>
    <row r="295" spans="1:5" ht="102">
      <c r="A295" s="245" t="s">
        <v>1365</v>
      </c>
      <c r="B295" s="246" t="s">
        <v>786</v>
      </c>
      <c r="C295" s="246" t="s">
        <v>1174</v>
      </c>
      <c r="D295" s="246" t="s">
        <v>1174</v>
      </c>
      <c r="E295" s="247">
        <v>25151300</v>
      </c>
    </row>
    <row r="296" spans="1:5" ht="51">
      <c r="A296" s="245" t="s">
        <v>1319</v>
      </c>
      <c r="B296" s="246" t="s">
        <v>786</v>
      </c>
      <c r="C296" s="246" t="s">
        <v>273</v>
      </c>
      <c r="D296" s="246" t="s">
        <v>1174</v>
      </c>
      <c r="E296" s="247">
        <v>545538</v>
      </c>
    </row>
    <row r="297" spans="1:5">
      <c r="A297" s="245" t="s">
        <v>1191</v>
      </c>
      <c r="B297" s="246" t="s">
        <v>786</v>
      </c>
      <c r="C297" s="246" t="s">
        <v>133</v>
      </c>
      <c r="D297" s="246" t="s">
        <v>1174</v>
      </c>
      <c r="E297" s="247">
        <v>545538</v>
      </c>
    </row>
    <row r="298" spans="1:5">
      <c r="A298" s="245" t="s">
        <v>141</v>
      </c>
      <c r="B298" s="246" t="s">
        <v>786</v>
      </c>
      <c r="C298" s="246" t="s">
        <v>133</v>
      </c>
      <c r="D298" s="246" t="s">
        <v>1143</v>
      </c>
      <c r="E298" s="247">
        <v>545538</v>
      </c>
    </row>
    <row r="299" spans="1:5">
      <c r="A299" s="245" t="s">
        <v>98</v>
      </c>
      <c r="B299" s="246" t="s">
        <v>786</v>
      </c>
      <c r="C299" s="246" t="s">
        <v>133</v>
      </c>
      <c r="D299" s="246" t="s">
        <v>378</v>
      </c>
      <c r="E299" s="247">
        <v>545538</v>
      </c>
    </row>
    <row r="300" spans="1:5" ht="25.5">
      <c r="A300" s="245" t="s">
        <v>1320</v>
      </c>
      <c r="B300" s="246" t="s">
        <v>786</v>
      </c>
      <c r="C300" s="246" t="s">
        <v>1321</v>
      </c>
      <c r="D300" s="246" t="s">
        <v>1174</v>
      </c>
      <c r="E300" s="247">
        <v>23460762</v>
      </c>
    </row>
    <row r="301" spans="1:5" ht="25.5">
      <c r="A301" s="245" t="s">
        <v>1197</v>
      </c>
      <c r="B301" s="246" t="s">
        <v>786</v>
      </c>
      <c r="C301" s="246" t="s">
        <v>1198</v>
      </c>
      <c r="D301" s="246" t="s">
        <v>1174</v>
      </c>
      <c r="E301" s="247">
        <v>23460762</v>
      </c>
    </row>
    <row r="302" spans="1:5">
      <c r="A302" s="245" t="s">
        <v>141</v>
      </c>
      <c r="B302" s="246" t="s">
        <v>786</v>
      </c>
      <c r="C302" s="246" t="s">
        <v>1198</v>
      </c>
      <c r="D302" s="246" t="s">
        <v>1143</v>
      </c>
      <c r="E302" s="247">
        <v>23460762</v>
      </c>
    </row>
    <row r="303" spans="1:5">
      <c r="A303" s="245" t="s">
        <v>98</v>
      </c>
      <c r="B303" s="246" t="s">
        <v>786</v>
      </c>
      <c r="C303" s="246" t="s">
        <v>1198</v>
      </c>
      <c r="D303" s="246" t="s">
        <v>378</v>
      </c>
      <c r="E303" s="247">
        <v>23460762</v>
      </c>
    </row>
    <row r="304" spans="1:5">
      <c r="A304" s="245" t="s">
        <v>1324</v>
      </c>
      <c r="B304" s="246" t="s">
        <v>786</v>
      </c>
      <c r="C304" s="246" t="s">
        <v>1325</v>
      </c>
      <c r="D304" s="246" t="s">
        <v>1174</v>
      </c>
      <c r="E304" s="247">
        <v>1145000</v>
      </c>
    </row>
    <row r="305" spans="1:5" ht="25.5">
      <c r="A305" s="245" t="s">
        <v>1201</v>
      </c>
      <c r="B305" s="246" t="s">
        <v>786</v>
      </c>
      <c r="C305" s="246" t="s">
        <v>557</v>
      </c>
      <c r="D305" s="246" t="s">
        <v>1174</v>
      </c>
      <c r="E305" s="247">
        <v>1145000</v>
      </c>
    </row>
    <row r="306" spans="1:5">
      <c r="A306" s="245" t="s">
        <v>141</v>
      </c>
      <c r="B306" s="246" t="s">
        <v>786</v>
      </c>
      <c r="C306" s="246" t="s">
        <v>557</v>
      </c>
      <c r="D306" s="246" t="s">
        <v>1143</v>
      </c>
      <c r="E306" s="247">
        <v>1145000</v>
      </c>
    </row>
    <row r="307" spans="1:5">
      <c r="A307" s="245" t="s">
        <v>98</v>
      </c>
      <c r="B307" s="246" t="s">
        <v>786</v>
      </c>
      <c r="C307" s="246" t="s">
        <v>557</v>
      </c>
      <c r="D307" s="246" t="s">
        <v>378</v>
      </c>
      <c r="E307" s="247">
        <v>1145000</v>
      </c>
    </row>
    <row r="308" spans="1:5" ht="216.75">
      <c r="A308" s="245" t="s">
        <v>1359</v>
      </c>
      <c r="B308" s="246" t="s">
        <v>739</v>
      </c>
      <c r="C308" s="246" t="s">
        <v>1174</v>
      </c>
      <c r="D308" s="246" t="s">
        <v>1174</v>
      </c>
      <c r="E308" s="247">
        <v>156496900</v>
      </c>
    </row>
    <row r="309" spans="1:5" ht="51">
      <c r="A309" s="245" t="s">
        <v>1319</v>
      </c>
      <c r="B309" s="246" t="s">
        <v>739</v>
      </c>
      <c r="C309" s="246" t="s">
        <v>273</v>
      </c>
      <c r="D309" s="246" t="s">
        <v>1174</v>
      </c>
      <c r="E309" s="247">
        <v>144234339.40000001</v>
      </c>
    </row>
    <row r="310" spans="1:5">
      <c r="A310" s="245" t="s">
        <v>1191</v>
      </c>
      <c r="B310" s="246" t="s">
        <v>739</v>
      </c>
      <c r="C310" s="246" t="s">
        <v>133</v>
      </c>
      <c r="D310" s="246" t="s">
        <v>1174</v>
      </c>
      <c r="E310" s="247">
        <v>144234339.40000001</v>
      </c>
    </row>
    <row r="311" spans="1:5">
      <c r="A311" s="245" t="s">
        <v>140</v>
      </c>
      <c r="B311" s="246" t="s">
        <v>739</v>
      </c>
      <c r="C311" s="246" t="s">
        <v>133</v>
      </c>
      <c r="D311" s="246" t="s">
        <v>1142</v>
      </c>
      <c r="E311" s="247">
        <v>144234339.40000001</v>
      </c>
    </row>
    <row r="312" spans="1:5">
      <c r="A312" s="245" t="s">
        <v>152</v>
      </c>
      <c r="B312" s="246" t="s">
        <v>739</v>
      </c>
      <c r="C312" s="246" t="s">
        <v>133</v>
      </c>
      <c r="D312" s="246" t="s">
        <v>408</v>
      </c>
      <c r="E312" s="247">
        <v>144234339.40000001</v>
      </c>
    </row>
    <row r="313" spans="1:5">
      <c r="A313" s="245" t="s">
        <v>2117</v>
      </c>
      <c r="B313" s="246" t="s">
        <v>739</v>
      </c>
      <c r="C313" s="246" t="s">
        <v>391</v>
      </c>
      <c r="D313" s="246" t="s">
        <v>1174</v>
      </c>
      <c r="E313" s="247">
        <v>25200</v>
      </c>
    </row>
    <row r="314" spans="1:5" ht="25.5">
      <c r="A314" s="245" t="s">
        <v>1320</v>
      </c>
      <c r="B314" s="246" t="s">
        <v>739</v>
      </c>
      <c r="C314" s="246" t="s">
        <v>1321</v>
      </c>
      <c r="D314" s="246" t="s">
        <v>1174</v>
      </c>
      <c r="E314" s="247">
        <v>12237360.6</v>
      </c>
    </row>
    <row r="315" spans="1:5" ht="25.5">
      <c r="A315" s="245" t="s">
        <v>1197</v>
      </c>
      <c r="B315" s="246" t="s">
        <v>739</v>
      </c>
      <c r="C315" s="246" t="s">
        <v>1198</v>
      </c>
      <c r="D315" s="246" t="s">
        <v>1174</v>
      </c>
      <c r="E315" s="247">
        <v>12237360.6</v>
      </c>
    </row>
    <row r="316" spans="1:5">
      <c r="A316" s="245" t="s">
        <v>140</v>
      </c>
      <c r="B316" s="246" t="s">
        <v>739</v>
      </c>
      <c r="C316" s="246" t="s">
        <v>1198</v>
      </c>
      <c r="D316" s="246" t="s">
        <v>1142</v>
      </c>
      <c r="E316" s="247">
        <v>12237360.6</v>
      </c>
    </row>
    <row r="317" spans="1:5">
      <c r="A317" s="245" t="s">
        <v>152</v>
      </c>
      <c r="B317" s="246" t="s">
        <v>739</v>
      </c>
      <c r="C317" s="246" t="s">
        <v>1198</v>
      </c>
      <c r="D317" s="246" t="s">
        <v>408</v>
      </c>
      <c r="E317" s="247">
        <v>12237360.6</v>
      </c>
    </row>
    <row r="318" spans="1:5" ht="63.75">
      <c r="A318" s="245" t="s">
        <v>1189</v>
      </c>
      <c r="B318" s="246" t="s">
        <v>1190</v>
      </c>
      <c r="C318" s="246" t="s">
        <v>1174</v>
      </c>
      <c r="D318" s="246" t="s">
        <v>1174</v>
      </c>
      <c r="E318" s="247">
        <v>14967700</v>
      </c>
    </row>
    <row r="319" spans="1:5" ht="25.5">
      <c r="A319" s="245" t="s">
        <v>1320</v>
      </c>
      <c r="B319" s="246" t="s">
        <v>1190</v>
      </c>
      <c r="C319" s="246" t="s">
        <v>1321</v>
      </c>
      <c r="D319" s="246" t="s">
        <v>1174</v>
      </c>
      <c r="E319" s="247">
        <v>10193417.32</v>
      </c>
    </row>
    <row r="320" spans="1:5" ht="25.5">
      <c r="A320" s="245" t="s">
        <v>1197</v>
      </c>
      <c r="B320" s="246" t="s">
        <v>1190</v>
      </c>
      <c r="C320" s="246" t="s">
        <v>1198</v>
      </c>
      <c r="D320" s="246" t="s">
        <v>1174</v>
      </c>
      <c r="E320" s="247">
        <v>10193417.32</v>
      </c>
    </row>
    <row r="321" spans="1:5">
      <c r="A321" s="245" t="s">
        <v>140</v>
      </c>
      <c r="B321" s="246" t="s">
        <v>1190</v>
      </c>
      <c r="C321" s="246" t="s">
        <v>1198</v>
      </c>
      <c r="D321" s="246" t="s">
        <v>1142</v>
      </c>
      <c r="E321" s="247">
        <v>10193417.32</v>
      </c>
    </row>
    <row r="322" spans="1:5">
      <c r="A322" s="245" t="s">
        <v>1075</v>
      </c>
      <c r="B322" s="246" t="s">
        <v>1190</v>
      </c>
      <c r="C322" s="246" t="s">
        <v>1198</v>
      </c>
      <c r="D322" s="246" t="s">
        <v>365</v>
      </c>
      <c r="E322" s="247">
        <v>10193417.32</v>
      </c>
    </row>
    <row r="323" spans="1:5" ht="25.5">
      <c r="A323" s="245" t="s">
        <v>1328</v>
      </c>
      <c r="B323" s="246" t="s">
        <v>1190</v>
      </c>
      <c r="C323" s="246" t="s">
        <v>1329</v>
      </c>
      <c r="D323" s="246" t="s">
        <v>1174</v>
      </c>
      <c r="E323" s="247">
        <v>4774282.68</v>
      </c>
    </row>
    <row r="324" spans="1:5">
      <c r="A324" s="245" t="s">
        <v>1199</v>
      </c>
      <c r="B324" s="246" t="s">
        <v>1190</v>
      </c>
      <c r="C324" s="246" t="s">
        <v>1200</v>
      </c>
      <c r="D324" s="246" t="s">
        <v>1174</v>
      </c>
      <c r="E324" s="247">
        <v>4774282.68</v>
      </c>
    </row>
    <row r="325" spans="1:5">
      <c r="A325" s="245" t="s">
        <v>140</v>
      </c>
      <c r="B325" s="246" t="s">
        <v>1190</v>
      </c>
      <c r="C325" s="246" t="s">
        <v>1200</v>
      </c>
      <c r="D325" s="246" t="s">
        <v>1142</v>
      </c>
      <c r="E325" s="247">
        <v>4774282.68</v>
      </c>
    </row>
    <row r="326" spans="1:5">
      <c r="A326" s="245" t="s">
        <v>1075</v>
      </c>
      <c r="B326" s="246" t="s">
        <v>1190</v>
      </c>
      <c r="C326" s="246" t="s">
        <v>1200</v>
      </c>
      <c r="D326" s="246" t="s">
        <v>365</v>
      </c>
      <c r="E326" s="247">
        <v>4774282.68</v>
      </c>
    </row>
    <row r="327" spans="1:5" ht="51">
      <c r="A327" s="245" t="s">
        <v>2188</v>
      </c>
      <c r="B327" s="246" t="s">
        <v>2189</v>
      </c>
      <c r="C327" s="246" t="s">
        <v>1174</v>
      </c>
      <c r="D327" s="246" t="s">
        <v>1174</v>
      </c>
      <c r="E327" s="247">
        <v>2338042</v>
      </c>
    </row>
    <row r="328" spans="1:5" ht="25.5">
      <c r="A328" s="245" t="s">
        <v>1320</v>
      </c>
      <c r="B328" s="246" t="s">
        <v>2189</v>
      </c>
      <c r="C328" s="246" t="s">
        <v>1321</v>
      </c>
      <c r="D328" s="246" t="s">
        <v>1174</v>
      </c>
      <c r="E328" s="247">
        <v>2338042</v>
      </c>
    </row>
    <row r="329" spans="1:5" ht="25.5">
      <c r="A329" s="245" t="s">
        <v>1197</v>
      </c>
      <c r="B329" s="246" t="s">
        <v>2189</v>
      </c>
      <c r="C329" s="246" t="s">
        <v>1198</v>
      </c>
      <c r="D329" s="246" t="s">
        <v>1174</v>
      </c>
      <c r="E329" s="247">
        <v>2338042</v>
      </c>
    </row>
    <row r="330" spans="1:5">
      <c r="A330" s="245" t="s">
        <v>140</v>
      </c>
      <c r="B330" s="246" t="s">
        <v>2189</v>
      </c>
      <c r="C330" s="246" t="s">
        <v>1198</v>
      </c>
      <c r="D330" s="246" t="s">
        <v>1142</v>
      </c>
      <c r="E330" s="247">
        <v>2338042</v>
      </c>
    </row>
    <row r="331" spans="1:5">
      <c r="A331" s="245" t="s">
        <v>153</v>
      </c>
      <c r="B331" s="246" t="s">
        <v>2189</v>
      </c>
      <c r="C331" s="246" t="s">
        <v>1198</v>
      </c>
      <c r="D331" s="246" t="s">
        <v>395</v>
      </c>
      <c r="E331" s="247">
        <v>2338042</v>
      </c>
    </row>
    <row r="332" spans="1:5" ht="63.75">
      <c r="A332" s="245" t="s">
        <v>411</v>
      </c>
      <c r="B332" s="246" t="s">
        <v>761</v>
      </c>
      <c r="C332" s="246" t="s">
        <v>1174</v>
      </c>
      <c r="D332" s="246" t="s">
        <v>1174</v>
      </c>
      <c r="E332" s="247">
        <v>1120600</v>
      </c>
    </row>
    <row r="333" spans="1:5" ht="25.5">
      <c r="A333" s="245" t="s">
        <v>1320</v>
      </c>
      <c r="B333" s="246" t="s">
        <v>761</v>
      </c>
      <c r="C333" s="246" t="s">
        <v>1321</v>
      </c>
      <c r="D333" s="246" t="s">
        <v>1174</v>
      </c>
      <c r="E333" s="247">
        <v>1000979.5</v>
      </c>
    </row>
    <row r="334" spans="1:5" ht="25.5">
      <c r="A334" s="245" t="s">
        <v>1197</v>
      </c>
      <c r="B334" s="246" t="s">
        <v>761</v>
      </c>
      <c r="C334" s="246" t="s">
        <v>1198</v>
      </c>
      <c r="D334" s="246" t="s">
        <v>1174</v>
      </c>
      <c r="E334" s="247">
        <v>1000979.5</v>
      </c>
    </row>
    <row r="335" spans="1:5">
      <c r="A335" s="245" t="s">
        <v>140</v>
      </c>
      <c r="B335" s="246" t="s">
        <v>761</v>
      </c>
      <c r="C335" s="246" t="s">
        <v>1198</v>
      </c>
      <c r="D335" s="246" t="s">
        <v>1142</v>
      </c>
      <c r="E335" s="247">
        <v>1000979.5</v>
      </c>
    </row>
    <row r="336" spans="1:5">
      <c r="A336" s="245" t="s">
        <v>153</v>
      </c>
      <c r="B336" s="246" t="s">
        <v>761</v>
      </c>
      <c r="C336" s="246" t="s">
        <v>1198</v>
      </c>
      <c r="D336" s="246" t="s">
        <v>395</v>
      </c>
      <c r="E336" s="247">
        <v>780979.5</v>
      </c>
    </row>
    <row r="337" spans="1:5">
      <c r="A337" s="245" t="s">
        <v>4</v>
      </c>
      <c r="B337" s="246" t="s">
        <v>761</v>
      </c>
      <c r="C337" s="246" t="s">
        <v>1198</v>
      </c>
      <c r="D337" s="246" t="s">
        <v>420</v>
      </c>
      <c r="E337" s="247">
        <v>220000</v>
      </c>
    </row>
    <row r="338" spans="1:5">
      <c r="A338" s="245" t="s">
        <v>1324</v>
      </c>
      <c r="B338" s="246" t="s">
        <v>761</v>
      </c>
      <c r="C338" s="246" t="s">
        <v>1325</v>
      </c>
      <c r="D338" s="246" t="s">
        <v>1174</v>
      </c>
      <c r="E338" s="247">
        <v>105000</v>
      </c>
    </row>
    <row r="339" spans="1:5">
      <c r="A339" s="245" t="s">
        <v>531</v>
      </c>
      <c r="B339" s="246" t="s">
        <v>761</v>
      </c>
      <c r="C339" s="246" t="s">
        <v>532</v>
      </c>
      <c r="D339" s="246" t="s">
        <v>1174</v>
      </c>
      <c r="E339" s="247">
        <v>105000</v>
      </c>
    </row>
    <row r="340" spans="1:5">
      <c r="A340" s="245" t="s">
        <v>140</v>
      </c>
      <c r="B340" s="246" t="s">
        <v>761</v>
      </c>
      <c r="C340" s="246" t="s">
        <v>532</v>
      </c>
      <c r="D340" s="246" t="s">
        <v>1142</v>
      </c>
      <c r="E340" s="247">
        <v>105000</v>
      </c>
    </row>
    <row r="341" spans="1:5">
      <c r="A341" s="245" t="s">
        <v>153</v>
      </c>
      <c r="B341" s="246" t="s">
        <v>761</v>
      </c>
      <c r="C341" s="246" t="s">
        <v>532</v>
      </c>
      <c r="D341" s="246" t="s">
        <v>395</v>
      </c>
      <c r="E341" s="247">
        <v>105000</v>
      </c>
    </row>
    <row r="342" spans="1:5" ht="25.5">
      <c r="A342" s="245" t="s">
        <v>1328</v>
      </c>
      <c r="B342" s="246" t="s">
        <v>761</v>
      </c>
      <c r="C342" s="246" t="s">
        <v>1329</v>
      </c>
      <c r="D342" s="246" t="s">
        <v>1174</v>
      </c>
      <c r="E342" s="247">
        <v>14620.5</v>
      </c>
    </row>
    <row r="343" spans="1:5">
      <c r="A343" s="245" t="s">
        <v>1199</v>
      </c>
      <c r="B343" s="246" t="s">
        <v>761</v>
      </c>
      <c r="C343" s="246" t="s">
        <v>1200</v>
      </c>
      <c r="D343" s="246" t="s">
        <v>1174</v>
      </c>
      <c r="E343" s="247">
        <v>14620.5</v>
      </c>
    </row>
    <row r="344" spans="1:5">
      <c r="A344" s="245" t="s">
        <v>140</v>
      </c>
      <c r="B344" s="246" t="s">
        <v>761</v>
      </c>
      <c r="C344" s="246" t="s">
        <v>1200</v>
      </c>
      <c r="D344" s="246" t="s">
        <v>1142</v>
      </c>
      <c r="E344" s="247">
        <v>14620.5</v>
      </c>
    </row>
    <row r="345" spans="1:5">
      <c r="A345" s="245" t="s">
        <v>1077</v>
      </c>
      <c r="B345" s="246" t="s">
        <v>761</v>
      </c>
      <c r="C345" s="246" t="s">
        <v>1200</v>
      </c>
      <c r="D345" s="246" t="s">
        <v>1078</v>
      </c>
      <c r="E345" s="247">
        <v>14620.5</v>
      </c>
    </row>
    <row r="346" spans="1:5" ht="63.75">
      <c r="A346" s="245" t="s">
        <v>393</v>
      </c>
      <c r="B346" s="246" t="s">
        <v>776</v>
      </c>
      <c r="C346" s="246" t="s">
        <v>1174</v>
      </c>
      <c r="D346" s="246" t="s">
        <v>1174</v>
      </c>
      <c r="E346" s="247">
        <v>2953249.56</v>
      </c>
    </row>
    <row r="347" spans="1:5" ht="25.5">
      <c r="A347" s="245" t="s">
        <v>1320</v>
      </c>
      <c r="B347" s="246" t="s">
        <v>776</v>
      </c>
      <c r="C347" s="246" t="s">
        <v>1321</v>
      </c>
      <c r="D347" s="246" t="s">
        <v>1174</v>
      </c>
      <c r="E347" s="247">
        <v>1688249.56</v>
      </c>
    </row>
    <row r="348" spans="1:5" ht="25.5">
      <c r="A348" s="245" t="s">
        <v>1197</v>
      </c>
      <c r="B348" s="246" t="s">
        <v>776</v>
      </c>
      <c r="C348" s="246" t="s">
        <v>1198</v>
      </c>
      <c r="D348" s="246" t="s">
        <v>1174</v>
      </c>
      <c r="E348" s="247">
        <v>1688249.56</v>
      </c>
    </row>
    <row r="349" spans="1:5">
      <c r="A349" s="245" t="s">
        <v>140</v>
      </c>
      <c r="B349" s="246" t="s">
        <v>776</v>
      </c>
      <c r="C349" s="246" t="s">
        <v>1198</v>
      </c>
      <c r="D349" s="246" t="s">
        <v>1142</v>
      </c>
      <c r="E349" s="247">
        <v>1688249.56</v>
      </c>
    </row>
    <row r="350" spans="1:5">
      <c r="A350" s="245" t="s">
        <v>1075</v>
      </c>
      <c r="B350" s="246" t="s">
        <v>776</v>
      </c>
      <c r="C350" s="246" t="s">
        <v>1198</v>
      </c>
      <c r="D350" s="246" t="s">
        <v>365</v>
      </c>
      <c r="E350" s="247">
        <v>1688249.56</v>
      </c>
    </row>
    <row r="351" spans="1:5" ht="25.5">
      <c r="A351" s="245" t="s">
        <v>1328</v>
      </c>
      <c r="B351" s="246" t="s">
        <v>776</v>
      </c>
      <c r="C351" s="246" t="s">
        <v>1329</v>
      </c>
      <c r="D351" s="246" t="s">
        <v>1174</v>
      </c>
      <c r="E351" s="247">
        <v>1265000</v>
      </c>
    </row>
    <row r="352" spans="1:5">
      <c r="A352" s="245" t="s">
        <v>1199</v>
      </c>
      <c r="B352" s="246" t="s">
        <v>776</v>
      </c>
      <c r="C352" s="246" t="s">
        <v>1200</v>
      </c>
      <c r="D352" s="246" t="s">
        <v>1174</v>
      </c>
      <c r="E352" s="247">
        <v>1265000</v>
      </c>
    </row>
    <row r="353" spans="1:5">
      <c r="A353" s="245" t="s">
        <v>140</v>
      </c>
      <c r="B353" s="246" t="s">
        <v>776</v>
      </c>
      <c r="C353" s="246" t="s">
        <v>1200</v>
      </c>
      <c r="D353" s="246" t="s">
        <v>1142</v>
      </c>
      <c r="E353" s="247">
        <v>1265000</v>
      </c>
    </row>
    <row r="354" spans="1:5">
      <c r="A354" s="245" t="s">
        <v>1075</v>
      </c>
      <c r="B354" s="246" t="s">
        <v>776</v>
      </c>
      <c r="C354" s="246" t="s">
        <v>1200</v>
      </c>
      <c r="D354" s="246" t="s">
        <v>365</v>
      </c>
      <c r="E354" s="247">
        <v>1265000</v>
      </c>
    </row>
    <row r="355" spans="1:5" ht="51">
      <c r="A355" s="245" t="s">
        <v>533</v>
      </c>
      <c r="B355" s="246" t="s">
        <v>764</v>
      </c>
      <c r="C355" s="246" t="s">
        <v>1174</v>
      </c>
      <c r="D355" s="246" t="s">
        <v>1174</v>
      </c>
      <c r="E355" s="247">
        <v>187200</v>
      </c>
    </row>
    <row r="356" spans="1:5">
      <c r="A356" s="245" t="s">
        <v>1324</v>
      </c>
      <c r="B356" s="246" t="s">
        <v>764</v>
      </c>
      <c r="C356" s="246" t="s">
        <v>1325</v>
      </c>
      <c r="D356" s="246" t="s">
        <v>1174</v>
      </c>
      <c r="E356" s="247">
        <v>187200</v>
      </c>
    </row>
    <row r="357" spans="1:5">
      <c r="A357" s="245" t="s">
        <v>1829</v>
      </c>
      <c r="B357" s="246" t="s">
        <v>764</v>
      </c>
      <c r="C357" s="246" t="s">
        <v>1830</v>
      </c>
      <c r="D357" s="246" t="s">
        <v>1174</v>
      </c>
      <c r="E357" s="247">
        <v>187200</v>
      </c>
    </row>
    <row r="358" spans="1:5">
      <c r="A358" s="245" t="s">
        <v>140</v>
      </c>
      <c r="B358" s="246" t="s">
        <v>764</v>
      </c>
      <c r="C358" s="246" t="s">
        <v>1830</v>
      </c>
      <c r="D358" s="246" t="s">
        <v>1142</v>
      </c>
      <c r="E358" s="247">
        <v>187200</v>
      </c>
    </row>
    <row r="359" spans="1:5">
      <c r="A359" s="245" t="s">
        <v>153</v>
      </c>
      <c r="B359" s="246" t="s">
        <v>764</v>
      </c>
      <c r="C359" s="246" t="s">
        <v>1830</v>
      </c>
      <c r="D359" s="246" t="s">
        <v>395</v>
      </c>
      <c r="E359" s="247">
        <v>187200</v>
      </c>
    </row>
    <row r="360" spans="1:5" ht="76.5">
      <c r="A360" s="245" t="s">
        <v>2208</v>
      </c>
      <c r="B360" s="246" t="s">
        <v>696</v>
      </c>
      <c r="C360" s="246" t="s">
        <v>1174</v>
      </c>
      <c r="D360" s="246" t="s">
        <v>1174</v>
      </c>
      <c r="E360" s="247">
        <v>13078031</v>
      </c>
    </row>
    <row r="361" spans="1:5" ht="25.5">
      <c r="A361" s="245" t="s">
        <v>1320</v>
      </c>
      <c r="B361" s="246" t="s">
        <v>696</v>
      </c>
      <c r="C361" s="246" t="s">
        <v>1321</v>
      </c>
      <c r="D361" s="246" t="s">
        <v>1174</v>
      </c>
      <c r="E361" s="247">
        <v>13078031</v>
      </c>
    </row>
    <row r="362" spans="1:5" ht="25.5">
      <c r="A362" s="245" t="s">
        <v>1197</v>
      </c>
      <c r="B362" s="246" t="s">
        <v>696</v>
      </c>
      <c r="C362" s="246" t="s">
        <v>1198</v>
      </c>
      <c r="D362" s="246" t="s">
        <v>1174</v>
      </c>
      <c r="E362" s="247">
        <v>13078031</v>
      </c>
    </row>
    <row r="363" spans="1:5">
      <c r="A363" s="245" t="s">
        <v>140</v>
      </c>
      <c r="B363" s="246" t="s">
        <v>696</v>
      </c>
      <c r="C363" s="246" t="s">
        <v>1198</v>
      </c>
      <c r="D363" s="246" t="s">
        <v>1142</v>
      </c>
      <c r="E363" s="247">
        <v>13078031</v>
      </c>
    </row>
    <row r="364" spans="1:5">
      <c r="A364" s="245" t="s">
        <v>153</v>
      </c>
      <c r="B364" s="246" t="s">
        <v>696</v>
      </c>
      <c r="C364" s="246" t="s">
        <v>1198</v>
      </c>
      <c r="D364" s="246" t="s">
        <v>395</v>
      </c>
      <c r="E364" s="247">
        <v>13078031</v>
      </c>
    </row>
    <row r="365" spans="1:5" ht="51">
      <c r="A365" s="245" t="s">
        <v>584</v>
      </c>
      <c r="B365" s="246" t="s">
        <v>763</v>
      </c>
      <c r="C365" s="246" t="s">
        <v>1174</v>
      </c>
      <c r="D365" s="246" t="s">
        <v>1174</v>
      </c>
      <c r="E365" s="247">
        <v>40000</v>
      </c>
    </row>
    <row r="366" spans="1:5" ht="25.5">
      <c r="A366" s="245" t="s">
        <v>1320</v>
      </c>
      <c r="B366" s="246" t="s">
        <v>763</v>
      </c>
      <c r="C366" s="246" t="s">
        <v>1321</v>
      </c>
      <c r="D366" s="246" t="s">
        <v>1174</v>
      </c>
      <c r="E366" s="247">
        <v>40000</v>
      </c>
    </row>
    <row r="367" spans="1:5" ht="25.5">
      <c r="A367" s="245" t="s">
        <v>1197</v>
      </c>
      <c r="B367" s="246" t="s">
        <v>763</v>
      </c>
      <c r="C367" s="246" t="s">
        <v>1198</v>
      </c>
      <c r="D367" s="246" t="s">
        <v>1174</v>
      </c>
      <c r="E367" s="247">
        <v>40000</v>
      </c>
    </row>
    <row r="368" spans="1:5">
      <c r="A368" s="245" t="s">
        <v>140</v>
      </c>
      <c r="B368" s="246" t="s">
        <v>763</v>
      </c>
      <c r="C368" s="246" t="s">
        <v>1198</v>
      </c>
      <c r="D368" s="246" t="s">
        <v>1142</v>
      </c>
      <c r="E368" s="247">
        <v>40000</v>
      </c>
    </row>
    <row r="369" spans="1:5">
      <c r="A369" s="245" t="s">
        <v>153</v>
      </c>
      <c r="B369" s="246" t="s">
        <v>763</v>
      </c>
      <c r="C369" s="246" t="s">
        <v>1198</v>
      </c>
      <c r="D369" s="246" t="s">
        <v>395</v>
      </c>
      <c r="E369" s="247">
        <v>40000</v>
      </c>
    </row>
    <row r="370" spans="1:5" ht="63.75">
      <c r="A370" s="245" t="s">
        <v>2130</v>
      </c>
      <c r="B370" s="246" t="s">
        <v>2131</v>
      </c>
      <c r="C370" s="246" t="s">
        <v>1174</v>
      </c>
      <c r="D370" s="246" t="s">
        <v>1174</v>
      </c>
      <c r="E370" s="247">
        <v>4400</v>
      </c>
    </row>
    <row r="371" spans="1:5" ht="25.5">
      <c r="A371" s="245" t="s">
        <v>1320</v>
      </c>
      <c r="B371" s="246" t="s">
        <v>2131</v>
      </c>
      <c r="C371" s="246" t="s">
        <v>1321</v>
      </c>
      <c r="D371" s="246" t="s">
        <v>1174</v>
      </c>
      <c r="E371" s="247">
        <v>4400</v>
      </c>
    </row>
    <row r="372" spans="1:5" ht="25.5">
      <c r="A372" s="245" t="s">
        <v>1197</v>
      </c>
      <c r="B372" s="246" t="s">
        <v>2131</v>
      </c>
      <c r="C372" s="246" t="s">
        <v>1198</v>
      </c>
      <c r="D372" s="246" t="s">
        <v>1174</v>
      </c>
      <c r="E372" s="247">
        <v>4400</v>
      </c>
    </row>
    <row r="373" spans="1:5">
      <c r="A373" s="245" t="s">
        <v>140</v>
      </c>
      <c r="B373" s="246" t="s">
        <v>2131</v>
      </c>
      <c r="C373" s="246" t="s">
        <v>1198</v>
      </c>
      <c r="D373" s="246" t="s">
        <v>1142</v>
      </c>
      <c r="E373" s="247">
        <v>4400</v>
      </c>
    </row>
    <row r="374" spans="1:5">
      <c r="A374" s="245" t="s">
        <v>153</v>
      </c>
      <c r="B374" s="246" t="s">
        <v>2131</v>
      </c>
      <c r="C374" s="246" t="s">
        <v>1198</v>
      </c>
      <c r="D374" s="246" t="s">
        <v>395</v>
      </c>
      <c r="E374" s="247">
        <v>4400</v>
      </c>
    </row>
    <row r="375" spans="1:5" ht="127.5">
      <c r="A375" s="245" t="s">
        <v>1673</v>
      </c>
      <c r="B375" s="246" t="s">
        <v>1674</v>
      </c>
      <c r="C375" s="246" t="s">
        <v>1174</v>
      </c>
      <c r="D375" s="246" t="s">
        <v>1174</v>
      </c>
      <c r="E375" s="247">
        <v>33936400</v>
      </c>
    </row>
    <row r="376" spans="1:5" ht="25.5">
      <c r="A376" s="245" t="s">
        <v>1320</v>
      </c>
      <c r="B376" s="246" t="s">
        <v>1674</v>
      </c>
      <c r="C376" s="246" t="s">
        <v>1321</v>
      </c>
      <c r="D376" s="246" t="s">
        <v>1174</v>
      </c>
      <c r="E376" s="247">
        <v>33936400</v>
      </c>
    </row>
    <row r="377" spans="1:5" ht="25.5">
      <c r="A377" s="245" t="s">
        <v>1197</v>
      </c>
      <c r="B377" s="246" t="s">
        <v>1674</v>
      </c>
      <c r="C377" s="246" t="s">
        <v>1198</v>
      </c>
      <c r="D377" s="246" t="s">
        <v>1174</v>
      </c>
      <c r="E377" s="247">
        <v>33936400</v>
      </c>
    </row>
    <row r="378" spans="1:5">
      <c r="A378" s="245" t="s">
        <v>141</v>
      </c>
      <c r="B378" s="246" t="s">
        <v>1674</v>
      </c>
      <c r="C378" s="246" t="s">
        <v>1198</v>
      </c>
      <c r="D378" s="246" t="s">
        <v>1143</v>
      </c>
      <c r="E378" s="247">
        <v>33936400</v>
      </c>
    </row>
    <row r="379" spans="1:5">
      <c r="A379" s="245" t="s">
        <v>98</v>
      </c>
      <c r="B379" s="246" t="s">
        <v>1674</v>
      </c>
      <c r="C379" s="246" t="s">
        <v>1198</v>
      </c>
      <c r="D379" s="246" t="s">
        <v>378</v>
      </c>
      <c r="E379" s="247">
        <v>33936400</v>
      </c>
    </row>
    <row r="380" spans="1:5" ht="153">
      <c r="A380" s="245" t="s">
        <v>1482</v>
      </c>
      <c r="B380" s="246" t="s">
        <v>774</v>
      </c>
      <c r="C380" s="246" t="s">
        <v>1174</v>
      </c>
      <c r="D380" s="246" t="s">
        <v>1174</v>
      </c>
      <c r="E380" s="247">
        <v>358360</v>
      </c>
    </row>
    <row r="381" spans="1:5" ht="25.5">
      <c r="A381" s="245" t="s">
        <v>1328</v>
      </c>
      <c r="B381" s="246" t="s">
        <v>774</v>
      </c>
      <c r="C381" s="246" t="s">
        <v>1329</v>
      </c>
      <c r="D381" s="246" t="s">
        <v>1174</v>
      </c>
      <c r="E381" s="247">
        <v>358360</v>
      </c>
    </row>
    <row r="382" spans="1:5">
      <c r="A382" s="245" t="s">
        <v>1199</v>
      </c>
      <c r="B382" s="246" t="s">
        <v>774</v>
      </c>
      <c r="C382" s="246" t="s">
        <v>1200</v>
      </c>
      <c r="D382" s="246" t="s">
        <v>1174</v>
      </c>
      <c r="E382" s="247">
        <v>358360</v>
      </c>
    </row>
    <row r="383" spans="1:5">
      <c r="A383" s="245" t="s">
        <v>140</v>
      </c>
      <c r="B383" s="246" t="s">
        <v>774</v>
      </c>
      <c r="C383" s="246" t="s">
        <v>1200</v>
      </c>
      <c r="D383" s="246" t="s">
        <v>1142</v>
      </c>
      <c r="E383" s="247">
        <v>358360</v>
      </c>
    </row>
    <row r="384" spans="1:5">
      <c r="A384" s="245" t="s">
        <v>1075</v>
      </c>
      <c r="B384" s="246" t="s">
        <v>774</v>
      </c>
      <c r="C384" s="246" t="s">
        <v>1200</v>
      </c>
      <c r="D384" s="246" t="s">
        <v>365</v>
      </c>
      <c r="E384" s="247">
        <v>358360</v>
      </c>
    </row>
    <row r="385" spans="1:5" ht="76.5">
      <c r="A385" s="245" t="s">
        <v>2083</v>
      </c>
      <c r="B385" s="246" t="s">
        <v>2084</v>
      </c>
      <c r="C385" s="246" t="s">
        <v>1174</v>
      </c>
      <c r="D385" s="246" t="s">
        <v>1174</v>
      </c>
      <c r="E385" s="247">
        <v>5151560</v>
      </c>
    </row>
    <row r="386" spans="1:5" ht="25.5">
      <c r="A386" s="245" t="s">
        <v>1320</v>
      </c>
      <c r="B386" s="246" t="s">
        <v>2084</v>
      </c>
      <c r="C386" s="246" t="s">
        <v>1321</v>
      </c>
      <c r="D386" s="246" t="s">
        <v>1174</v>
      </c>
      <c r="E386" s="247">
        <v>5151560</v>
      </c>
    </row>
    <row r="387" spans="1:5" ht="25.5">
      <c r="A387" s="245" t="s">
        <v>1197</v>
      </c>
      <c r="B387" s="246" t="s">
        <v>2084</v>
      </c>
      <c r="C387" s="246" t="s">
        <v>1198</v>
      </c>
      <c r="D387" s="246" t="s">
        <v>1174</v>
      </c>
      <c r="E387" s="247">
        <v>5151560</v>
      </c>
    </row>
    <row r="388" spans="1:5">
      <c r="A388" s="245" t="s">
        <v>140</v>
      </c>
      <c r="B388" s="246" t="s">
        <v>2084</v>
      </c>
      <c r="C388" s="246" t="s">
        <v>1198</v>
      </c>
      <c r="D388" s="246" t="s">
        <v>1142</v>
      </c>
      <c r="E388" s="247">
        <v>5151560</v>
      </c>
    </row>
    <row r="389" spans="1:5">
      <c r="A389" s="245" t="s">
        <v>1075</v>
      </c>
      <c r="B389" s="246" t="s">
        <v>2084</v>
      </c>
      <c r="C389" s="246" t="s">
        <v>1198</v>
      </c>
      <c r="D389" s="246" t="s">
        <v>365</v>
      </c>
      <c r="E389" s="247">
        <v>5151560</v>
      </c>
    </row>
    <row r="390" spans="1:5" ht="63.75">
      <c r="A390" s="245" t="s">
        <v>2214</v>
      </c>
      <c r="B390" s="246" t="s">
        <v>2250</v>
      </c>
      <c r="C390" s="246" t="s">
        <v>1174</v>
      </c>
      <c r="D390" s="246" t="s">
        <v>1174</v>
      </c>
      <c r="E390" s="247">
        <v>4864110.97</v>
      </c>
    </row>
    <row r="391" spans="1:5" ht="25.5">
      <c r="A391" s="245" t="s">
        <v>1320</v>
      </c>
      <c r="B391" s="246" t="s">
        <v>2250</v>
      </c>
      <c r="C391" s="246" t="s">
        <v>1321</v>
      </c>
      <c r="D391" s="246" t="s">
        <v>1174</v>
      </c>
      <c r="E391" s="247">
        <v>4864110.97</v>
      </c>
    </row>
    <row r="392" spans="1:5" ht="25.5">
      <c r="A392" s="245" t="s">
        <v>1197</v>
      </c>
      <c r="B392" s="246" t="s">
        <v>2250</v>
      </c>
      <c r="C392" s="246" t="s">
        <v>1198</v>
      </c>
      <c r="D392" s="246" t="s">
        <v>1174</v>
      </c>
      <c r="E392" s="247">
        <v>4864110.97</v>
      </c>
    </row>
    <row r="393" spans="1:5">
      <c r="A393" s="245" t="s">
        <v>140</v>
      </c>
      <c r="B393" s="246" t="s">
        <v>2250</v>
      </c>
      <c r="C393" s="246" t="s">
        <v>1198</v>
      </c>
      <c r="D393" s="246" t="s">
        <v>1142</v>
      </c>
      <c r="E393" s="247">
        <v>4864110.97</v>
      </c>
    </row>
    <row r="394" spans="1:5">
      <c r="A394" s="245" t="s">
        <v>153</v>
      </c>
      <c r="B394" s="246" t="s">
        <v>2250</v>
      </c>
      <c r="C394" s="246" t="s">
        <v>1198</v>
      </c>
      <c r="D394" s="246" t="s">
        <v>395</v>
      </c>
      <c r="E394" s="247">
        <v>4864110.97</v>
      </c>
    </row>
    <row r="395" spans="1:5" ht="63.75">
      <c r="A395" s="245" t="s">
        <v>1831</v>
      </c>
      <c r="B395" s="246" t="s">
        <v>1362</v>
      </c>
      <c r="C395" s="246" t="s">
        <v>1174</v>
      </c>
      <c r="D395" s="246" t="s">
        <v>1174</v>
      </c>
      <c r="E395" s="247">
        <v>9728057.7699999996</v>
      </c>
    </row>
    <row r="396" spans="1:5" ht="25.5">
      <c r="A396" s="245" t="s">
        <v>1320</v>
      </c>
      <c r="B396" s="246" t="s">
        <v>1362</v>
      </c>
      <c r="C396" s="246" t="s">
        <v>1321</v>
      </c>
      <c r="D396" s="246" t="s">
        <v>1174</v>
      </c>
      <c r="E396" s="247">
        <v>9728057.7699999996</v>
      </c>
    </row>
    <row r="397" spans="1:5" ht="25.5">
      <c r="A397" s="245" t="s">
        <v>1197</v>
      </c>
      <c r="B397" s="246" t="s">
        <v>1362</v>
      </c>
      <c r="C397" s="246" t="s">
        <v>1198</v>
      </c>
      <c r="D397" s="246" t="s">
        <v>1174</v>
      </c>
      <c r="E397" s="247">
        <v>9728057.7699999996</v>
      </c>
    </row>
    <row r="398" spans="1:5">
      <c r="A398" s="245" t="s">
        <v>140</v>
      </c>
      <c r="B398" s="246" t="s">
        <v>1362</v>
      </c>
      <c r="C398" s="246" t="s">
        <v>1198</v>
      </c>
      <c r="D398" s="246" t="s">
        <v>1142</v>
      </c>
      <c r="E398" s="247">
        <v>9728057.7699999996</v>
      </c>
    </row>
    <row r="399" spans="1:5">
      <c r="A399" s="245" t="s">
        <v>153</v>
      </c>
      <c r="B399" s="246" t="s">
        <v>1362</v>
      </c>
      <c r="C399" s="246" t="s">
        <v>1198</v>
      </c>
      <c r="D399" s="246" t="s">
        <v>395</v>
      </c>
      <c r="E399" s="247">
        <v>9728057.7699999996</v>
      </c>
    </row>
    <row r="400" spans="1:5" ht="89.25">
      <c r="A400" s="245" t="s">
        <v>1785</v>
      </c>
      <c r="B400" s="246" t="s">
        <v>1363</v>
      </c>
      <c r="C400" s="246" t="s">
        <v>1174</v>
      </c>
      <c r="D400" s="246" t="s">
        <v>1174</v>
      </c>
      <c r="E400" s="247">
        <v>2730000</v>
      </c>
    </row>
    <row r="401" spans="1:5" ht="25.5">
      <c r="A401" s="245" t="s">
        <v>1320</v>
      </c>
      <c r="B401" s="246" t="s">
        <v>1363</v>
      </c>
      <c r="C401" s="246" t="s">
        <v>1321</v>
      </c>
      <c r="D401" s="246" t="s">
        <v>1174</v>
      </c>
      <c r="E401" s="247">
        <v>2730000</v>
      </c>
    </row>
    <row r="402" spans="1:5" ht="25.5">
      <c r="A402" s="245" t="s">
        <v>1197</v>
      </c>
      <c r="B402" s="246" t="s">
        <v>1363</v>
      </c>
      <c r="C402" s="246" t="s">
        <v>1198</v>
      </c>
      <c r="D402" s="246" t="s">
        <v>1174</v>
      </c>
      <c r="E402" s="247">
        <v>2730000</v>
      </c>
    </row>
    <row r="403" spans="1:5">
      <c r="A403" s="245" t="s">
        <v>140</v>
      </c>
      <c r="B403" s="246" t="s">
        <v>1363</v>
      </c>
      <c r="C403" s="246" t="s">
        <v>1198</v>
      </c>
      <c r="D403" s="246" t="s">
        <v>1142</v>
      </c>
      <c r="E403" s="247">
        <v>2730000</v>
      </c>
    </row>
    <row r="404" spans="1:5">
      <c r="A404" s="245" t="s">
        <v>153</v>
      </c>
      <c r="B404" s="246" t="s">
        <v>1363</v>
      </c>
      <c r="C404" s="246" t="s">
        <v>1198</v>
      </c>
      <c r="D404" s="246" t="s">
        <v>395</v>
      </c>
      <c r="E404" s="247">
        <v>2730000</v>
      </c>
    </row>
    <row r="405" spans="1:5" ht="89.25">
      <c r="A405" s="245" t="s">
        <v>1785</v>
      </c>
      <c r="B405" s="246" t="s">
        <v>1646</v>
      </c>
      <c r="C405" s="246" t="s">
        <v>1174</v>
      </c>
      <c r="D405" s="246" t="s">
        <v>1174</v>
      </c>
      <c r="E405" s="247">
        <v>7018500</v>
      </c>
    </row>
    <row r="406" spans="1:5" ht="25.5">
      <c r="A406" s="245" t="s">
        <v>1320</v>
      </c>
      <c r="B406" s="246" t="s">
        <v>1646</v>
      </c>
      <c r="C406" s="246" t="s">
        <v>1321</v>
      </c>
      <c r="D406" s="246" t="s">
        <v>1174</v>
      </c>
      <c r="E406" s="247">
        <v>7018500</v>
      </c>
    </row>
    <row r="407" spans="1:5" ht="25.5">
      <c r="A407" s="245" t="s">
        <v>1197</v>
      </c>
      <c r="B407" s="246" t="s">
        <v>1646</v>
      </c>
      <c r="C407" s="246" t="s">
        <v>1198</v>
      </c>
      <c r="D407" s="246" t="s">
        <v>1174</v>
      </c>
      <c r="E407" s="247">
        <v>7018500</v>
      </c>
    </row>
    <row r="408" spans="1:5">
      <c r="A408" s="245" t="s">
        <v>140</v>
      </c>
      <c r="B408" s="246" t="s">
        <v>1646</v>
      </c>
      <c r="C408" s="246" t="s">
        <v>1198</v>
      </c>
      <c r="D408" s="246" t="s">
        <v>1142</v>
      </c>
      <c r="E408" s="247">
        <v>7018500</v>
      </c>
    </row>
    <row r="409" spans="1:5">
      <c r="A409" s="245" t="s">
        <v>153</v>
      </c>
      <c r="B409" s="246" t="s">
        <v>1646</v>
      </c>
      <c r="C409" s="246" t="s">
        <v>1198</v>
      </c>
      <c r="D409" s="246" t="s">
        <v>395</v>
      </c>
      <c r="E409" s="247">
        <v>7018500</v>
      </c>
    </row>
    <row r="410" spans="1:5" ht="38.25">
      <c r="A410" s="245" t="s">
        <v>445</v>
      </c>
      <c r="B410" s="246" t="s">
        <v>1134</v>
      </c>
      <c r="C410" s="246" t="s">
        <v>1174</v>
      </c>
      <c r="D410" s="246" t="s">
        <v>1174</v>
      </c>
      <c r="E410" s="247">
        <v>15585028</v>
      </c>
    </row>
    <row r="411" spans="1:5" ht="89.25">
      <c r="A411" s="245" t="s">
        <v>421</v>
      </c>
      <c r="B411" s="246" t="s">
        <v>1126</v>
      </c>
      <c r="C411" s="246" t="s">
        <v>1174</v>
      </c>
      <c r="D411" s="246" t="s">
        <v>1174</v>
      </c>
      <c r="E411" s="247">
        <v>6786560</v>
      </c>
    </row>
    <row r="412" spans="1:5" ht="51">
      <c r="A412" s="245" t="s">
        <v>1319</v>
      </c>
      <c r="B412" s="246" t="s">
        <v>1126</v>
      </c>
      <c r="C412" s="246" t="s">
        <v>273</v>
      </c>
      <c r="D412" s="246" t="s">
        <v>1174</v>
      </c>
      <c r="E412" s="247">
        <v>5679440</v>
      </c>
    </row>
    <row r="413" spans="1:5" ht="25.5">
      <c r="A413" s="245" t="s">
        <v>1204</v>
      </c>
      <c r="B413" s="246" t="s">
        <v>1126</v>
      </c>
      <c r="C413" s="246" t="s">
        <v>28</v>
      </c>
      <c r="D413" s="246" t="s">
        <v>1174</v>
      </c>
      <c r="E413" s="247">
        <v>5679440</v>
      </c>
    </row>
    <row r="414" spans="1:5">
      <c r="A414" s="245" t="s">
        <v>140</v>
      </c>
      <c r="B414" s="246" t="s">
        <v>1126</v>
      </c>
      <c r="C414" s="246" t="s">
        <v>28</v>
      </c>
      <c r="D414" s="246" t="s">
        <v>1142</v>
      </c>
      <c r="E414" s="247">
        <v>5679440</v>
      </c>
    </row>
    <row r="415" spans="1:5">
      <c r="A415" s="245" t="s">
        <v>4</v>
      </c>
      <c r="B415" s="246" t="s">
        <v>1126</v>
      </c>
      <c r="C415" s="246" t="s">
        <v>28</v>
      </c>
      <c r="D415" s="246" t="s">
        <v>420</v>
      </c>
      <c r="E415" s="247">
        <v>5679440</v>
      </c>
    </row>
    <row r="416" spans="1:5" ht="25.5">
      <c r="A416" s="245" t="s">
        <v>1320</v>
      </c>
      <c r="B416" s="246" t="s">
        <v>1126</v>
      </c>
      <c r="C416" s="246" t="s">
        <v>1321</v>
      </c>
      <c r="D416" s="246" t="s">
        <v>1174</v>
      </c>
      <c r="E416" s="247">
        <v>1107120</v>
      </c>
    </row>
    <row r="417" spans="1:5" ht="25.5">
      <c r="A417" s="245" t="s">
        <v>1197</v>
      </c>
      <c r="B417" s="246" t="s">
        <v>1126</v>
      </c>
      <c r="C417" s="246" t="s">
        <v>1198</v>
      </c>
      <c r="D417" s="246" t="s">
        <v>1174</v>
      </c>
      <c r="E417" s="247">
        <v>1107120</v>
      </c>
    </row>
    <row r="418" spans="1:5">
      <c r="A418" s="245" t="s">
        <v>140</v>
      </c>
      <c r="B418" s="246" t="s">
        <v>1126</v>
      </c>
      <c r="C418" s="246" t="s">
        <v>1198</v>
      </c>
      <c r="D418" s="246" t="s">
        <v>1142</v>
      </c>
      <c r="E418" s="247">
        <v>1107120</v>
      </c>
    </row>
    <row r="419" spans="1:5">
      <c r="A419" s="245" t="s">
        <v>4</v>
      </c>
      <c r="B419" s="246" t="s">
        <v>1126</v>
      </c>
      <c r="C419" s="246" t="s">
        <v>1198</v>
      </c>
      <c r="D419" s="246" t="s">
        <v>420</v>
      </c>
      <c r="E419" s="247">
        <v>1107120</v>
      </c>
    </row>
    <row r="420" spans="1:5" ht="114.75">
      <c r="A420" s="245" t="s">
        <v>1356</v>
      </c>
      <c r="B420" s="246" t="s">
        <v>1357</v>
      </c>
      <c r="C420" s="246" t="s">
        <v>1174</v>
      </c>
      <c r="D420" s="246" t="s">
        <v>1174</v>
      </c>
      <c r="E420" s="247">
        <v>8798468</v>
      </c>
    </row>
    <row r="421" spans="1:5" ht="51">
      <c r="A421" s="245" t="s">
        <v>1319</v>
      </c>
      <c r="B421" s="246" t="s">
        <v>1357</v>
      </c>
      <c r="C421" s="246" t="s">
        <v>273</v>
      </c>
      <c r="D421" s="246" t="s">
        <v>1174</v>
      </c>
      <c r="E421" s="247">
        <v>247100</v>
      </c>
    </row>
    <row r="422" spans="1:5" ht="25.5">
      <c r="A422" s="245" t="s">
        <v>1204</v>
      </c>
      <c r="B422" s="246" t="s">
        <v>1357</v>
      </c>
      <c r="C422" s="246" t="s">
        <v>28</v>
      </c>
      <c r="D422" s="246" t="s">
        <v>1174</v>
      </c>
      <c r="E422" s="247">
        <v>247100</v>
      </c>
    </row>
    <row r="423" spans="1:5">
      <c r="A423" s="245" t="s">
        <v>141</v>
      </c>
      <c r="B423" s="246" t="s">
        <v>1357</v>
      </c>
      <c r="C423" s="246" t="s">
        <v>28</v>
      </c>
      <c r="D423" s="246" t="s">
        <v>1143</v>
      </c>
      <c r="E423" s="247">
        <v>247100</v>
      </c>
    </row>
    <row r="424" spans="1:5">
      <c r="A424" s="245" t="s">
        <v>63</v>
      </c>
      <c r="B424" s="246" t="s">
        <v>1357</v>
      </c>
      <c r="C424" s="246" t="s">
        <v>28</v>
      </c>
      <c r="D424" s="246" t="s">
        <v>394</v>
      </c>
      <c r="E424" s="247">
        <v>247100</v>
      </c>
    </row>
    <row r="425" spans="1:5" ht="25.5">
      <c r="A425" s="245" t="s">
        <v>1326</v>
      </c>
      <c r="B425" s="246" t="s">
        <v>1357</v>
      </c>
      <c r="C425" s="246" t="s">
        <v>1327</v>
      </c>
      <c r="D425" s="246" t="s">
        <v>1174</v>
      </c>
      <c r="E425" s="247">
        <v>8551368</v>
      </c>
    </row>
    <row r="426" spans="1:5">
      <c r="A426" s="245" t="s">
        <v>1208</v>
      </c>
      <c r="B426" s="246" t="s">
        <v>1357</v>
      </c>
      <c r="C426" s="246" t="s">
        <v>75</v>
      </c>
      <c r="D426" s="246" t="s">
        <v>1174</v>
      </c>
      <c r="E426" s="247">
        <v>8551368</v>
      </c>
    </row>
    <row r="427" spans="1:5">
      <c r="A427" s="245" t="s">
        <v>141</v>
      </c>
      <c r="B427" s="246" t="s">
        <v>1357</v>
      </c>
      <c r="C427" s="246" t="s">
        <v>75</v>
      </c>
      <c r="D427" s="246" t="s">
        <v>1143</v>
      </c>
      <c r="E427" s="247">
        <v>8551368</v>
      </c>
    </row>
    <row r="428" spans="1:5">
      <c r="A428" s="245" t="s">
        <v>98</v>
      </c>
      <c r="B428" s="246" t="s">
        <v>1357</v>
      </c>
      <c r="C428" s="246" t="s">
        <v>75</v>
      </c>
      <c r="D428" s="246" t="s">
        <v>378</v>
      </c>
      <c r="E428" s="247">
        <v>8551368</v>
      </c>
    </row>
    <row r="429" spans="1:5" ht="25.5">
      <c r="A429" s="245" t="s">
        <v>615</v>
      </c>
      <c r="B429" s="246" t="s">
        <v>973</v>
      </c>
      <c r="C429" s="246" t="s">
        <v>1174</v>
      </c>
      <c r="D429" s="246" t="s">
        <v>1174</v>
      </c>
      <c r="E429" s="247">
        <v>91248086.290000007</v>
      </c>
    </row>
    <row r="430" spans="1:5" ht="89.25">
      <c r="A430" s="245" t="s">
        <v>2134</v>
      </c>
      <c r="B430" s="246" t="s">
        <v>2135</v>
      </c>
      <c r="C430" s="246" t="s">
        <v>1174</v>
      </c>
      <c r="D430" s="246" t="s">
        <v>1174</v>
      </c>
      <c r="E430" s="247">
        <v>5095210</v>
      </c>
    </row>
    <row r="431" spans="1:5" ht="51">
      <c r="A431" s="245" t="s">
        <v>1319</v>
      </c>
      <c r="B431" s="246" t="s">
        <v>2135</v>
      </c>
      <c r="C431" s="246" t="s">
        <v>273</v>
      </c>
      <c r="D431" s="246" t="s">
        <v>1174</v>
      </c>
      <c r="E431" s="247">
        <v>5095210</v>
      </c>
    </row>
    <row r="432" spans="1:5">
      <c r="A432" s="245" t="s">
        <v>1191</v>
      </c>
      <c r="B432" s="246" t="s">
        <v>2135</v>
      </c>
      <c r="C432" s="246" t="s">
        <v>133</v>
      </c>
      <c r="D432" s="246" t="s">
        <v>1174</v>
      </c>
      <c r="E432" s="247">
        <v>4778160</v>
      </c>
    </row>
    <row r="433" spans="1:5">
      <c r="A433" s="245" t="s">
        <v>140</v>
      </c>
      <c r="B433" s="246" t="s">
        <v>2135</v>
      </c>
      <c r="C433" s="246" t="s">
        <v>133</v>
      </c>
      <c r="D433" s="246" t="s">
        <v>1142</v>
      </c>
      <c r="E433" s="247">
        <v>4778160</v>
      </c>
    </row>
    <row r="434" spans="1:5">
      <c r="A434" s="245" t="s">
        <v>4</v>
      </c>
      <c r="B434" s="246" t="s">
        <v>2135</v>
      </c>
      <c r="C434" s="246" t="s">
        <v>133</v>
      </c>
      <c r="D434" s="246" t="s">
        <v>420</v>
      </c>
      <c r="E434" s="247">
        <v>4778160</v>
      </c>
    </row>
    <row r="435" spans="1:5" ht="25.5">
      <c r="A435" s="245" t="s">
        <v>1204</v>
      </c>
      <c r="B435" s="246" t="s">
        <v>2135</v>
      </c>
      <c r="C435" s="246" t="s">
        <v>28</v>
      </c>
      <c r="D435" s="246" t="s">
        <v>1174</v>
      </c>
      <c r="E435" s="247">
        <v>317050</v>
      </c>
    </row>
    <row r="436" spans="1:5">
      <c r="A436" s="245" t="s">
        <v>140</v>
      </c>
      <c r="B436" s="246" t="s">
        <v>2135</v>
      </c>
      <c r="C436" s="246" t="s">
        <v>28</v>
      </c>
      <c r="D436" s="246" t="s">
        <v>1142</v>
      </c>
      <c r="E436" s="247">
        <v>317050</v>
      </c>
    </row>
    <row r="437" spans="1:5">
      <c r="A437" s="245" t="s">
        <v>4</v>
      </c>
      <c r="B437" s="246" t="s">
        <v>2135</v>
      </c>
      <c r="C437" s="246" t="s">
        <v>28</v>
      </c>
      <c r="D437" s="246" t="s">
        <v>420</v>
      </c>
      <c r="E437" s="247">
        <v>317050</v>
      </c>
    </row>
    <row r="438" spans="1:5" ht="63.75">
      <c r="A438" s="245" t="s">
        <v>609</v>
      </c>
      <c r="B438" s="246" t="s">
        <v>1127</v>
      </c>
      <c r="C438" s="246" t="s">
        <v>1174</v>
      </c>
      <c r="D438" s="246" t="s">
        <v>1174</v>
      </c>
      <c r="E438" s="247">
        <v>50030683.590000004</v>
      </c>
    </row>
    <row r="439" spans="1:5" ht="51">
      <c r="A439" s="245" t="s">
        <v>1319</v>
      </c>
      <c r="B439" s="246" t="s">
        <v>1127</v>
      </c>
      <c r="C439" s="246" t="s">
        <v>273</v>
      </c>
      <c r="D439" s="246" t="s">
        <v>1174</v>
      </c>
      <c r="E439" s="247">
        <v>47026245</v>
      </c>
    </row>
    <row r="440" spans="1:5">
      <c r="A440" s="245" t="s">
        <v>1191</v>
      </c>
      <c r="B440" s="246" t="s">
        <v>1127</v>
      </c>
      <c r="C440" s="246" t="s">
        <v>133</v>
      </c>
      <c r="D440" s="246" t="s">
        <v>1174</v>
      </c>
      <c r="E440" s="247">
        <v>47026245</v>
      </c>
    </row>
    <row r="441" spans="1:5">
      <c r="A441" s="245" t="s">
        <v>140</v>
      </c>
      <c r="B441" s="246" t="s">
        <v>1127</v>
      </c>
      <c r="C441" s="246" t="s">
        <v>133</v>
      </c>
      <c r="D441" s="246" t="s">
        <v>1142</v>
      </c>
      <c r="E441" s="247">
        <v>47026245</v>
      </c>
    </row>
    <row r="442" spans="1:5">
      <c r="A442" s="245" t="s">
        <v>4</v>
      </c>
      <c r="B442" s="246" t="s">
        <v>1127</v>
      </c>
      <c r="C442" s="246" t="s">
        <v>133</v>
      </c>
      <c r="D442" s="246" t="s">
        <v>420</v>
      </c>
      <c r="E442" s="247">
        <v>47026245</v>
      </c>
    </row>
    <row r="443" spans="1:5">
      <c r="A443" s="245" t="s">
        <v>2117</v>
      </c>
      <c r="B443" s="246" t="s">
        <v>1127</v>
      </c>
      <c r="C443" s="246" t="s">
        <v>391</v>
      </c>
      <c r="D443" s="246" t="s">
        <v>1174</v>
      </c>
      <c r="E443" s="247">
        <v>455</v>
      </c>
    </row>
    <row r="444" spans="1:5" ht="25.5">
      <c r="A444" s="245" t="s">
        <v>1320</v>
      </c>
      <c r="B444" s="246" t="s">
        <v>1127</v>
      </c>
      <c r="C444" s="246" t="s">
        <v>1321</v>
      </c>
      <c r="D444" s="246" t="s">
        <v>1174</v>
      </c>
      <c r="E444" s="247">
        <v>3002358.64</v>
      </c>
    </row>
    <row r="445" spans="1:5" ht="25.5">
      <c r="A445" s="245" t="s">
        <v>1197</v>
      </c>
      <c r="B445" s="246" t="s">
        <v>1127</v>
      </c>
      <c r="C445" s="246" t="s">
        <v>1198</v>
      </c>
      <c r="D445" s="246" t="s">
        <v>1174</v>
      </c>
      <c r="E445" s="247">
        <v>3002358.64</v>
      </c>
    </row>
    <row r="446" spans="1:5">
      <c r="A446" s="245" t="s">
        <v>140</v>
      </c>
      <c r="B446" s="246" t="s">
        <v>1127</v>
      </c>
      <c r="C446" s="246" t="s">
        <v>1198</v>
      </c>
      <c r="D446" s="246" t="s">
        <v>1142</v>
      </c>
      <c r="E446" s="247">
        <v>3002358.64</v>
      </c>
    </row>
    <row r="447" spans="1:5">
      <c r="A447" s="245" t="s">
        <v>4</v>
      </c>
      <c r="B447" s="246" t="s">
        <v>1127</v>
      </c>
      <c r="C447" s="246" t="s">
        <v>1198</v>
      </c>
      <c r="D447" s="246" t="s">
        <v>420</v>
      </c>
      <c r="E447" s="247">
        <v>3002358.64</v>
      </c>
    </row>
    <row r="448" spans="1:5">
      <c r="A448" s="245" t="s">
        <v>1322</v>
      </c>
      <c r="B448" s="246" t="s">
        <v>1127</v>
      </c>
      <c r="C448" s="246" t="s">
        <v>1323</v>
      </c>
      <c r="D448" s="246" t="s">
        <v>1174</v>
      </c>
      <c r="E448" s="247">
        <v>1624.95</v>
      </c>
    </row>
    <row r="449" spans="1:5">
      <c r="A449" s="245" t="s">
        <v>1202</v>
      </c>
      <c r="B449" s="246" t="s">
        <v>1127</v>
      </c>
      <c r="C449" s="246" t="s">
        <v>1203</v>
      </c>
      <c r="D449" s="246" t="s">
        <v>1174</v>
      </c>
      <c r="E449" s="247">
        <v>1624.95</v>
      </c>
    </row>
    <row r="450" spans="1:5">
      <c r="A450" s="245" t="s">
        <v>140</v>
      </c>
      <c r="B450" s="246" t="s">
        <v>1127</v>
      </c>
      <c r="C450" s="246" t="s">
        <v>1203</v>
      </c>
      <c r="D450" s="246" t="s">
        <v>1142</v>
      </c>
      <c r="E450" s="247">
        <v>1624.95</v>
      </c>
    </row>
    <row r="451" spans="1:5">
      <c r="A451" s="245" t="s">
        <v>4</v>
      </c>
      <c r="B451" s="246" t="s">
        <v>1127</v>
      </c>
      <c r="C451" s="246" t="s">
        <v>1203</v>
      </c>
      <c r="D451" s="246" t="s">
        <v>420</v>
      </c>
      <c r="E451" s="247">
        <v>1624.95</v>
      </c>
    </row>
    <row r="452" spans="1:5" ht="76.5">
      <c r="A452" s="245" t="s">
        <v>610</v>
      </c>
      <c r="B452" s="246" t="s">
        <v>1133</v>
      </c>
      <c r="C452" s="246" t="s">
        <v>1174</v>
      </c>
      <c r="D452" s="246" t="s">
        <v>1174</v>
      </c>
      <c r="E452" s="247">
        <v>1148640</v>
      </c>
    </row>
    <row r="453" spans="1:5" ht="51">
      <c r="A453" s="245" t="s">
        <v>1319</v>
      </c>
      <c r="B453" s="246" t="s">
        <v>1133</v>
      </c>
      <c r="C453" s="246" t="s">
        <v>273</v>
      </c>
      <c r="D453" s="246" t="s">
        <v>1174</v>
      </c>
      <c r="E453" s="247">
        <v>1148640</v>
      </c>
    </row>
    <row r="454" spans="1:5">
      <c r="A454" s="245" t="s">
        <v>1191</v>
      </c>
      <c r="B454" s="246" t="s">
        <v>1133</v>
      </c>
      <c r="C454" s="246" t="s">
        <v>133</v>
      </c>
      <c r="D454" s="246" t="s">
        <v>1174</v>
      </c>
      <c r="E454" s="247">
        <v>1148640</v>
      </c>
    </row>
    <row r="455" spans="1:5">
      <c r="A455" s="245" t="s">
        <v>140</v>
      </c>
      <c r="B455" s="246" t="s">
        <v>1133</v>
      </c>
      <c r="C455" s="246" t="s">
        <v>133</v>
      </c>
      <c r="D455" s="246" t="s">
        <v>1142</v>
      </c>
      <c r="E455" s="247">
        <v>1148640</v>
      </c>
    </row>
    <row r="456" spans="1:5">
      <c r="A456" s="245" t="s">
        <v>4</v>
      </c>
      <c r="B456" s="246" t="s">
        <v>1133</v>
      </c>
      <c r="C456" s="246" t="s">
        <v>133</v>
      </c>
      <c r="D456" s="246" t="s">
        <v>420</v>
      </c>
      <c r="E456" s="247">
        <v>1148640</v>
      </c>
    </row>
    <row r="457" spans="1:5" ht="89.25">
      <c r="A457" s="245" t="s">
        <v>622</v>
      </c>
      <c r="B457" s="246" t="s">
        <v>1128</v>
      </c>
      <c r="C457" s="246" t="s">
        <v>1174</v>
      </c>
      <c r="D457" s="246" t="s">
        <v>1174</v>
      </c>
      <c r="E457" s="247">
        <v>23566200</v>
      </c>
    </row>
    <row r="458" spans="1:5" ht="51">
      <c r="A458" s="245" t="s">
        <v>1319</v>
      </c>
      <c r="B458" s="246" t="s">
        <v>1128</v>
      </c>
      <c r="C458" s="246" t="s">
        <v>273</v>
      </c>
      <c r="D458" s="246" t="s">
        <v>1174</v>
      </c>
      <c r="E458" s="247">
        <v>23566200</v>
      </c>
    </row>
    <row r="459" spans="1:5">
      <c r="A459" s="245" t="s">
        <v>1191</v>
      </c>
      <c r="B459" s="246" t="s">
        <v>1128</v>
      </c>
      <c r="C459" s="246" t="s">
        <v>133</v>
      </c>
      <c r="D459" s="246" t="s">
        <v>1174</v>
      </c>
      <c r="E459" s="247">
        <v>23566200</v>
      </c>
    </row>
    <row r="460" spans="1:5">
      <c r="A460" s="245" t="s">
        <v>140</v>
      </c>
      <c r="B460" s="246" t="s">
        <v>1128</v>
      </c>
      <c r="C460" s="246" t="s">
        <v>133</v>
      </c>
      <c r="D460" s="246" t="s">
        <v>1142</v>
      </c>
      <c r="E460" s="247">
        <v>23566200</v>
      </c>
    </row>
    <row r="461" spans="1:5">
      <c r="A461" s="245" t="s">
        <v>4</v>
      </c>
      <c r="B461" s="246" t="s">
        <v>1128</v>
      </c>
      <c r="C461" s="246" t="s">
        <v>133</v>
      </c>
      <c r="D461" s="246" t="s">
        <v>420</v>
      </c>
      <c r="E461" s="247">
        <v>23566200</v>
      </c>
    </row>
    <row r="462" spans="1:5" ht="76.5">
      <c r="A462" s="245" t="s">
        <v>611</v>
      </c>
      <c r="B462" s="246" t="s">
        <v>1129</v>
      </c>
      <c r="C462" s="246" t="s">
        <v>1174</v>
      </c>
      <c r="D462" s="246" t="s">
        <v>1174</v>
      </c>
      <c r="E462" s="247">
        <v>450000</v>
      </c>
    </row>
    <row r="463" spans="1:5" ht="51">
      <c r="A463" s="245" t="s">
        <v>1319</v>
      </c>
      <c r="B463" s="246" t="s">
        <v>1129</v>
      </c>
      <c r="C463" s="246" t="s">
        <v>273</v>
      </c>
      <c r="D463" s="246" t="s">
        <v>1174</v>
      </c>
      <c r="E463" s="247">
        <v>450000</v>
      </c>
    </row>
    <row r="464" spans="1:5">
      <c r="A464" s="245" t="s">
        <v>1191</v>
      </c>
      <c r="B464" s="246" t="s">
        <v>1129</v>
      </c>
      <c r="C464" s="246" t="s">
        <v>133</v>
      </c>
      <c r="D464" s="246" t="s">
        <v>1174</v>
      </c>
      <c r="E464" s="247">
        <v>450000</v>
      </c>
    </row>
    <row r="465" spans="1:5">
      <c r="A465" s="245" t="s">
        <v>140</v>
      </c>
      <c r="B465" s="246" t="s">
        <v>1129</v>
      </c>
      <c r="C465" s="246" t="s">
        <v>133</v>
      </c>
      <c r="D465" s="246" t="s">
        <v>1142</v>
      </c>
      <c r="E465" s="247">
        <v>450000</v>
      </c>
    </row>
    <row r="466" spans="1:5">
      <c r="A466" s="245" t="s">
        <v>4</v>
      </c>
      <c r="B466" s="246" t="s">
        <v>1129</v>
      </c>
      <c r="C466" s="246" t="s">
        <v>133</v>
      </c>
      <c r="D466" s="246" t="s">
        <v>420</v>
      </c>
      <c r="E466" s="247">
        <v>450000</v>
      </c>
    </row>
    <row r="467" spans="1:5" ht="63.75">
      <c r="A467" s="245" t="s">
        <v>612</v>
      </c>
      <c r="B467" s="246" t="s">
        <v>1130</v>
      </c>
      <c r="C467" s="246" t="s">
        <v>1174</v>
      </c>
      <c r="D467" s="246" t="s">
        <v>1174</v>
      </c>
      <c r="E467" s="247">
        <v>93759.74</v>
      </c>
    </row>
    <row r="468" spans="1:5" ht="25.5">
      <c r="A468" s="245" t="s">
        <v>1320</v>
      </c>
      <c r="B468" s="246" t="s">
        <v>1130</v>
      </c>
      <c r="C468" s="246" t="s">
        <v>1321</v>
      </c>
      <c r="D468" s="246" t="s">
        <v>1174</v>
      </c>
      <c r="E468" s="247">
        <v>93759.74</v>
      </c>
    </row>
    <row r="469" spans="1:5" ht="25.5">
      <c r="A469" s="245" t="s">
        <v>1197</v>
      </c>
      <c r="B469" s="246" t="s">
        <v>1130</v>
      </c>
      <c r="C469" s="246" t="s">
        <v>1198</v>
      </c>
      <c r="D469" s="246" t="s">
        <v>1174</v>
      </c>
      <c r="E469" s="247">
        <v>93759.74</v>
      </c>
    </row>
    <row r="470" spans="1:5">
      <c r="A470" s="245" t="s">
        <v>140</v>
      </c>
      <c r="B470" s="246" t="s">
        <v>1130</v>
      </c>
      <c r="C470" s="246" t="s">
        <v>1198</v>
      </c>
      <c r="D470" s="246" t="s">
        <v>1142</v>
      </c>
      <c r="E470" s="247">
        <v>93759.74</v>
      </c>
    </row>
    <row r="471" spans="1:5">
      <c r="A471" s="245" t="s">
        <v>4</v>
      </c>
      <c r="B471" s="246" t="s">
        <v>1130</v>
      </c>
      <c r="C471" s="246" t="s">
        <v>1198</v>
      </c>
      <c r="D471" s="246" t="s">
        <v>420</v>
      </c>
      <c r="E471" s="247">
        <v>93759.74</v>
      </c>
    </row>
    <row r="472" spans="1:5" ht="63.75">
      <c r="A472" s="245" t="s">
        <v>1873</v>
      </c>
      <c r="B472" s="246" t="s">
        <v>1874</v>
      </c>
      <c r="C472" s="246" t="s">
        <v>1174</v>
      </c>
      <c r="D472" s="246" t="s">
        <v>1174</v>
      </c>
      <c r="E472" s="247">
        <v>12000</v>
      </c>
    </row>
    <row r="473" spans="1:5" ht="25.5">
      <c r="A473" s="245" t="s">
        <v>1320</v>
      </c>
      <c r="B473" s="246" t="s">
        <v>1874</v>
      </c>
      <c r="C473" s="246" t="s">
        <v>1321</v>
      </c>
      <c r="D473" s="246" t="s">
        <v>1174</v>
      </c>
      <c r="E473" s="247">
        <v>12000</v>
      </c>
    </row>
    <row r="474" spans="1:5" ht="25.5">
      <c r="A474" s="245" t="s">
        <v>1197</v>
      </c>
      <c r="B474" s="246" t="s">
        <v>1874</v>
      </c>
      <c r="C474" s="246" t="s">
        <v>1198</v>
      </c>
      <c r="D474" s="246" t="s">
        <v>1174</v>
      </c>
      <c r="E474" s="247">
        <v>12000</v>
      </c>
    </row>
    <row r="475" spans="1:5">
      <c r="A475" s="245" t="s">
        <v>140</v>
      </c>
      <c r="B475" s="246" t="s">
        <v>1874</v>
      </c>
      <c r="C475" s="246" t="s">
        <v>1198</v>
      </c>
      <c r="D475" s="246" t="s">
        <v>1142</v>
      </c>
      <c r="E475" s="247">
        <v>12000</v>
      </c>
    </row>
    <row r="476" spans="1:5">
      <c r="A476" s="245" t="s">
        <v>4</v>
      </c>
      <c r="B476" s="246" t="s">
        <v>1874</v>
      </c>
      <c r="C476" s="246" t="s">
        <v>1198</v>
      </c>
      <c r="D476" s="246" t="s">
        <v>420</v>
      </c>
      <c r="E476" s="247">
        <v>12000</v>
      </c>
    </row>
    <row r="477" spans="1:5" ht="63.75">
      <c r="A477" s="245" t="s">
        <v>2194</v>
      </c>
      <c r="B477" s="246" t="s">
        <v>2195</v>
      </c>
      <c r="C477" s="246" t="s">
        <v>1174</v>
      </c>
      <c r="D477" s="246" t="s">
        <v>1174</v>
      </c>
      <c r="E477" s="247">
        <v>2860</v>
      </c>
    </row>
    <row r="478" spans="1:5" ht="25.5">
      <c r="A478" s="245" t="s">
        <v>1320</v>
      </c>
      <c r="B478" s="246" t="s">
        <v>2195</v>
      </c>
      <c r="C478" s="246" t="s">
        <v>1321</v>
      </c>
      <c r="D478" s="246" t="s">
        <v>1174</v>
      </c>
      <c r="E478" s="247">
        <v>2860</v>
      </c>
    </row>
    <row r="479" spans="1:5" ht="25.5">
      <c r="A479" s="245" t="s">
        <v>1197</v>
      </c>
      <c r="B479" s="246" t="s">
        <v>2195</v>
      </c>
      <c r="C479" s="246" t="s">
        <v>1198</v>
      </c>
      <c r="D479" s="246" t="s">
        <v>1174</v>
      </c>
      <c r="E479" s="247">
        <v>2860</v>
      </c>
    </row>
    <row r="480" spans="1:5">
      <c r="A480" s="245" t="s">
        <v>140</v>
      </c>
      <c r="B480" s="246" t="s">
        <v>2195</v>
      </c>
      <c r="C480" s="246" t="s">
        <v>1198</v>
      </c>
      <c r="D480" s="246" t="s">
        <v>1142</v>
      </c>
      <c r="E480" s="247">
        <v>2860</v>
      </c>
    </row>
    <row r="481" spans="1:5">
      <c r="A481" s="245" t="s">
        <v>4</v>
      </c>
      <c r="B481" s="246" t="s">
        <v>2195</v>
      </c>
      <c r="C481" s="246" t="s">
        <v>1198</v>
      </c>
      <c r="D481" s="246" t="s">
        <v>420</v>
      </c>
      <c r="E481" s="247">
        <v>2860</v>
      </c>
    </row>
    <row r="482" spans="1:5" ht="51">
      <c r="A482" s="245" t="s">
        <v>968</v>
      </c>
      <c r="B482" s="246" t="s">
        <v>1153</v>
      </c>
      <c r="C482" s="246" t="s">
        <v>1174</v>
      </c>
      <c r="D482" s="246" t="s">
        <v>1174</v>
      </c>
      <c r="E482" s="247">
        <v>2801022.72</v>
      </c>
    </row>
    <row r="483" spans="1:5" ht="25.5">
      <c r="A483" s="245" t="s">
        <v>1320</v>
      </c>
      <c r="B483" s="246" t="s">
        <v>1153</v>
      </c>
      <c r="C483" s="246" t="s">
        <v>1321</v>
      </c>
      <c r="D483" s="246" t="s">
        <v>1174</v>
      </c>
      <c r="E483" s="247">
        <v>2801022.72</v>
      </c>
    </row>
    <row r="484" spans="1:5" ht="25.5">
      <c r="A484" s="245" t="s">
        <v>1197</v>
      </c>
      <c r="B484" s="246" t="s">
        <v>1153</v>
      </c>
      <c r="C484" s="246" t="s">
        <v>1198</v>
      </c>
      <c r="D484" s="246" t="s">
        <v>1174</v>
      </c>
      <c r="E484" s="247">
        <v>2801022.72</v>
      </c>
    </row>
    <row r="485" spans="1:5">
      <c r="A485" s="245" t="s">
        <v>140</v>
      </c>
      <c r="B485" s="246" t="s">
        <v>1153</v>
      </c>
      <c r="C485" s="246" t="s">
        <v>1198</v>
      </c>
      <c r="D485" s="246" t="s">
        <v>1142</v>
      </c>
      <c r="E485" s="247">
        <v>2801022.72</v>
      </c>
    </row>
    <row r="486" spans="1:5">
      <c r="A486" s="245" t="s">
        <v>4</v>
      </c>
      <c r="B486" s="246" t="s">
        <v>1153</v>
      </c>
      <c r="C486" s="246" t="s">
        <v>1198</v>
      </c>
      <c r="D486" s="246" t="s">
        <v>420</v>
      </c>
      <c r="E486" s="247">
        <v>2801022.72</v>
      </c>
    </row>
    <row r="487" spans="1:5" ht="63.75">
      <c r="A487" s="245" t="s">
        <v>613</v>
      </c>
      <c r="B487" s="246" t="s">
        <v>1131</v>
      </c>
      <c r="C487" s="246" t="s">
        <v>1174</v>
      </c>
      <c r="D487" s="246" t="s">
        <v>1174</v>
      </c>
      <c r="E487" s="247">
        <v>7579662.3099999996</v>
      </c>
    </row>
    <row r="488" spans="1:5" ht="51">
      <c r="A488" s="245" t="s">
        <v>1319</v>
      </c>
      <c r="B488" s="246" t="s">
        <v>1131</v>
      </c>
      <c r="C488" s="246" t="s">
        <v>273</v>
      </c>
      <c r="D488" s="246" t="s">
        <v>1174</v>
      </c>
      <c r="E488" s="247">
        <v>7447800</v>
      </c>
    </row>
    <row r="489" spans="1:5" ht="25.5">
      <c r="A489" s="245" t="s">
        <v>1204</v>
      </c>
      <c r="B489" s="246" t="s">
        <v>1131</v>
      </c>
      <c r="C489" s="246" t="s">
        <v>28</v>
      </c>
      <c r="D489" s="246" t="s">
        <v>1174</v>
      </c>
      <c r="E489" s="247">
        <v>7447800</v>
      </c>
    </row>
    <row r="490" spans="1:5">
      <c r="A490" s="245" t="s">
        <v>140</v>
      </c>
      <c r="B490" s="246" t="s">
        <v>1131</v>
      </c>
      <c r="C490" s="246" t="s">
        <v>28</v>
      </c>
      <c r="D490" s="246" t="s">
        <v>1142</v>
      </c>
      <c r="E490" s="247">
        <v>7447800</v>
      </c>
    </row>
    <row r="491" spans="1:5">
      <c r="A491" s="245" t="s">
        <v>4</v>
      </c>
      <c r="B491" s="246" t="s">
        <v>1131</v>
      </c>
      <c r="C491" s="246" t="s">
        <v>28</v>
      </c>
      <c r="D491" s="246" t="s">
        <v>420</v>
      </c>
      <c r="E491" s="247">
        <v>7447800</v>
      </c>
    </row>
    <row r="492" spans="1:5" ht="25.5">
      <c r="A492" s="245" t="s">
        <v>1320</v>
      </c>
      <c r="B492" s="246" t="s">
        <v>1131</v>
      </c>
      <c r="C492" s="246" t="s">
        <v>1321</v>
      </c>
      <c r="D492" s="246" t="s">
        <v>1174</v>
      </c>
      <c r="E492" s="247">
        <v>131746.76</v>
      </c>
    </row>
    <row r="493" spans="1:5" ht="25.5">
      <c r="A493" s="245" t="s">
        <v>1197</v>
      </c>
      <c r="B493" s="246" t="s">
        <v>1131</v>
      </c>
      <c r="C493" s="246" t="s">
        <v>1198</v>
      </c>
      <c r="D493" s="246" t="s">
        <v>1174</v>
      </c>
      <c r="E493" s="247">
        <v>131746.76</v>
      </c>
    </row>
    <row r="494" spans="1:5">
      <c r="A494" s="245" t="s">
        <v>140</v>
      </c>
      <c r="B494" s="246" t="s">
        <v>1131</v>
      </c>
      <c r="C494" s="246" t="s">
        <v>1198</v>
      </c>
      <c r="D494" s="246" t="s">
        <v>1142</v>
      </c>
      <c r="E494" s="247">
        <v>131746.76</v>
      </c>
    </row>
    <row r="495" spans="1:5">
      <c r="A495" s="245" t="s">
        <v>4</v>
      </c>
      <c r="B495" s="246" t="s">
        <v>1131</v>
      </c>
      <c r="C495" s="246" t="s">
        <v>1198</v>
      </c>
      <c r="D495" s="246" t="s">
        <v>420</v>
      </c>
      <c r="E495" s="247">
        <v>131746.76</v>
      </c>
    </row>
    <row r="496" spans="1:5">
      <c r="A496" s="245" t="s">
        <v>1322</v>
      </c>
      <c r="B496" s="246" t="s">
        <v>1131</v>
      </c>
      <c r="C496" s="246" t="s">
        <v>1323</v>
      </c>
      <c r="D496" s="246" t="s">
        <v>1174</v>
      </c>
      <c r="E496" s="247">
        <v>115.55</v>
      </c>
    </row>
    <row r="497" spans="1:5">
      <c r="A497" s="245" t="s">
        <v>1202</v>
      </c>
      <c r="B497" s="246" t="s">
        <v>1131</v>
      </c>
      <c r="C497" s="246" t="s">
        <v>1203</v>
      </c>
      <c r="D497" s="246" t="s">
        <v>1174</v>
      </c>
      <c r="E497" s="247">
        <v>115.55</v>
      </c>
    </row>
    <row r="498" spans="1:5">
      <c r="A498" s="245" t="s">
        <v>140</v>
      </c>
      <c r="B498" s="246" t="s">
        <v>1131</v>
      </c>
      <c r="C498" s="246" t="s">
        <v>1203</v>
      </c>
      <c r="D498" s="246" t="s">
        <v>1142</v>
      </c>
      <c r="E498" s="247">
        <v>115.55</v>
      </c>
    </row>
    <row r="499" spans="1:5">
      <c r="A499" s="245" t="s">
        <v>4</v>
      </c>
      <c r="B499" s="246" t="s">
        <v>1131</v>
      </c>
      <c r="C499" s="246" t="s">
        <v>1203</v>
      </c>
      <c r="D499" s="246" t="s">
        <v>420</v>
      </c>
      <c r="E499" s="247">
        <v>115.55</v>
      </c>
    </row>
    <row r="500" spans="1:5" ht="89.25">
      <c r="A500" s="245" t="s">
        <v>614</v>
      </c>
      <c r="B500" s="246" t="s">
        <v>1132</v>
      </c>
      <c r="C500" s="246" t="s">
        <v>1174</v>
      </c>
      <c r="D500" s="246" t="s">
        <v>1174</v>
      </c>
      <c r="E500" s="247">
        <v>170000</v>
      </c>
    </row>
    <row r="501" spans="1:5" ht="51">
      <c r="A501" s="245" t="s">
        <v>1319</v>
      </c>
      <c r="B501" s="246" t="s">
        <v>1132</v>
      </c>
      <c r="C501" s="246" t="s">
        <v>273</v>
      </c>
      <c r="D501" s="246" t="s">
        <v>1174</v>
      </c>
      <c r="E501" s="247">
        <v>170000</v>
      </c>
    </row>
    <row r="502" spans="1:5" ht="25.5">
      <c r="A502" s="245" t="s">
        <v>1204</v>
      </c>
      <c r="B502" s="246" t="s">
        <v>1132</v>
      </c>
      <c r="C502" s="246" t="s">
        <v>28</v>
      </c>
      <c r="D502" s="246" t="s">
        <v>1174</v>
      </c>
      <c r="E502" s="247">
        <v>170000</v>
      </c>
    </row>
    <row r="503" spans="1:5">
      <c r="A503" s="245" t="s">
        <v>140</v>
      </c>
      <c r="B503" s="246" t="s">
        <v>1132</v>
      </c>
      <c r="C503" s="246" t="s">
        <v>28</v>
      </c>
      <c r="D503" s="246" t="s">
        <v>1142</v>
      </c>
      <c r="E503" s="247">
        <v>170000</v>
      </c>
    </row>
    <row r="504" spans="1:5">
      <c r="A504" s="245" t="s">
        <v>4</v>
      </c>
      <c r="B504" s="246" t="s">
        <v>1132</v>
      </c>
      <c r="C504" s="246" t="s">
        <v>28</v>
      </c>
      <c r="D504" s="246" t="s">
        <v>420</v>
      </c>
      <c r="E504" s="247">
        <v>170000</v>
      </c>
    </row>
    <row r="505" spans="1:5" ht="63.75">
      <c r="A505" s="245" t="s">
        <v>607</v>
      </c>
      <c r="B505" s="246" t="s">
        <v>1742</v>
      </c>
      <c r="C505" s="246" t="s">
        <v>1174</v>
      </c>
      <c r="D505" s="246" t="s">
        <v>1174</v>
      </c>
      <c r="E505" s="247">
        <v>73001.13</v>
      </c>
    </row>
    <row r="506" spans="1:5" ht="25.5">
      <c r="A506" s="245" t="s">
        <v>1320</v>
      </c>
      <c r="B506" s="246" t="s">
        <v>1742</v>
      </c>
      <c r="C506" s="246" t="s">
        <v>1321</v>
      </c>
      <c r="D506" s="246" t="s">
        <v>1174</v>
      </c>
      <c r="E506" s="247">
        <v>73001.13</v>
      </c>
    </row>
    <row r="507" spans="1:5" ht="25.5">
      <c r="A507" s="245" t="s">
        <v>1197</v>
      </c>
      <c r="B507" s="246" t="s">
        <v>1742</v>
      </c>
      <c r="C507" s="246" t="s">
        <v>1198</v>
      </c>
      <c r="D507" s="246" t="s">
        <v>1174</v>
      </c>
      <c r="E507" s="247">
        <v>73001.13</v>
      </c>
    </row>
    <row r="508" spans="1:5">
      <c r="A508" s="245" t="s">
        <v>140</v>
      </c>
      <c r="B508" s="246" t="s">
        <v>1742</v>
      </c>
      <c r="C508" s="246" t="s">
        <v>1198</v>
      </c>
      <c r="D508" s="246" t="s">
        <v>1142</v>
      </c>
      <c r="E508" s="247">
        <v>73001.13</v>
      </c>
    </row>
    <row r="509" spans="1:5">
      <c r="A509" s="245" t="s">
        <v>1075</v>
      </c>
      <c r="B509" s="246" t="s">
        <v>1742</v>
      </c>
      <c r="C509" s="246" t="s">
        <v>1198</v>
      </c>
      <c r="D509" s="246" t="s">
        <v>365</v>
      </c>
      <c r="E509" s="247">
        <v>73001.13</v>
      </c>
    </row>
    <row r="510" spans="1:5" ht="76.5">
      <c r="A510" s="245" t="s">
        <v>608</v>
      </c>
      <c r="B510" s="246" t="s">
        <v>1743</v>
      </c>
      <c r="C510" s="246" t="s">
        <v>1174</v>
      </c>
      <c r="D510" s="246" t="s">
        <v>1174</v>
      </c>
      <c r="E510" s="247">
        <v>225046.8</v>
      </c>
    </row>
    <row r="511" spans="1:5" ht="25.5">
      <c r="A511" s="245" t="s">
        <v>1320</v>
      </c>
      <c r="B511" s="246" t="s">
        <v>1743</v>
      </c>
      <c r="C511" s="246" t="s">
        <v>1321</v>
      </c>
      <c r="D511" s="246" t="s">
        <v>1174</v>
      </c>
      <c r="E511" s="247">
        <v>225046.8</v>
      </c>
    </row>
    <row r="512" spans="1:5" ht="25.5">
      <c r="A512" s="245" t="s">
        <v>1197</v>
      </c>
      <c r="B512" s="246" t="s">
        <v>1743</v>
      </c>
      <c r="C512" s="246" t="s">
        <v>1198</v>
      </c>
      <c r="D512" s="246" t="s">
        <v>1174</v>
      </c>
      <c r="E512" s="247">
        <v>225046.8</v>
      </c>
    </row>
    <row r="513" spans="1:5">
      <c r="A513" s="245" t="s">
        <v>140</v>
      </c>
      <c r="B513" s="246" t="s">
        <v>1743</v>
      </c>
      <c r="C513" s="246" t="s">
        <v>1198</v>
      </c>
      <c r="D513" s="246" t="s">
        <v>1142</v>
      </c>
      <c r="E513" s="247">
        <v>225046.8</v>
      </c>
    </row>
    <row r="514" spans="1:5">
      <c r="A514" s="245" t="s">
        <v>1075</v>
      </c>
      <c r="B514" s="246" t="s">
        <v>1743</v>
      </c>
      <c r="C514" s="246" t="s">
        <v>1198</v>
      </c>
      <c r="D514" s="246" t="s">
        <v>365</v>
      </c>
      <c r="E514" s="247">
        <v>225046.8</v>
      </c>
    </row>
    <row r="515" spans="1:5" ht="25.5">
      <c r="A515" s="245" t="s">
        <v>1715</v>
      </c>
      <c r="B515" s="246" t="s">
        <v>1716</v>
      </c>
      <c r="C515" s="246" t="s">
        <v>1174</v>
      </c>
      <c r="D515" s="246" t="s">
        <v>1174</v>
      </c>
      <c r="E515" s="247">
        <v>6768650</v>
      </c>
    </row>
    <row r="516" spans="1:5" ht="25.5">
      <c r="A516" s="245" t="s">
        <v>822</v>
      </c>
      <c r="B516" s="246" t="s">
        <v>1717</v>
      </c>
      <c r="C516" s="246" t="s">
        <v>1174</v>
      </c>
      <c r="D516" s="246" t="s">
        <v>1174</v>
      </c>
      <c r="E516" s="247">
        <v>5971173</v>
      </c>
    </row>
    <row r="517" spans="1:5" ht="51">
      <c r="A517" s="245" t="s">
        <v>1718</v>
      </c>
      <c r="B517" s="246" t="s">
        <v>1719</v>
      </c>
      <c r="C517" s="246" t="s">
        <v>1174</v>
      </c>
      <c r="D517" s="246" t="s">
        <v>1174</v>
      </c>
      <c r="E517" s="247">
        <v>3299500</v>
      </c>
    </row>
    <row r="518" spans="1:5" ht="25.5">
      <c r="A518" s="245" t="s">
        <v>1320</v>
      </c>
      <c r="B518" s="246" t="s">
        <v>1719</v>
      </c>
      <c r="C518" s="246" t="s">
        <v>1321</v>
      </c>
      <c r="D518" s="246" t="s">
        <v>1174</v>
      </c>
      <c r="E518" s="247">
        <v>3299500</v>
      </c>
    </row>
    <row r="519" spans="1:5" ht="25.5">
      <c r="A519" s="245" t="s">
        <v>1197</v>
      </c>
      <c r="B519" s="246" t="s">
        <v>1719</v>
      </c>
      <c r="C519" s="246" t="s">
        <v>1198</v>
      </c>
      <c r="D519" s="246" t="s">
        <v>1174</v>
      </c>
      <c r="E519" s="247">
        <v>3299500</v>
      </c>
    </row>
    <row r="520" spans="1:5">
      <c r="A520" s="245" t="s">
        <v>239</v>
      </c>
      <c r="B520" s="246" t="s">
        <v>1719</v>
      </c>
      <c r="C520" s="246" t="s">
        <v>1198</v>
      </c>
      <c r="D520" s="246" t="s">
        <v>1141</v>
      </c>
      <c r="E520" s="247">
        <v>3299500</v>
      </c>
    </row>
    <row r="521" spans="1:5">
      <c r="A521" s="245" t="s">
        <v>37</v>
      </c>
      <c r="B521" s="246" t="s">
        <v>1719</v>
      </c>
      <c r="C521" s="246" t="s">
        <v>1198</v>
      </c>
      <c r="D521" s="246" t="s">
        <v>388</v>
      </c>
      <c r="E521" s="247">
        <v>3299500</v>
      </c>
    </row>
    <row r="522" spans="1:5" ht="89.25">
      <c r="A522" s="245" t="s">
        <v>1867</v>
      </c>
      <c r="B522" s="246" t="s">
        <v>1868</v>
      </c>
      <c r="C522" s="246" t="s">
        <v>1174</v>
      </c>
      <c r="D522" s="246" t="s">
        <v>1174</v>
      </c>
      <c r="E522" s="247">
        <v>61770</v>
      </c>
    </row>
    <row r="523" spans="1:5" ht="25.5">
      <c r="A523" s="245" t="s">
        <v>1320</v>
      </c>
      <c r="B523" s="246" t="s">
        <v>1868</v>
      </c>
      <c r="C523" s="246" t="s">
        <v>1321</v>
      </c>
      <c r="D523" s="246" t="s">
        <v>1174</v>
      </c>
      <c r="E523" s="247">
        <v>61770</v>
      </c>
    </row>
    <row r="524" spans="1:5" ht="25.5">
      <c r="A524" s="245" t="s">
        <v>1197</v>
      </c>
      <c r="B524" s="246" t="s">
        <v>1868</v>
      </c>
      <c r="C524" s="246" t="s">
        <v>1198</v>
      </c>
      <c r="D524" s="246" t="s">
        <v>1174</v>
      </c>
      <c r="E524" s="247">
        <v>61770</v>
      </c>
    </row>
    <row r="525" spans="1:5">
      <c r="A525" s="245" t="s">
        <v>1653</v>
      </c>
      <c r="B525" s="246" t="s">
        <v>1868</v>
      </c>
      <c r="C525" s="246" t="s">
        <v>1198</v>
      </c>
      <c r="D525" s="246" t="s">
        <v>1654</v>
      </c>
      <c r="E525" s="247">
        <v>61770</v>
      </c>
    </row>
    <row r="526" spans="1:5">
      <c r="A526" s="245" t="s">
        <v>1655</v>
      </c>
      <c r="B526" s="246" t="s">
        <v>1868</v>
      </c>
      <c r="C526" s="246" t="s">
        <v>1198</v>
      </c>
      <c r="D526" s="246" t="s">
        <v>1656</v>
      </c>
      <c r="E526" s="247">
        <v>61770</v>
      </c>
    </row>
    <row r="527" spans="1:5" ht="63.75">
      <c r="A527" s="245" t="s">
        <v>2178</v>
      </c>
      <c r="B527" s="246" t="s">
        <v>2179</v>
      </c>
      <c r="C527" s="246" t="s">
        <v>1174</v>
      </c>
      <c r="D527" s="246" t="s">
        <v>1174</v>
      </c>
      <c r="E527" s="247">
        <v>559903</v>
      </c>
    </row>
    <row r="528" spans="1:5" ht="25.5">
      <c r="A528" s="245" t="s">
        <v>1320</v>
      </c>
      <c r="B528" s="246" t="s">
        <v>2179</v>
      </c>
      <c r="C528" s="246" t="s">
        <v>1321</v>
      </c>
      <c r="D528" s="246" t="s">
        <v>1174</v>
      </c>
      <c r="E528" s="247">
        <v>559903</v>
      </c>
    </row>
    <row r="529" spans="1:5" ht="25.5">
      <c r="A529" s="245" t="s">
        <v>1197</v>
      </c>
      <c r="B529" s="246" t="s">
        <v>2179</v>
      </c>
      <c r="C529" s="246" t="s">
        <v>1198</v>
      </c>
      <c r="D529" s="246" t="s">
        <v>1174</v>
      </c>
      <c r="E529" s="247">
        <v>559903</v>
      </c>
    </row>
    <row r="530" spans="1:5">
      <c r="A530" s="245" t="s">
        <v>1653</v>
      </c>
      <c r="B530" s="246" t="s">
        <v>2179</v>
      </c>
      <c r="C530" s="246" t="s">
        <v>1198</v>
      </c>
      <c r="D530" s="246" t="s">
        <v>1654</v>
      </c>
      <c r="E530" s="247">
        <v>559903</v>
      </c>
    </row>
    <row r="531" spans="1:5">
      <c r="A531" s="245" t="s">
        <v>1655</v>
      </c>
      <c r="B531" s="246" t="s">
        <v>2179</v>
      </c>
      <c r="C531" s="246" t="s">
        <v>1198</v>
      </c>
      <c r="D531" s="246" t="s">
        <v>1656</v>
      </c>
      <c r="E531" s="247">
        <v>559903</v>
      </c>
    </row>
    <row r="532" spans="1:5" ht="76.5">
      <c r="A532" s="245" t="s">
        <v>1821</v>
      </c>
      <c r="B532" s="246" t="s">
        <v>1820</v>
      </c>
      <c r="C532" s="246" t="s">
        <v>1174</v>
      </c>
      <c r="D532" s="246" t="s">
        <v>1174</v>
      </c>
      <c r="E532" s="247">
        <v>1850000</v>
      </c>
    </row>
    <row r="533" spans="1:5" ht="25.5">
      <c r="A533" s="245" t="s">
        <v>1320</v>
      </c>
      <c r="B533" s="246" t="s">
        <v>1820</v>
      </c>
      <c r="C533" s="246" t="s">
        <v>1321</v>
      </c>
      <c r="D533" s="246" t="s">
        <v>1174</v>
      </c>
      <c r="E533" s="247">
        <v>1850000</v>
      </c>
    </row>
    <row r="534" spans="1:5" ht="25.5">
      <c r="A534" s="245" t="s">
        <v>1197</v>
      </c>
      <c r="B534" s="246" t="s">
        <v>1820</v>
      </c>
      <c r="C534" s="246" t="s">
        <v>1198</v>
      </c>
      <c r="D534" s="246" t="s">
        <v>1174</v>
      </c>
      <c r="E534" s="247">
        <v>1850000</v>
      </c>
    </row>
    <row r="535" spans="1:5">
      <c r="A535" s="245" t="s">
        <v>1653</v>
      </c>
      <c r="B535" s="246" t="s">
        <v>1820</v>
      </c>
      <c r="C535" s="246" t="s">
        <v>1198</v>
      </c>
      <c r="D535" s="246" t="s">
        <v>1654</v>
      </c>
      <c r="E535" s="247">
        <v>1850000</v>
      </c>
    </row>
    <row r="536" spans="1:5">
      <c r="A536" s="245" t="s">
        <v>1655</v>
      </c>
      <c r="B536" s="246" t="s">
        <v>1820</v>
      </c>
      <c r="C536" s="246" t="s">
        <v>1198</v>
      </c>
      <c r="D536" s="246" t="s">
        <v>1656</v>
      </c>
      <c r="E536" s="247">
        <v>1850000</v>
      </c>
    </row>
    <row r="537" spans="1:5" ht="51">
      <c r="A537" s="245" t="s">
        <v>1735</v>
      </c>
      <c r="B537" s="246" t="s">
        <v>1736</v>
      </c>
      <c r="C537" s="246" t="s">
        <v>1174</v>
      </c>
      <c r="D537" s="246" t="s">
        <v>1174</v>
      </c>
      <c r="E537" s="247">
        <v>200000</v>
      </c>
    </row>
    <row r="538" spans="1:5" ht="25.5">
      <c r="A538" s="245" t="s">
        <v>1320</v>
      </c>
      <c r="B538" s="246" t="s">
        <v>1736</v>
      </c>
      <c r="C538" s="246" t="s">
        <v>1321</v>
      </c>
      <c r="D538" s="246" t="s">
        <v>1174</v>
      </c>
      <c r="E538" s="247">
        <v>200000</v>
      </c>
    </row>
    <row r="539" spans="1:5" ht="25.5">
      <c r="A539" s="245" t="s">
        <v>1197</v>
      </c>
      <c r="B539" s="246" t="s">
        <v>1736</v>
      </c>
      <c r="C539" s="246" t="s">
        <v>1198</v>
      </c>
      <c r="D539" s="246" t="s">
        <v>1174</v>
      </c>
      <c r="E539" s="247">
        <v>200000</v>
      </c>
    </row>
    <row r="540" spans="1:5">
      <c r="A540" s="245" t="s">
        <v>1653</v>
      </c>
      <c r="B540" s="246" t="s">
        <v>1736</v>
      </c>
      <c r="C540" s="246" t="s">
        <v>1198</v>
      </c>
      <c r="D540" s="246" t="s">
        <v>1654</v>
      </c>
      <c r="E540" s="247">
        <v>200000</v>
      </c>
    </row>
    <row r="541" spans="1:5">
      <c r="A541" s="245" t="s">
        <v>1655</v>
      </c>
      <c r="B541" s="246" t="s">
        <v>1736</v>
      </c>
      <c r="C541" s="246" t="s">
        <v>1198</v>
      </c>
      <c r="D541" s="246" t="s">
        <v>1656</v>
      </c>
      <c r="E541" s="247">
        <v>200000</v>
      </c>
    </row>
    <row r="542" spans="1:5">
      <c r="A542" s="245" t="s">
        <v>1722</v>
      </c>
      <c r="B542" s="246" t="s">
        <v>1723</v>
      </c>
      <c r="C542" s="246" t="s">
        <v>1174</v>
      </c>
      <c r="D542" s="246" t="s">
        <v>1174</v>
      </c>
      <c r="E542" s="247">
        <v>797477</v>
      </c>
    </row>
    <row r="543" spans="1:5" ht="76.5">
      <c r="A543" s="245" t="s">
        <v>1724</v>
      </c>
      <c r="B543" s="246" t="s">
        <v>1725</v>
      </c>
      <c r="C543" s="246" t="s">
        <v>1174</v>
      </c>
      <c r="D543" s="246" t="s">
        <v>1174</v>
      </c>
      <c r="E543" s="247">
        <v>797477</v>
      </c>
    </row>
    <row r="544" spans="1:5" ht="51">
      <c r="A544" s="245" t="s">
        <v>1319</v>
      </c>
      <c r="B544" s="246" t="s">
        <v>1725</v>
      </c>
      <c r="C544" s="246" t="s">
        <v>273</v>
      </c>
      <c r="D544" s="246" t="s">
        <v>1174</v>
      </c>
      <c r="E544" s="247">
        <v>89177</v>
      </c>
    </row>
    <row r="545" spans="1:5" ht="25.5">
      <c r="A545" s="245" t="s">
        <v>1204</v>
      </c>
      <c r="B545" s="246" t="s">
        <v>1725</v>
      </c>
      <c r="C545" s="246" t="s">
        <v>28</v>
      </c>
      <c r="D545" s="246" t="s">
        <v>1174</v>
      </c>
      <c r="E545" s="247">
        <v>89177</v>
      </c>
    </row>
    <row r="546" spans="1:5">
      <c r="A546" s="245" t="s">
        <v>1653</v>
      </c>
      <c r="B546" s="246" t="s">
        <v>1725</v>
      </c>
      <c r="C546" s="246" t="s">
        <v>28</v>
      </c>
      <c r="D546" s="246" t="s">
        <v>1654</v>
      </c>
      <c r="E546" s="247">
        <v>89177</v>
      </c>
    </row>
    <row r="547" spans="1:5" ht="25.5">
      <c r="A547" s="245" t="s">
        <v>1720</v>
      </c>
      <c r="B547" s="246" t="s">
        <v>1725</v>
      </c>
      <c r="C547" s="246" t="s">
        <v>28</v>
      </c>
      <c r="D547" s="246" t="s">
        <v>1721</v>
      </c>
      <c r="E547" s="247">
        <v>89177</v>
      </c>
    </row>
    <row r="548" spans="1:5" ht="25.5">
      <c r="A548" s="245" t="s">
        <v>1320</v>
      </c>
      <c r="B548" s="246" t="s">
        <v>1725</v>
      </c>
      <c r="C548" s="246" t="s">
        <v>1321</v>
      </c>
      <c r="D548" s="246" t="s">
        <v>1174</v>
      </c>
      <c r="E548" s="247">
        <v>708300</v>
      </c>
    </row>
    <row r="549" spans="1:5" ht="25.5">
      <c r="A549" s="245" t="s">
        <v>1197</v>
      </c>
      <c r="B549" s="246" t="s">
        <v>1725</v>
      </c>
      <c r="C549" s="246" t="s">
        <v>1198</v>
      </c>
      <c r="D549" s="246" t="s">
        <v>1174</v>
      </c>
      <c r="E549" s="247">
        <v>708300</v>
      </c>
    </row>
    <row r="550" spans="1:5">
      <c r="A550" s="245" t="s">
        <v>1653</v>
      </c>
      <c r="B550" s="246" t="s">
        <v>1725</v>
      </c>
      <c r="C550" s="246" t="s">
        <v>1198</v>
      </c>
      <c r="D550" s="246" t="s">
        <v>1654</v>
      </c>
      <c r="E550" s="247">
        <v>708300</v>
      </c>
    </row>
    <row r="551" spans="1:5" ht="25.5">
      <c r="A551" s="245" t="s">
        <v>1720</v>
      </c>
      <c r="B551" s="246" t="s">
        <v>1725</v>
      </c>
      <c r="C551" s="246" t="s">
        <v>1198</v>
      </c>
      <c r="D551" s="246" t="s">
        <v>1721</v>
      </c>
      <c r="E551" s="247">
        <v>708300</v>
      </c>
    </row>
    <row r="552" spans="1:5" ht="38.25">
      <c r="A552" s="245" t="s">
        <v>452</v>
      </c>
      <c r="B552" s="246" t="s">
        <v>974</v>
      </c>
      <c r="C552" s="246" t="s">
        <v>1174</v>
      </c>
      <c r="D552" s="246" t="s">
        <v>1174</v>
      </c>
      <c r="E552" s="247">
        <v>430187215.67000002</v>
      </c>
    </row>
    <row r="553" spans="1:5" ht="38.25">
      <c r="A553" s="245" t="s">
        <v>591</v>
      </c>
      <c r="B553" s="246" t="s">
        <v>975</v>
      </c>
      <c r="C553" s="246" t="s">
        <v>1174</v>
      </c>
      <c r="D553" s="246" t="s">
        <v>1174</v>
      </c>
      <c r="E553" s="247">
        <v>252038907</v>
      </c>
    </row>
    <row r="554" spans="1:5" ht="140.25">
      <c r="A554" s="245" t="s">
        <v>2140</v>
      </c>
      <c r="B554" s="246" t="s">
        <v>2141</v>
      </c>
      <c r="C554" s="246" t="s">
        <v>1174</v>
      </c>
      <c r="D554" s="246" t="s">
        <v>1174</v>
      </c>
      <c r="E554" s="247">
        <v>245167</v>
      </c>
    </row>
    <row r="555" spans="1:5" ht="51">
      <c r="A555" s="245" t="s">
        <v>1319</v>
      </c>
      <c r="B555" s="246" t="s">
        <v>2141</v>
      </c>
      <c r="C555" s="246" t="s">
        <v>273</v>
      </c>
      <c r="D555" s="246" t="s">
        <v>1174</v>
      </c>
      <c r="E555" s="247">
        <v>245167</v>
      </c>
    </row>
    <row r="556" spans="1:5">
      <c r="A556" s="245" t="s">
        <v>1191</v>
      </c>
      <c r="B556" s="246" t="s">
        <v>2141</v>
      </c>
      <c r="C556" s="246" t="s">
        <v>133</v>
      </c>
      <c r="D556" s="246" t="s">
        <v>1174</v>
      </c>
      <c r="E556" s="247">
        <v>245167</v>
      </c>
    </row>
    <row r="557" spans="1:5">
      <c r="A557" s="245" t="s">
        <v>239</v>
      </c>
      <c r="B557" s="246" t="s">
        <v>2141</v>
      </c>
      <c r="C557" s="246" t="s">
        <v>133</v>
      </c>
      <c r="D557" s="246" t="s">
        <v>1141</v>
      </c>
      <c r="E557" s="247">
        <v>245167</v>
      </c>
    </row>
    <row r="558" spans="1:5">
      <c r="A558" s="245" t="s">
        <v>146</v>
      </c>
      <c r="B558" s="246" t="s">
        <v>2141</v>
      </c>
      <c r="C558" s="246" t="s">
        <v>133</v>
      </c>
      <c r="D558" s="246" t="s">
        <v>364</v>
      </c>
      <c r="E558" s="247">
        <v>245167</v>
      </c>
    </row>
    <row r="559" spans="1:5" ht="89.25">
      <c r="A559" s="245" t="s">
        <v>1162</v>
      </c>
      <c r="B559" s="246" t="s">
        <v>679</v>
      </c>
      <c r="C559" s="246" t="s">
        <v>1174</v>
      </c>
      <c r="D559" s="246" t="s">
        <v>1174</v>
      </c>
      <c r="E559" s="247">
        <v>227801100</v>
      </c>
    </row>
    <row r="560" spans="1:5" ht="51">
      <c r="A560" s="245" t="s">
        <v>1319</v>
      </c>
      <c r="B560" s="246" t="s">
        <v>679</v>
      </c>
      <c r="C560" s="246" t="s">
        <v>273</v>
      </c>
      <c r="D560" s="246" t="s">
        <v>1174</v>
      </c>
      <c r="E560" s="247">
        <v>881193</v>
      </c>
    </row>
    <row r="561" spans="1:5">
      <c r="A561" s="245" t="s">
        <v>1191</v>
      </c>
      <c r="B561" s="246" t="s">
        <v>679</v>
      </c>
      <c r="C561" s="246" t="s">
        <v>133</v>
      </c>
      <c r="D561" s="246" t="s">
        <v>1174</v>
      </c>
      <c r="E561" s="247">
        <v>881193</v>
      </c>
    </row>
    <row r="562" spans="1:5">
      <c r="A562" s="245" t="s">
        <v>239</v>
      </c>
      <c r="B562" s="246" t="s">
        <v>679</v>
      </c>
      <c r="C562" s="246" t="s">
        <v>133</v>
      </c>
      <c r="D562" s="246" t="s">
        <v>1141</v>
      </c>
      <c r="E562" s="247">
        <v>881193</v>
      </c>
    </row>
    <row r="563" spans="1:5">
      <c r="A563" s="245" t="s">
        <v>146</v>
      </c>
      <c r="B563" s="246" t="s">
        <v>679</v>
      </c>
      <c r="C563" s="246" t="s">
        <v>133</v>
      </c>
      <c r="D563" s="246" t="s">
        <v>364</v>
      </c>
      <c r="E563" s="247">
        <v>881193</v>
      </c>
    </row>
    <row r="564" spans="1:5" ht="25.5">
      <c r="A564" s="245" t="s">
        <v>1320</v>
      </c>
      <c r="B564" s="246" t="s">
        <v>679</v>
      </c>
      <c r="C564" s="246" t="s">
        <v>1321</v>
      </c>
      <c r="D564" s="246" t="s">
        <v>1174</v>
      </c>
      <c r="E564" s="247">
        <v>548607</v>
      </c>
    </row>
    <row r="565" spans="1:5" ht="25.5">
      <c r="A565" s="245" t="s">
        <v>1197</v>
      </c>
      <c r="B565" s="246" t="s">
        <v>679</v>
      </c>
      <c r="C565" s="246" t="s">
        <v>1198</v>
      </c>
      <c r="D565" s="246" t="s">
        <v>1174</v>
      </c>
      <c r="E565" s="247">
        <v>548607</v>
      </c>
    </row>
    <row r="566" spans="1:5">
      <c r="A566" s="245" t="s">
        <v>239</v>
      </c>
      <c r="B566" s="246" t="s">
        <v>679</v>
      </c>
      <c r="C566" s="246" t="s">
        <v>1198</v>
      </c>
      <c r="D566" s="246" t="s">
        <v>1141</v>
      </c>
      <c r="E566" s="247">
        <v>548607</v>
      </c>
    </row>
    <row r="567" spans="1:5">
      <c r="A567" s="245" t="s">
        <v>146</v>
      </c>
      <c r="B567" s="246" t="s">
        <v>679</v>
      </c>
      <c r="C567" s="246" t="s">
        <v>1198</v>
      </c>
      <c r="D567" s="246" t="s">
        <v>364</v>
      </c>
      <c r="E567" s="247">
        <v>548607</v>
      </c>
    </row>
    <row r="568" spans="1:5">
      <c r="A568" s="245" t="s">
        <v>1322</v>
      </c>
      <c r="B568" s="246" t="s">
        <v>679</v>
      </c>
      <c r="C568" s="246" t="s">
        <v>1323</v>
      </c>
      <c r="D568" s="246" t="s">
        <v>1174</v>
      </c>
      <c r="E568" s="247">
        <v>226371300</v>
      </c>
    </row>
    <row r="569" spans="1:5" ht="38.25">
      <c r="A569" s="245" t="s">
        <v>1207</v>
      </c>
      <c r="B569" s="246" t="s">
        <v>679</v>
      </c>
      <c r="C569" s="246" t="s">
        <v>354</v>
      </c>
      <c r="D569" s="246" t="s">
        <v>1174</v>
      </c>
      <c r="E569" s="247">
        <v>226371300</v>
      </c>
    </row>
    <row r="570" spans="1:5">
      <c r="A570" s="245" t="s">
        <v>239</v>
      </c>
      <c r="B570" s="246" t="s">
        <v>679</v>
      </c>
      <c r="C570" s="246" t="s">
        <v>354</v>
      </c>
      <c r="D570" s="246" t="s">
        <v>1141</v>
      </c>
      <c r="E570" s="247">
        <v>226371300</v>
      </c>
    </row>
    <row r="571" spans="1:5">
      <c r="A571" s="245" t="s">
        <v>146</v>
      </c>
      <c r="B571" s="246" t="s">
        <v>679</v>
      </c>
      <c r="C571" s="246" t="s">
        <v>354</v>
      </c>
      <c r="D571" s="246" t="s">
        <v>364</v>
      </c>
      <c r="E571" s="247">
        <v>226371300</v>
      </c>
    </row>
    <row r="572" spans="1:5" ht="127.5">
      <c r="A572" s="245" t="s">
        <v>1349</v>
      </c>
      <c r="B572" s="246" t="s">
        <v>678</v>
      </c>
      <c r="C572" s="246" t="s">
        <v>1174</v>
      </c>
      <c r="D572" s="246" t="s">
        <v>1174</v>
      </c>
      <c r="E572" s="247">
        <v>17100500</v>
      </c>
    </row>
    <row r="573" spans="1:5">
      <c r="A573" s="245" t="s">
        <v>1322</v>
      </c>
      <c r="B573" s="246" t="s">
        <v>678</v>
      </c>
      <c r="C573" s="246" t="s">
        <v>1323</v>
      </c>
      <c r="D573" s="246" t="s">
        <v>1174</v>
      </c>
      <c r="E573" s="247">
        <v>17100500</v>
      </c>
    </row>
    <row r="574" spans="1:5" ht="38.25">
      <c r="A574" s="245" t="s">
        <v>1207</v>
      </c>
      <c r="B574" s="246" t="s">
        <v>678</v>
      </c>
      <c r="C574" s="246" t="s">
        <v>354</v>
      </c>
      <c r="D574" s="246" t="s">
        <v>1174</v>
      </c>
      <c r="E574" s="247">
        <v>17100500</v>
      </c>
    </row>
    <row r="575" spans="1:5">
      <c r="A575" s="245" t="s">
        <v>239</v>
      </c>
      <c r="B575" s="246" t="s">
        <v>678</v>
      </c>
      <c r="C575" s="246" t="s">
        <v>354</v>
      </c>
      <c r="D575" s="246" t="s">
        <v>1141</v>
      </c>
      <c r="E575" s="247">
        <v>17100500</v>
      </c>
    </row>
    <row r="576" spans="1:5">
      <c r="A576" s="245" t="s">
        <v>146</v>
      </c>
      <c r="B576" s="246" t="s">
        <v>678</v>
      </c>
      <c r="C576" s="246" t="s">
        <v>354</v>
      </c>
      <c r="D576" s="246" t="s">
        <v>364</v>
      </c>
      <c r="E576" s="247">
        <v>17100500</v>
      </c>
    </row>
    <row r="577" spans="1:5" ht="153">
      <c r="A577" s="245" t="s">
        <v>2241</v>
      </c>
      <c r="B577" s="246" t="s">
        <v>2242</v>
      </c>
      <c r="C577" s="246" t="s">
        <v>1174</v>
      </c>
      <c r="D577" s="246" t="s">
        <v>1174</v>
      </c>
      <c r="E577" s="247">
        <v>1170900</v>
      </c>
    </row>
    <row r="578" spans="1:5">
      <c r="A578" s="245" t="s">
        <v>1322</v>
      </c>
      <c r="B578" s="246" t="s">
        <v>2242</v>
      </c>
      <c r="C578" s="246" t="s">
        <v>1323</v>
      </c>
      <c r="D578" s="246" t="s">
        <v>1174</v>
      </c>
      <c r="E578" s="247">
        <v>1170900</v>
      </c>
    </row>
    <row r="579" spans="1:5" ht="38.25">
      <c r="A579" s="245" t="s">
        <v>1207</v>
      </c>
      <c r="B579" s="246" t="s">
        <v>2242</v>
      </c>
      <c r="C579" s="246" t="s">
        <v>354</v>
      </c>
      <c r="D579" s="246" t="s">
        <v>1174</v>
      </c>
      <c r="E579" s="247">
        <v>1170900</v>
      </c>
    </row>
    <row r="580" spans="1:5">
      <c r="A580" s="245" t="s">
        <v>239</v>
      </c>
      <c r="B580" s="246" t="s">
        <v>2242</v>
      </c>
      <c r="C580" s="246" t="s">
        <v>354</v>
      </c>
      <c r="D580" s="246" t="s">
        <v>1141</v>
      </c>
      <c r="E580" s="247">
        <v>1170900</v>
      </c>
    </row>
    <row r="581" spans="1:5">
      <c r="A581" s="245" t="s">
        <v>146</v>
      </c>
      <c r="B581" s="246" t="s">
        <v>2242</v>
      </c>
      <c r="C581" s="246" t="s">
        <v>354</v>
      </c>
      <c r="D581" s="246" t="s">
        <v>364</v>
      </c>
      <c r="E581" s="247">
        <v>1170900</v>
      </c>
    </row>
    <row r="582" spans="1:5" ht="114.75">
      <c r="A582" s="245" t="s">
        <v>2243</v>
      </c>
      <c r="B582" s="246" t="s">
        <v>2244</v>
      </c>
      <c r="C582" s="246" t="s">
        <v>1174</v>
      </c>
      <c r="D582" s="246" t="s">
        <v>1174</v>
      </c>
      <c r="E582" s="247">
        <v>1000000</v>
      </c>
    </row>
    <row r="583" spans="1:5">
      <c r="A583" s="245" t="s">
        <v>1322</v>
      </c>
      <c r="B583" s="246" t="s">
        <v>2244</v>
      </c>
      <c r="C583" s="246" t="s">
        <v>1323</v>
      </c>
      <c r="D583" s="246" t="s">
        <v>1174</v>
      </c>
      <c r="E583" s="247">
        <v>1000000</v>
      </c>
    </row>
    <row r="584" spans="1:5" ht="38.25">
      <c r="A584" s="245" t="s">
        <v>1207</v>
      </c>
      <c r="B584" s="246" t="s">
        <v>2244</v>
      </c>
      <c r="C584" s="246" t="s">
        <v>354</v>
      </c>
      <c r="D584" s="246" t="s">
        <v>1174</v>
      </c>
      <c r="E584" s="247">
        <v>1000000</v>
      </c>
    </row>
    <row r="585" spans="1:5">
      <c r="A585" s="245" t="s">
        <v>239</v>
      </c>
      <c r="B585" s="246" t="s">
        <v>2244</v>
      </c>
      <c r="C585" s="246" t="s">
        <v>354</v>
      </c>
      <c r="D585" s="246" t="s">
        <v>1141</v>
      </c>
      <c r="E585" s="247">
        <v>1000000</v>
      </c>
    </row>
    <row r="586" spans="1:5">
      <c r="A586" s="245" t="s">
        <v>146</v>
      </c>
      <c r="B586" s="246" t="s">
        <v>2244</v>
      </c>
      <c r="C586" s="246" t="s">
        <v>354</v>
      </c>
      <c r="D586" s="246" t="s">
        <v>364</v>
      </c>
      <c r="E586" s="247">
        <v>1000000</v>
      </c>
    </row>
    <row r="587" spans="1:5" ht="102">
      <c r="A587" s="245" t="s">
        <v>1315</v>
      </c>
      <c r="B587" s="246" t="s">
        <v>1316</v>
      </c>
      <c r="C587" s="246" t="s">
        <v>1174</v>
      </c>
      <c r="D587" s="246" t="s">
        <v>1174</v>
      </c>
      <c r="E587" s="247">
        <v>4394671</v>
      </c>
    </row>
    <row r="588" spans="1:5" ht="51">
      <c r="A588" s="245" t="s">
        <v>1319</v>
      </c>
      <c r="B588" s="246" t="s">
        <v>1316</v>
      </c>
      <c r="C588" s="246" t="s">
        <v>273</v>
      </c>
      <c r="D588" s="246" t="s">
        <v>1174</v>
      </c>
      <c r="E588" s="247">
        <v>2402551</v>
      </c>
    </row>
    <row r="589" spans="1:5">
      <c r="A589" s="245" t="s">
        <v>1191</v>
      </c>
      <c r="B589" s="246" t="s">
        <v>1316</v>
      </c>
      <c r="C589" s="246" t="s">
        <v>133</v>
      </c>
      <c r="D589" s="246" t="s">
        <v>1174</v>
      </c>
      <c r="E589" s="247">
        <v>2402551</v>
      </c>
    </row>
    <row r="590" spans="1:5">
      <c r="A590" s="245" t="s">
        <v>239</v>
      </c>
      <c r="B590" s="246" t="s">
        <v>1316</v>
      </c>
      <c r="C590" s="246" t="s">
        <v>133</v>
      </c>
      <c r="D590" s="246" t="s">
        <v>1141</v>
      </c>
      <c r="E590" s="247">
        <v>2402551</v>
      </c>
    </row>
    <row r="591" spans="1:5">
      <c r="A591" s="245" t="s">
        <v>146</v>
      </c>
      <c r="B591" s="246" t="s">
        <v>1316</v>
      </c>
      <c r="C591" s="246" t="s">
        <v>133</v>
      </c>
      <c r="D591" s="246" t="s">
        <v>364</v>
      </c>
      <c r="E591" s="247">
        <v>2402551</v>
      </c>
    </row>
    <row r="592" spans="1:5" ht="25.5">
      <c r="A592" s="245" t="s">
        <v>1320</v>
      </c>
      <c r="B592" s="246" t="s">
        <v>1316</v>
      </c>
      <c r="C592" s="246" t="s">
        <v>1321</v>
      </c>
      <c r="D592" s="246" t="s">
        <v>1174</v>
      </c>
      <c r="E592" s="247">
        <v>1992120</v>
      </c>
    </row>
    <row r="593" spans="1:5" ht="25.5">
      <c r="A593" s="245" t="s">
        <v>1197</v>
      </c>
      <c r="B593" s="246" t="s">
        <v>1316</v>
      </c>
      <c r="C593" s="246" t="s">
        <v>1198</v>
      </c>
      <c r="D593" s="246" t="s">
        <v>1174</v>
      </c>
      <c r="E593" s="247">
        <v>1992120</v>
      </c>
    </row>
    <row r="594" spans="1:5">
      <c r="A594" s="245" t="s">
        <v>239</v>
      </c>
      <c r="B594" s="246" t="s">
        <v>1316</v>
      </c>
      <c r="C594" s="246" t="s">
        <v>1198</v>
      </c>
      <c r="D594" s="246" t="s">
        <v>1141</v>
      </c>
      <c r="E594" s="247">
        <v>1992120</v>
      </c>
    </row>
    <row r="595" spans="1:5">
      <c r="A595" s="245" t="s">
        <v>146</v>
      </c>
      <c r="B595" s="246" t="s">
        <v>1316</v>
      </c>
      <c r="C595" s="246" t="s">
        <v>1198</v>
      </c>
      <c r="D595" s="246" t="s">
        <v>364</v>
      </c>
      <c r="E595" s="247">
        <v>1992120</v>
      </c>
    </row>
    <row r="596" spans="1:5" ht="140.25">
      <c r="A596" s="245" t="s">
        <v>1373</v>
      </c>
      <c r="B596" s="246" t="s">
        <v>1374</v>
      </c>
      <c r="C596" s="246" t="s">
        <v>1174</v>
      </c>
      <c r="D596" s="246" t="s">
        <v>1174</v>
      </c>
      <c r="E596" s="247">
        <v>282524</v>
      </c>
    </row>
    <row r="597" spans="1:5" ht="51">
      <c r="A597" s="245" t="s">
        <v>1319</v>
      </c>
      <c r="B597" s="246" t="s">
        <v>1374</v>
      </c>
      <c r="C597" s="246" t="s">
        <v>273</v>
      </c>
      <c r="D597" s="246" t="s">
        <v>1174</v>
      </c>
      <c r="E597" s="247">
        <v>282524</v>
      </c>
    </row>
    <row r="598" spans="1:5">
      <c r="A598" s="245" t="s">
        <v>1191</v>
      </c>
      <c r="B598" s="246" t="s">
        <v>1374</v>
      </c>
      <c r="C598" s="246" t="s">
        <v>133</v>
      </c>
      <c r="D598" s="246" t="s">
        <v>1174</v>
      </c>
      <c r="E598" s="247">
        <v>282524</v>
      </c>
    </row>
    <row r="599" spans="1:5">
      <c r="A599" s="245" t="s">
        <v>239</v>
      </c>
      <c r="B599" s="246" t="s">
        <v>1374</v>
      </c>
      <c r="C599" s="246" t="s">
        <v>133</v>
      </c>
      <c r="D599" s="246" t="s">
        <v>1141</v>
      </c>
      <c r="E599" s="247">
        <v>282524</v>
      </c>
    </row>
    <row r="600" spans="1:5">
      <c r="A600" s="245" t="s">
        <v>146</v>
      </c>
      <c r="B600" s="246" t="s">
        <v>1374</v>
      </c>
      <c r="C600" s="246" t="s">
        <v>133</v>
      </c>
      <c r="D600" s="246" t="s">
        <v>364</v>
      </c>
      <c r="E600" s="247">
        <v>282524</v>
      </c>
    </row>
    <row r="601" spans="1:5" ht="114.75">
      <c r="A601" s="245" t="s">
        <v>1744</v>
      </c>
      <c r="B601" s="246" t="s">
        <v>1745</v>
      </c>
      <c r="C601" s="246" t="s">
        <v>1174</v>
      </c>
      <c r="D601" s="246" t="s">
        <v>1174</v>
      </c>
      <c r="E601" s="247">
        <v>40000</v>
      </c>
    </row>
    <row r="602" spans="1:5" ht="51">
      <c r="A602" s="245" t="s">
        <v>1319</v>
      </c>
      <c r="B602" s="246" t="s">
        <v>1745</v>
      </c>
      <c r="C602" s="246" t="s">
        <v>273</v>
      </c>
      <c r="D602" s="246" t="s">
        <v>1174</v>
      </c>
      <c r="E602" s="247">
        <v>40000</v>
      </c>
    </row>
    <row r="603" spans="1:5">
      <c r="A603" s="245" t="s">
        <v>1191</v>
      </c>
      <c r="B603" s="246" t="s">
        <v>1745</v>
      </c>
      <c r="C603" s="246" t="s">
        <v>133</v>
      </c>
      <c r="D603" s="246" t="s">
        <v>1174</v>
      </c>
      <c r="E603" s="247">
        <v>40000</v>
      </c>
    </row>
    <row r="604" spans="1:5">
      <c r="A604" s="245" t="s">
        <v>239</v>
      </c>
      <c r="B604" s="246" t="s">
        <v>1745</v>
      </c>
      <c r="C604" s="246" t="s">
        <v>133</v>
      </c>
      <c r="D604" s="246" t="s">
        <v>1141</v>
      </c>
      <c r="E604" s="247">
        <v>40000</v>
      </c>
    </row>
    <row r="605" spans="1:5">
      <c r="A605" s="245" t="s">
        <v>146</v>
      </c>
      <c r="B605" s="246" t="s">
        <v>1745</v>
      </c>
      <c r="C605" s="246" t="s">
        <v>133</v>
      </c>
      <c r="D605" s="246" t="s">
        <v>364</v>
      </c>
      <c r="E605" s="247">
        <v>40000</v>
      </c>
    </row>
    <row r="606" spans="1:5" ht="102">
      <c r="A606" s="245" t="s">
        <v>1317</v>
      </c>
      <c r="B606" s="246" t="s">
        <v>1318</v>
      </c>
      <c r="C606" s="246" t="s">
        <v>1174</v>
      </c>
      <c r="D606" s="246" t="s">
        <v>1174</v>
      </c>
      <c r="E606" s="247">
        <v>4045</v>
      </c>
    </row>
    <row r="607" spans="1:5" ht="25.5">
      <c r="A607" s="245" t="s">
        <v>1320</v>
      </c>
      <c r="B607" s="246" t="s">
        <v>1318</v>
      </c>
      <c r="C607" s="246" t="s">
        <v>1321</v>
      </c>
      <c r="D607" s="246" t="s">
        <v>1174</v>
      </c>
      <c r="E607" s="247">
        <v>4045</v>
      </c>
    </row>
    <row r="608" spans="1:5" ht="25.5">
      <c r="A608" s="245" t="s">
        <v>1197</v>
      </c>
      <c r="B608" s="246" t="s">
        <v>1318</v>
      </c>
      <c r="C608" s="246" t="s">
        <v>1198</v>
      </c>
      <c r="D608" s="246" t="s">
        <v>1174</v>
      </c>
      <c r="E608" s="247">
        <v>4045</v>
      </c>
    </row>
    <row r="609" spans="1:5">
      <c r="A609" s="245" t="s">
        <v>239</v>
      </c>
      <c r="B609" s="246" t="s">
        <v>1318</v>
      </c>
      <c r="C609" s="246" t="s">
        <v>1198</v>
      </c>
      <c r="D609" s="246" t="s">
        <v>1141</v>
      </c>
      <c r="E609" s="247">
        <v>4045</v>
      </c>
    </row>
    <row r="610" spans="1:5">
      <c r="A610" s="245" t="s">
        <v>146</v>
      </c>
      <c r="B610" s="246" t="s">
        <v>1318</v>
      </c>
      <c r="C610" s="246" t="s">
        <v>1198</v>
      </c>
      <c r="D610" s="246" t="s">
        <v>364</v>
      </c>
      <c r="E610" s="247">
        <v>4045</v>
      </c>
    </row>
    <row r="611" spans="1:5" ht="38.25">
      <c r="A611" s="245" t="s">
        <v>592</v>
      </c>
      <c r="B611" s="246" t="s">
        <v>976</v>
      </c>
      <c r="C611" s="246" t="s">
        <v>1174</v>
      </c>
      <c r="D611" s="246" t="s">
        <v>1174</v>
      </c>
      <c r="E611" s="247">
        <v>628030.87</v>
      </c>
    </row>
    <row r="612" spans="1:5" ht="89.25">
      <c r="A612" s="245" t="s">
        <v>529</v>
      </c>
      <c r="B612" s="246" t="s">
        <v>737</v>
      </c>
      <c r="C612" s="246" t="s">
        <v>1174</v>
      </c>
      <c r="D612" s="246" t="s">
        <v>1174</v>
      </c>
      <c r="E612" s="247">
        <v>628030.87</v>
      </c>
    </row>
    <row r="613" spans="1:5" ht="25.5">
      <c r="A613" s="245" t="s">
        <v>1320</v>
      </c>
      <c r="B613" s="246" t="s">
        <v>737</v>
      </c>
      <c r="C613" s="246" t="s">
        <v>1321</v>
      </c>
      <c r="D613" s="246" t="s">
        <v>1174</v>
      </c>
      <c r="E613" s="247">
        <v>628030.87</v>
      </c>
    </row>
    <row r="614" spans="1:5" ht="25.5">
      <c r="A614" s="245" t="s">
        <v>1197</v>
      </c>
      <c r="B614" s="246" t="s">
        <v>737</v>
      </c>
      <c r="C614" s="246" t="s">
        <v>1198</v>
      </c>
      <c r="D614" s="246" t="s">
        <v>1174</v>
      </c>
      <c r="E614" s="247">
        <v>628030.87</v>
      </c>
    </row>
    <row r="615" spans="1:5">
      <c r="A615" s="245" t="s">
        <v>239</v>
      </c>
      <c r="B615" s="246" t="s">
        <v>737</v>
      </c>
      <c r="C615" s="246" t="s">
        <v>1198</v>
      </c>
      <c r="D615" s="246" t="s">
        <v>1141</v>
      </c>
      <c r="E615" s="247">
        <v>628030.87</v>
      </c>
    </row>
    <row r="616" spans="1:5">
      <c r="A616" s="245" t="s">
        <v>3</v>
      </c>
      <c r="B616" s="246" t="s">
        <v>737</v>
      </c>
      <c r="C616" s="246" t="s">
        <v>1198</v>
      </c>
      <c r="D616" s="246" t="s">
        <v>386</v>
      </c>
      <c r="E616" s="247">
        <v>628030.87</v>
      </c>
    </row>
    <row r="617" spans="1:5" ht="38.25">
      <c r="A617" s="245" t="s">
        <v>454</v>
      </c>
      <c r="B617" s="246" t="s">
        <v>1314</v>
      </c>
      <c r="C617" s="246" t="s">
        <v>1174</v>
      </c>
      <c r="D617" s="246" t="s">
        <v>1174</v>
      </c>
      <c r="E617" s="247">
        <v>2400000</v>
      </c>
    </row>
    <row r="618" spans="1:5" ht="76.5">
      <c r="A618" s="245" t="s">
        <v>396</v>
      </c>
      <c r="B618" s="246" t="s">
        <v>765</v>
      </c>
      <c r="C618" s="246" t="s">
        <v>1174</v>
      </c>
      <c r="D618" s="246" t="s">
        <v>1174</v>
      </c>
      <c r="E618" s="247">
        <v>2400000</v>
      </c>
    </row>
    <row r="619" spans="1:5" ht="25.5">
      <c r="A619" s="245" t="s">
        <v>1320</v>
      </c>
      <c r="B619" s="246" t="s">
        <v>765</v>
      </c>
      <c r="C619" s="246" t="s">
        <v>1321</v>
      </c>
      <c r="D619" s="246" t="s">
        <v>1174</v>
      </c>
      <c r="E619" s="247">
        <v>2400000</v>
      </c>
    </row>
    <row r="620" spans="1:5" ht="25.5">
      <c r="A620" s="245" t="s">
        <v>1197</v>
      </c>
      <c r="B620" s="246" t="s">
        <v>765</v>
      </c>
      <c r="C620" s="246" t="s">
        <v>1198</v>
      </c>
      <c r="D620" s="246" t="s">
        <v>1174</v>
      </c>
      <c r="E620" s="247">
        <v>2400000</v>
      </c>
    </row>
    <row r="621" spans="1:5">
      <c r="A621" s="245" t="s">
        <v>140</v>
      </c>
      <c r="B621" s="246" t="s">
        <v>765</v>
      </c>
      <c r="C621" s="246" t="s">
        <v>1198</v>
      </c>
      <c r="D621" s="246" t="s">
        <v>1142</v>
      </c>
      <c r="E621" s="247">
        <v>2400000</v>
      </c>
    </row>
    <row r="622" spans="1:5">
      <c r="A622" s="245" t="s">
        <v>153</v>
      </c>
      <c r="B622" s="246" t="s">
        <v>765</v>
      </c>
      <c r="C622" s="246" t="s">
        <v>1198</v>
      </c>
      <c r="D622" s="246" t="s">
        <v>395</v>
      </c>
      <c r="E622" s="247">
        <v>2400000</v>
      </c>
    </row>
    <row r="623" spans="1:5" ht="38.25">
      <c r="A623" s="245" t="s">
        <v>593</v>
      </c>
      <c r="B623" s="246" t="s">
        <v>977</v>
      </c>
      <c r="C623" s="246" t="s">
        <v>1174</v>
      </c>
      <c r="D623" s="246" t="s">
        <v>1174</v>
      </c>
      <c r="E623" s="247">
        <v>163020277.80000001</v>
      </c>
    </row>
    <row r="624" spans="1:5" ht="76.5">
      <c r="A624" s="245" t="s">
        <v>387</v>
      </c>
      <c r="B624" s="246" t="s">
        <v>693</v>
      </c>
      <c r="C624" s="246" t="s">
        <v>1174</v>
      </c>
      <c r="D624" s="246" t="s">
        <v>1174</v>
      </c>
      <c r="E624" s="247">
        <v>12190341.4</v>
      </c>
    </row>
    <row r="625" spans="1:5" ht="25.5">
      <c r="A625" s="245" t="s">
        <v>1320</v>
      </c>
      <c r="B625" s="246" t="s">
        <v>693</v>
      </c>
      <c r="C625" s="246" t="s">
        <v>1321</v>
      </c>
      <c r="D625" s="246" t="s">
        <v>1174</v>
      </c>
      <c r="E625" s="247">
        <v>10139241.4</v>
      </c>
    </row>
    <row r="626" spans="1:5" ht="25.5">
      <c r="A626" s="245" t="s">
        <v>1197</v>
      </c>
      <c r="B626" s="246" t="s">
        <v>693</v>
      </c>
      <c r="C626" s="246" t="s">
        <v>1198</v>
      </c>
      <c r="D626" s="246" t="s">
        <v>1174</v>
      </c>
      <c r="E626" s="247">
        <v>10139241.4</v>
      </c>
    </row>
    <row r="627" spans="1:5">
      <c r="A627" s="245" t="s">
        <v>239</v>
      </c>
      <c r="B627" s="246" t="s">
        <v>693</v>
      </c>
      <c r="C627" s="246" t="s">
        <v>1198</v>
      </c>
      <c r="D627" s="246" t="s">
        <v>1141</v>
      </c>
      <c r="E627" s="247">
        <v>10139241.4</v>
      </c>
    </row>
    <row r="628" spans="1:5">
      <c r="A628" s="245" t="s">
        <v>146</v>
      </c>
      <c r="B628" s="246" t="s">
        <v>693</v>
      </c>
      <c r="C628" s="246" t="s">
        <v>1198</v>
      </c>
      <c r="D628" s="246" t="s">
        <v>364</v>
      </c>
      <c r="E628" s="247">
        <v>10139241.4</v>
      </c>
    </row>
    <row r="629" spans="1:5" ht="25.5">
      <c r="A629" s="245" t="s">
        <v>1326</v>
      </c>
      <c r="B629" s="246" t="s">
        <v>693</v>
      </c>
      <c r="C629" s="246" t="s">
        <v>1327</v>
      </c>
      <c r="D629" s="246" t="s">
        <v>1174</v>
      </c>
      <c r="E629" s="247">
        <v>2051100</v>
      </c>
    </row>
    <row r="630" spans="1:5">
      <c r="A630" s="245" t="s">
        <v>1208</v>
      </c>
      <c r="B630" s="246" t="s">
        <v>693</v>
      </c>
      <c r="C630" s="246" t="s">
        <v>75</v>
      </c>
      <c r="D630" s="246" t="s">
        <v>1174</v>
      </c>
      <c r="E630" s="247">
        <v>2051100</v>
      </c>
    </row>
    <row r="631" spans="1:5">
      <c r="A631" s="245" t="s">
        <v>239</v>
      </c>
      <c r="B631" s="246" t="s">
        <v>693</v>
      </c>
      <c r="C631" s="246" t="s">
        <v>75</v>
      </c>
      <c r="D631" s="246" t="s">
        <v>1141</v>
      </c>
      <c r="E631" s="247">
        <v>2051100</v>
      </c>
    </row>
    <row r="632" spans="1:5">
      <c r="A632" s="245" t="s">
        <v>146</v>
      </c>
      <c r="B632" s="246" t="s">
        <v>693</v>
      </c>
      <c r="C632" s="246" t="s">
        <v>75</v>
      </c>
      <c r="D632" s="246" t="s">
        <v>364</v>
      </c>
      <c r="E632" s="247">
        <v>2051100</v>
      </c>
    </row>
    <row r="633" spans="1:5" ht="102">
      <c r="A633" s="245" t="s">
        <v>2180</v>
      </c>
      <c r="B633" s="246" t="s">
        <v>2181</v>
      </c>
      <c r="C633" s="246" t="s">
        <v>1174</v>
      </c>
      <c r="D633" s="246" t="s">
        <v>1174</v>
      </c>
      <c r="E633" s="247">
        <v>200000</v>
      </c>
    </row>
    <row r="634" spans="1:5" ht="25.5">
      <c r="A634" s="245" t="s">
        <v>1320</v>
      </c>
      <c r="B634" s="246" t="s">
        <v>2181</v>
      </c>
      <c r="C634" s="246" t="s">
        <v>1321</v>
      </c>
      <c r="D634" s="246" t="s">
        <v>1174</v>
      </c>
      <c r="E634" s="247">
        <v>200000</v>
      </c>
    </row>
    <row r="635" spans="1:5" ht="25.5">
      <c r="A635" s="245" t="s">
        <v>1197</v>
      </c>
      <c r="B635" s="246" t="s">
        <v>2181</v>
      </c>
      <c r="C635" s="246" t="s">
        <v>1198</v>
      </c>
      <c r="D635" s="246" t="s">
        <v>1174</v>
      </c>
      <c r="E635" s="247">
        <v>200000</v>
      </c>
    </row>
    <row r="636" spans="1:5">
      <c r="A636" s="245" t="s">
        <v>239</v>
      </c>
      <c r="B636" s="246" t="s">
        <v>2181</v>
      </c>
      <c r="C636" s="246" t="s">
        <v>1198</v>
      </c>
      <c r="D636" s="246" t="s">
        <v>1141</v>
      </c>
      <c r="E636" s="247">
        <v>200000</v>
      </c>
    </row>
    <row r="637" spans="1:5">
      <c r="A637" s="245" t="s">
        <v>146</v>
      </c>
      <c r="B637" s="246" t="s">
        <v>2181</v>
      </c>
      <c r="C637" s="246" t="s">
        <v>1198</v>
      </c>
      <c r="D637" s="246" t="s">
        <v>364</v>
      </c>
      <c r="E637" s="247">
        <v>200000</v>
      </c>
    </row>
    <row r="638" spans="1:5" ht="89.25">
      <c r="A638" s="245" t="s">
        <v>1783</v>
      </c>
      <c r="B638" s="246" t="s">
        <v>1504</v>
      </c>
      <c r="C638" s="246" t="s">
        <v>1174</v>
      </c>
      <c r="D638" s="246" t="s">
        <v>1174</v>
      </c>
      <c r="E638" s="247">
        <v>6150000</v>
      </c>
    </row>
    <row r="639" spans="1:5" ht="25.5">
      <c r="A639" s="245" t="s">
        <v>1320</v>
      </c>
      <c r="B639" s="246" t="s">
        <v>1504</v>
      </c>
      <c r="C639" s="246" t="s">
        <v>1321</v>
      </c>
      <c r="D639" s="246" t="s">
        <v>1174</v>
      </c>
      <c r="E639" s="247">
        <v>6150000</v>
      </c>
    </row>
    <row r="640" spans="1:5" ht="25.5">
      <c r="A640" s="245" t="s">
        <v>1197</v>
      </c>
      <c r="B640" s="246" t="s">
        <v>1504</v>
      </c>
      <c r="C640" s="246" t="s">
        <v>1198</v>
      </c>
      <c r="D640" s="246" t="s">
        <v>1174</v>
      </c>
      <c r="E640" s="247">
        <v>6150000</v>
      </c>
    </row>
    <row r="641" spans="1:5">
      <c r="A641" s="245" t="s">
        <v>239</v>
      </c>
      <c r="B641" s="246" t="s">
        <v>1504</v>
      </c>
      <c r="C641" s="246" t="s">
        <v>1198</v>
      </c>
      <c r="D641" s="246" t="s">
        <v>1141</v>
      </c>
      <c r="E641" s="247">
        <v>6150000</v>
      </c>
    </row>
    <row r="642" spans="1:5">
      <c r="A642" s="245" t="s">
        <v>146</v>
      </c>
      <c r="B642" s="246" t="s">
        <v>1504</v>
      </c>
      <c r="C642" s="246" t="s">
        <v>1198</v>
      </c>
      <c r="D642" s="246" t="s">
        <v>364</v>
      </c>
      <c r="E642" s="247">
        <v>6150000</v>
      </c>
    </row>
    <row r="643" spans="1:5" ht="191.25">
      <c r="A643" s="245" t="s">
        <v>1518</v>
      </c>
      <c r="B643" s="246" t="s">
        <v>1505</v>
      </c>
      <c r="C643" s="246" t="s">
        <v>1174</v>
      </c>
      <c r="D643" s="246" t="s">
        <v>1174</v>
      </c>
      <c r="E643" s="247">
        <v>144479936.40000001</v>
      </c>
    </row>
    <row r="644" spans="1:5" ht="25.5">
      <c r="A644" s="245" t="s">
        <v>1320</v>
      </c>
      <c r="B644" s="246" t="s">
        <v>1505</v>
      </c>
      <c r="C644" s="246" t="s">
        <v>1321</v>
      </c>
      <c r="D644" s="246" t="s">
        <v>1174</v>
      </c>
      <c r="E644" s="247">
        <v>144479936.40000001</v>
      </c>
    </row>
    <row r="645" spans="1:5" ht="25.5">
      <c r="A645" s="245" t="s">
        <v>1197</v>
      </c>
      <c r="B645" s="246" t="s">
        <v>1505</v>
      </c>
      <c r="C645" s="246" t="s">
        <v>1198</v>
      </c>
      <c r="D645" s="246" t="s">
        <v>1174</v>
      </c>
      <c r="E645" s="247">
        <v>144479936.40000001</v>
      </c>
    </row>
    <row r="646" spans="1:5">
      <c r="A646" s="245" t="s">
        <v>239</v>
      </c>
      <c r="B646" s="246" t="s">
        <v>1505</v>
      </c>
      <c r="C646" s="246" t="s">
        <v>1198</v>
      </c>
      <c r="D646" s="246" t="s">
        <v>1141</v>
      </c>
      <c r="E646" s="247">
        <v>144479936.40000001</v>
      </c>
    </row>
    <row r="647" spans="1:5">
      <c r="A647" s="245" t="s">
        <v>146</v>
      </c>
      <c r="B647" s="246" t="s">
        <v>1505</v>
      </c>
      <c r="C647" s="246" t="s">
        <v>1198</v>
      </c>
      <c r="D647" s="246" t="s">
        <v>364</v>
      </c>
      <c r="E647" s="247">
        <v>144479936.40000001</v>
      </c>
    </row>
    <row r="648" spans="1:5" ht="25.5">
      <c r="A648" s="245" t="s">
        <v>1974</v>
      </c>
      <c r="B648" s="246" t="s">
        <v>1975</v>
      </c>
      <c r="C648" s="246" t="s">
        <v>1174</v>
      </c>
      <c r="D648" s="246" t="s">
        <v>1174</v>
      </c>
      <c r="E648" s="247">
        <v>12100000</v>
      </c>
    </row>
    <row r="649" spans="1:5" ht="63.75">
      <c r="A649" s="245" t="s">
        <v>878</v>
      </c>
      <c r="B649" s="246" t="s">
        <v>877</v>
      </c>
      <c r="C649" s="246" t="s">
        <v>1174</v>
      </c>
      <c r="D649" s="246" t="s">
        <v>1174</v>
      </c>
      <c r="E649" s="247">
        <v>12100000</v>
      </c>
    </row>
    <row r="650" spans="1:5" ht="25.5">
      <c r="A650" s="245" t="s">
        <v>1326</v>
      </c>
      <c r="B650" s="246" t="s">
        <v>877</v>
      </c>
      <c r="C650" s="246" t="s">
        <v>1327</v>
      </c>
      <c r="D650" s="246" t="s">
        <v>1174</v>
      </c>
      <c r="E650" s="247">
        <v>12100000</v>
      </c>
    </row>
    <row r="651" spans="1:5">
      <c r="A651" s="245" t="s">
        <v>1208</v>
      </c>
      <c r="B651" s="246" t="s">
        <v>877</v>
      </c>
      <c r="C651" s="246" t="s">
        <v>75</v>
      </c>
      <c r="D651" s="246" t="s">
        <v>1174</v>
      </c>
      <c r="E651" s="247">
        <v>12100000</v>
      </c>
    </row>
    <row r="652" spans="1:5">
      <c r="A652" s="245" t="s">
        <v>239</v>
      </c>
      <c r="B652" s="246" t="s">
        <v>877</v>
      </c>
      <c r="C652" s="246" t="s">
        <v>75</v>
      </c>
      <c r="D652" s="246" t="s">
        <v>1141</v>
      </c>
      <c r="E652" s="247">
        <v>12100000</v>
      </c>
    </row>
    <row r="653" spans="1:5">
      <c r="A653" s="245" t="s">
        <v>146</v>
      </c>
      <c r="B653" s="246" t="s">
        <v>877</v>
      </c>
      <c r="C653" s="246" t="s">
        <v>75</v>
      </c>
      <c r="D653" s="246" t="s">
        <v>364</v>
      </c>
      <c r="E653" s="247">
        <v>12100000</v>
      </c>
    </row>
    <row r="654" spans="1:5" ht="51">
      <c r="A654" s="245" t="s">
        <v>1763</v>
      </c>
      <c r="B654" s="246" t="s">
        <v>978</v>
      </c>
      <c r="C654" s="246" t="s">
        <v>1174</v>
      </c>
      <c r="D654" s="246" t="s">
        <v>1174</v>
      </c>
      <c r="E654" s="247">
        <v>41262112.140000001</v>
      </c>
    </row>
    <row r="655" spans="1:5" ht="51">
      <c r="A655" s="245" t="s">
        <v>457</v>
      </c>
      <c r="B655" s="246" t="s">
        <v>979</v>
      </c>
      <c r="C655" s="246" t="s">
        <v>1174</v>
      </c>
      <c r="D655" s="246" t="s">
        <v>1174</v>
      </c>
      <c r="E655" s="247">
        <v>6351627.1399999997</v>
      </c>
    </row>
    <row r="656" spans="1:5" ht="127.5">
      <c r="A656" s="245" t="s">
        <v>2074</v>
      </c>
      <c r="B656" s="246" t="s">
        <v>2075</v>
      </c>
      <c r="C656" s="246" t="s">
        <v>1174</v>
      </c>
      <c r="D656" s="246" t="s">
        <v>1174</v>
      </c>
      <c r="E656" s="247">
        <v>783105</v>
      </c>
    </row>
    <row r="657" spans="1:5" ht="51">
      <c r="A657" s="245" t="s">
        <v>1319</v>
      </c>
      <c r="B657" s="246" t="s">
        <v>2075</v>
      </c>
      <c r="C657" s="246" t="s">
        <v>273</v>
      </c>
      <c r="D657" s="246" t="s">
        <v>1174</v>
      </c>
      <c r="E657" s="247">
        <v>783105</v>
      </c>
    </row>
    <row r="658" spans="1:5">
      <c r="A658" s="245" t="s">
        <v>1191</v>
      </c>
      <c r="B658" s="246" t="s">
        <v>2075</v>
      </c>
      <c r="C658" s="246" t="s">
        <v>133</v>
      </c>
      <c r="D658" s="246" t="s">
        <v>1174</v>
      </c>
      <c r="E658" s="247">
        <v>783105</v>
      </c>
    </row>
    <row r="659" spans="1:5" ht="25.5">
      <c r="A659" s="245" t="s">
        <v>238</v>
      </c>
      <c r="B659" s="246" t="s">
        <v>2075</v>
      </c>
      <c r="C659" s="246" t="s">
        <v>133</v>
      </c>
      <c r="D659" s="246" t="s">
        <v>1137</v>
      </c>
      <c r="E659" s="247">
        <v>783105</v>
      </c>
    </row>
    <row r="660" spans="1:5" ht="38.25">
      <c r="A660" s="245" t="s">
        <v>1712</v>
      </c>
      <c r="B660" s="246" t="s">
        <v>2075</v>
      </c>
      <c r="C660" s="246" t="s">
        <v>133</v>
      </c>
      <c r="D660" s="246" t="s">
        <v>345</v>
      </c>
      <c r="E660" s="247">
        <v>783105</v>
      </c>
    </row>
    <row r="661" spans="1:5" ht="114.75">
      <c r="A661" s="245" t="s">
        <v>341</v>
      </c>
      <c r="B661" s="246" t="s">
        <v>656</v>
      </c>
      <c r="C661" s="246" t="s">
        <v>1174</v>
      </c>
      <c r="D661" s="246" t="s">
        <v>1174</v>
      </c>
      <c r="E661" s="247">
        <v>5346382</v>
      </c>
    </row>
    <row r="662" spans="1:5" ht="51">
      <c r="A662" s="245" t="s">
        <v>1319</v>
      </c>
      <c r="B662" s="246" t="s">
        <v>656</v>
      </c>
      <c r="C662" s="246" t="s">
        <v>273</v>
      </c>
      <c r="D662" s="246" t="s">
        <v>1174</v>
      </c>
      <c r="E662" s="247">
        <v>5336382</v>
      </c>
    </row>
    <row r="663" spans="1:5">
      <c r="A663" s="245" t="s">
        <v>1191</v>
      </c>
      <c r="B663" s="246" t="s">
        <v>656</v>
      </c>
      <c r="C663" s="246" t="s">
        <v>133</v>
      </c>
      <c r="D663" s="246" t="s">
        <v>1174</v>
      </c>
      <c r="E663" s="247">
        <v>5336382</v>
      </c>
    </row>
    <row r="664" spans="1:5" ht="25.5">
      <c r="A664" s="245" t="s">
        <v>238</v>
      </c>
      <c r="B664" s="246" t="s">
        <v>656</v>
      </c>
      <c r="C664" s="246" t="s">
        <v>133</v>
      </c>
      <c r="D664" s="246" t="s">
        <v>1137</v>
      </c>
      <c r="E664" s="247">
        <v>5336382</v>
      </c>
    </row>
    <row r="665" spans="1:5" ht="38.25">
      <c r="A665" s="245" t="s">
        <v>1712</v>
      </c>
      <c r="B665" s="246" t="s">
        <v>656</v>
      </c>
      <c r="C665" s="246" t="s">
        <v>133</v>
      </c>
      <c r="D665" s="246" t="s">
        <v>345</v>
      </c>
      <c r="E665" s="247">
        <v>5336382</v>
      </c>
    </row>
    <row r="666" spans="1:5" ht="25.5">
      <c r="A666" s="245" t="s">
        <v>1320</v>
      </c>
      <c r="B666" s="246" t="s">
        <v>656</v>
      </c>
      <c r="C666" s="246" t="s">
        <v>1321</v>
      </c>
      <c r="D666" s="246" t="s">
        <v>1174</v>
      </c>
      <c r="E666" s="247">
        <v>10000</v>
      </c>
    </row>
    <row r="667" spans="1:5" ht="25.5">
      <c r="A667" s="245" t="s">
        <v>1197</v>
      </c>
      <c r="B667" s="246" t="s">
        <v>656</v>
      </c>
      <c r="C667" s="246" t="s">
        <v>1198</v>
      </c>
      <c r="D667" s="246" t="s">
        <v>1174</v>
      </c>
      <c r="E667" s="247">
        <v>10000</v>
      </c>
    </row>
    <row r="668" spans="1:5" ht="25.5">
      <c r="A668" s="245" t="s">
        <v>238</v>
      </c>
      <c r="B668" s="246" t="s">
        <v>656</v>
      </c>
      <c r="C668" s="246" t="s">
        <v>1198</v>
      </c>
      <c r="D668" s="246" t="s">
        <v>1137</v>
      </c>
      <c r="E668" s="247">
        <v>10000</v>
      </c>
    </row>
    <row r="669" spans="1:5" ht="38.25">
      <c r="A669" s="245" t="s">
        <v>1712</v>
      </c>
      <c r="B669" s="246" t="s">
        <v>656</v>
      </c>
      <c r="C669" s="246" t="s">
        <v>1198</v>
      </c>
      <c r="D669" s="246" t="s">
        <v>345</v>
      </c>
      <c r="E669" s="247">
        <v>10000</v>
      </c>
    </row>
    <row r="670" spans="1:5" ht="127.5">
      <c r="A670" s="245" t="s">
        <v>1709</v>
      </c>
      <c r="B670" s="246" t="s">
        <v>1710</v>
      </c>
      <c r="C670" s="246" t="s">
        <v>1174</v>
      </c>
      <c r="D670" s="246" t="s">
        <v>1174</v>
      </c>
      <c r="E670" s="247">
        <v>30000</v>
      </c>
    </row>
    <row r="671" spans="1:5" ht="25.5">
      <c r="A671" s="245" t="s">
        <v>1320</v>
      </c>
      <c r="B671" s="246" t="s">
        <v>1710</v>
      </c>
      <c r="C671" s="246" t="s">
        <v>1321</v>
      </c>
      <c r="D671" s="246" t="s">
        <v>1174</v>
      </c>
      <c r="E671" s="247">
        <v>30000</v>
      </c>
    </row>
    <row r="672" spans="1:5" ht="25.5">
      <c r="A672" s="245" t="s">
        <v>1197</v>
      </c>
      <c r="B672" s="246" t="s">
        <v>1710</v>
      </c>
      <c r="C672" s="246" t="s">
        <v>1198</v>
      </c>
      <c r="D672" s="246" t="s">
        <v>1174</v>
      </c>
      <c r="E672" s="247">
        <v>30000</v>
      </c>
    </row>
    <row r="673" spans="1:5" ht="25.5">
      <c r="A673" s="245" t="s">
        <v>238</v>
      </c>
      <c r="B673" s="246" t="s">
        <v>1710</v>
      </c>
      <c r="C673" s="246" t="s">
        <v>1198</v>
      </c>
      <c r="D673" s="246" t="s">
        <v>1137</v>
      </c>
      <c r="E673" s="247">
        <v>30000</v>
      </c>
    </row>
    <row r="674" spans="1:5" ht="38.25">
      <c r="A674" s="245" t="s">
        <v>1712</v>
      </c>
      <c r="B674" s="246" t="s">
        <v>1710</v>
      </c>
      <c r="C674" s="246" t="s">
        <v>1198</v>
      </c>
      <c r="D674" s="246" t="s">
        <v>345</v>
      </c>
      <c r="E674" s="247">
        <v>30000</v>
      </c>
    </row>
    <row r="675" spans="1:5" ht="102">
      <c r="A675" s="245" t="s">
        <v>351</v>
      </c>
      <c r="B675" s="246" t="s">
        <v>1711</v>
      </c>
      <c r="C675" s="246" t="s">
        <v>1174</v>
      </c>
      <c r="D675" s="246" t="s">
        <v>1174</v>
      </c>
      <c r="E675" s="247">
        <v>22000</v>
      </c>
    </row>
    <row r="676" spans="1:5" ht="25.5">
      <c r="A676" s="245" t="s">
        <v>1320</v>
      </c>
      <c r="B676" s="246" t="s">
        <v>1711</v>
      </c>
      <c r="C676" s="246" t="s">
        <v>1321</v>
      </c>
      <c r="D676" s="246" t="s">
        <v>1174</v>
      </c>
      <c r="E676" s="247">
        <v>22000</v>
      </c>
    </row>
    <row r="677" spans="1:5" ht="25.5">
      <c r="A677" s="245" t="s">
        <v>1197</v>
      </c>
      <c r="B677" s="246" t="s">
        <v>1711</v>
      </c>
      <c r="C677" s="246" t="s">
        <v>1198</v>
      </c>
      <c r="D677" s="246" t="s">
        <v>1174</v>
      </c>
      <c r="E677" s="247">
        <v>22000</v>
      </c>
    </row>
    <row r="678" spans="1:5" ht="25.5">
      <c r="A678" s="245" t="s">
        <v>238</v>
      </c>
      <c r="B678" s="246" t="s">
        <v>1711</v>
      </c>
      <c r="C678" s="246" t="s">
        <v>1198</v>
      </c>
      <c r="D678" s="246" t="s">
        <v>1137</v>
      </c>
      <c r="E678" s="247">
        <v>22000</v>
      </c>
    </row>
    <row r="679" spans="1:5" ht="38.25">
      <c r="A679" s="245" t="s">
        <v>1712</v>
      </c>
      <c r="B679" s="246" t="s">
        <v>1711</v>
      </c>
      <c r="C679" s="246" t="s">
        <v>1198</v>
      </c>
      <c r="D679" s="246" t="s">
        <v>345</v>
      </c>
      <c r="E679" s="247">
        <v>22000</v>
      </c>
    </row>
    <row r="680" spans="1:5" ht="114.75">
      <c r="A680" s="245" t="s">
        <v>2076</v>
      </c>
      <c r="B680" s="246" t="s">
        <v>2077</v>
      </c>
      <c r="C680" s="246" t="s">
        <v>1174</v>
      </c>
      <c r="D680" s="246" t="s">
        <v>1174</v>
      </c>
      <c r="E680" s="247">
        <v>10000</v>
      </c>
    </row>
    <row r="681" spans="1:5" ht="25.5">
      <c r="A681" s="245" t="s">
        <v>1320</v>
      </c>
      <c r="B681" s="246" t="s">
        <v>2077</v>
      </c>
      <c r="C681" s="246" t="s">
        <v>1321</v>
      </c>
      <c r="D681" s="246" t="s">
        <v>1174</v>
      </c>
      <c r="E681" s="247">
        <v>10000</v>
      </c>
    </row>
    <row r="682" spans="1:5" ht="25.5">
      <c r="A682" s="245" t="s">
        <v>1197</v>
      </c>
      <c r="B682" s="246" t="s">
        <v>2077</v>
      </c>
      <c r="C682" s="246" t="s">
        <v>1198</v>
      </c>
      <c r="D682" s="246" t="s">
        <v>1174</v>
      </c>
      <c r="E682" s="247">
        <v>10000</v>
      </c>
    </row>
    <row r="683" spans="1:5" ht="25.5">
      <c r="A683" s="245" t="s">
        <v>238</v>
      </c>
      <c r="B683" s="246" t="s">
        <v>2077</v>
      </c>
      <c r="C683" s="246" t="s">
        <v>1198</v>
      </c>
      <c r="D683" s="246" t="s">
        <v>1137</v>
      </c>
      <c r="E683" s="247">
        <v>10000</v>
      </c>
    </row>
    <row r="684" spans="1:5" ht="38.25">
      <c r="A684" s="245" t="s">
        <v>1712</v>
      </c>
      <c r="B684" s="246" t="s">
        <v>2077</v>
      </c>
      <c r="C684" s="246" t="s">
        <v>1198</v>
      </c>
      <c r="D684" s="246" t="s">
        <v>345</v>
      </c>
      <c r="E684" s="247">
        <v>10000</v>
      </c>
    </row>
    <row r="685" spans="1:5" ht="127.5">
      <c r="A685" s="245" t="s">
        <v>1969</v>
      </c>
      <c r="B685" s="246" t="s">
        <v>1970</v>
      </c>
      <c r="C685" s="246" t="s">
        <v>1174</v>
      </c>
      <c r="D685" s="246" t="s">
        <v>1174</v>
      </c>
      <c r="E685" s="247">
        <v>140000</v>
      </c>
    </row>
    <row r="686" spans="1:5" ht="25.5">
      <c r="A686" s="245" t="s">
        <v>1320</v>
      </c>
      <c r="B686" s="246" t="s">
        <v>1970</v>
      </c>
      <c r="C686" s="246" t="s">
        <v>1321</v>
      </c>
      <c r="D686" s="246" t="s">
        <v>1174</v>
      </c>
      <c r="E686" s="247">
        <v>140000</v>
      </c>
    </row>
    <row r="687" spans="1:5" ht="25.5">
      <c r="A687" s="245" t="s">
        <v>1197</v>
      </c>
      <c r="B687" s="246" t="s">
        <v>1970</v>
      </c>
      <c r="C687" s="246" t="s">
        <v>1198</v>
      </c>
      <c r="D687" s="246" t="s">
        <v>1174</v>
      </c>
      <c r="E687" s="247">
        <v>140000</v>
      </c>
    </row>
    <row r="688" spans="1:5" ht="25.5">
      <c r="A688" s="245" t="s">
        <v>238</v>
      </c>
      <c r="B688" s="246" t="s">
        <v>1970</v>
      </c>
      <c r="C688" s="246" t="s">
        <v>1198</v>
      </c>
      <c r="D688" s="246" t="s">
        <v>1137</v>
      </c>
      <c r="E688" s="247">
        <v>140000</v>
      </c>
    </row>
    <row r="689" spans="1:5" ht="38.25">
      <c r="A689" s="245" t="s">
        <v>1712</v>
      </c>
      <c r="B689" s="246" t="s">
        <v>1970</v>
      </c>
      <c r="C689" s="246" t="s">
        <v>1198</v>
      </c>
      <c r="D689" s="246" t="s">
        <v>345</v>
      </c>
      <c r="E689" s="247">
        <v>140000</v>
      </c>
    </row>
    <row r="690" spans="1:5" ht="127.5">
      <c r="A690" s="245" t="s">
        <v>1519</v>
      </c>
      <c r="B690" s="246" t="s">
        <v>1345</v>
      </c>
      <c r="C690" s="246" t="s">
        <v>1174</v>
      </c>
      <c r="D690" s="246" t="s">
        <v>1174</v>
      </c>
      <c r="E690" s="247">
        <v>20140.14</v>
      </c>
    </row>
    <row r="691" spans="1:5" ht="25.5">
      <c r="A691" s="245" t="s">
        <v>1320</v>
      </c>
      <c r="B691" s="246" t="s">
        <v>1345</v>
      </c>
      <c r="C691" s="246" t="s">
        <v>1321</v>
      </c>
      <c r="D691" s="246" t="s">
        <v>1174</v>
      </c>
      <c r="E691" s="247">
        <v>20140.14</v>
      </c>
    </row>
    <row r="692" spans="1:5" ht="25.5">
      <c r="A692" s="245" t="s">
        <v>1197</v>
      </c>
      <c r="B692" s="246" t="s">
        <v>1345</v>
      </c>
      <c r="C692" s="246" t="s">
        <v>1198</v>
      </c>
      <c r="D692" s="246" t="s">
        <v>1174</v>
      </c>
      <c r="E692" s="247">
        <v>20140.14</v>
      </c>
    </row>
    <row r="693" spans="1:5" ht="25.5">
      <c r="A693" s="245" t="s">
        <v>238</v>
      </c>
      <c r="B693" s="246" t="s">
        <v>1345</v>
      </c>
      <c r="C693" s="246" t="s">
        <v>1198</v>
      </c>
      <c r="D693" s="246" t="s">
        <v>1137</v>
      </c>
      <c r="E693" s="247">
        <v>20140.14</v>
      </c>
    </row>
    <row r="694" spans="1:5" ht="38.25">
      <c r="A694" s="245" t="s">
        <v>1712</v>
      </c>
      <c r="B694" s="246" t="s">
        <v>1345</v>
      </c>
      <c r="C694" s="246" t="s">
        <v>1198</v>
      </c>
      <c r="D694" s="246" t="s">
        <v>345</v>
      </c>
      <c r="E694" s="247">
        <v>20140.14</v>
      </c>
    </row>
    <row r="695" spans="1:5" ht="25.5">
      <c r="A695" s="245" t="s">
        <v>459</v>
      </c>
      <c r="B695" s="246" t="s">
        <v>980</v>
      </c>
      <c r="C695" s="246" t="s">
        <v>1174</v>
      </c>
      <c r="D695" s="246" t="s">
        <v>1174</v>
      </c>
      <c r="E695" s="247">
        <v>34695485</v>
      </c>
    </row>
    <row r="696" spans="1:5" ht="140.25">
      <c r="A696" s="245" t="s">
        <v>2136</v>
      </c>
      <c r="B696" s="246" t="s">
        <v>2137</v>
      </c>
      <c r="C696" s="246" t="s">
        <v>1174</v>
      </c>
      <c r="D696" s="246" t="s">
        <v>1174</v>
      </c>
      <c r="E696" s="247">
        <v>634633</v>
      </c>
    </row>
    <row r="697" spans="1:5" ht="51">
      <c r="A697" s="245" t="s">
        <v>1319</v>
      </c>
      <c r="B697" s="246" t="s">
        <v>2137</v>
      </c>
      <c r="C697" s="246" t="s">
        <v>273</v>
      </c>
      <c r="D697" s="246" t="s">
        <v>1174</v>
      </c>
      <c r="E697" s="247">
        <v>634633</v>
      </c>
    </row>
    <row r="698" spans="1:5">
      <c r="A698" s="245" t="s">
        <v>1191</v>
      </c>
      <c r="B698" s="246" t="s">
        <v>2137</v>
      </c>
      <c r="C698" s="246" t="s">
        <v>133</v>
      </c>
      <c r="D698" s="246" t="s">
        <v>1174</v>
      </c>
      <c r="E698" s="247">
        <v>634633</v>
      </c>
    </row>
    <row r="699" spans="1:5" ht="25.5">
      <c r="A699" s="245" t="s">
        <v>238</v>
      </c>
      <c r="B699" s="246" t="s">
        <v>2137</v>
      </c>
      <c r="C699" s="246" t="s">
        <v>133</v>
      </c>
      <c r="D699" s="246" t="s">
        <v>1137</v>
      </c>
      <c r="E699" s="247">
        <v>634633</v>
      </c>
    </row>
    <row r="700" spans="1:5" ht="38.25">
      <c r="A700" s="245" t="s">
        <v>1712</v>
      </c>
      <c r="B700" s="246" t="s">
        <v>2137</v>
      </c>
      <c r="C700" s="246" t="s">
        <v>133</v>
      </c>
      <c r="D700" s="246" t="s">
        <v>345</v>
      </c>
      <c r="E700" s="247">
        <v>634633</v>
      </c>
    </row>
    <row r="701" spans="1:5" ht="102">
      <c r="A701" s="245" t="s">
        <v>2138</v>
      </c>
      <c r="B701" s="246" t="s">
        <v>2139</v>
      </c>
      <c r="C701" s="246" t="s">
        <v>1174</v>
      </c>
      <c r="D701" s="246" t="s">
        <v>1174</v>
      </c>
      <c r="E701" s="247">
        <v>1310249</v>
      </c>
    </row>
    <row r="702" spans="1:5" ht="51">
      <c r="A702" s="245" t="s">
        <v>1319</v>
      </c>
      <c r="B702" s="246" t="s">
        <v>2139</v>
      </c>
      <c r="C702" s="246" t="s">
        <v>273</v>
      </c>
      <c r="D702" s="246" t="s">
        <v>1174</v>
      </c>
      <c r="E702" s="247">
        <v>1310249</v>
      </c>
    </row>
    <row r="703" spans="1:5">
      <c r="A703" s="245" t="s">
        <v>1191</v>
      </c>
      <c r="B703" s="246" t="s">
        <v>2139</v>
      </c>
      <c r="C703" s="246" t="s">
        <v>133</v>
      </c>
      <c r="D703" s="246" t="s">
        <v>1174</v>
      </c>
      <c r="E703" s="247">
        <v>1310249</v>
      </c>
    </row>
    <row r="704" spans="1:5" ht="25.5">
      <c r="A704" s="245" t="s">
        <v>238</v>
      </c>
      <c r="B704" s="246" t="s">
        <v>2139</v>
      </c>
      <c r="C704" s="246" t="s">
        <v>133</v>
      </c>
      <c r="D704" s="246" t="s">
        <v>1137</v>
      </c>
      <c r="E704" s="247">
        <v>1310249</v>
      </c>
    </row>
    <row r="705" spans="1:5" ht="38.25">
      <c r="A705" s="245" t="s">
        <v>1712</v>
      </c>
      <c r="B705" s="246" t="s">
        <v>2139</v>
      </c>
      <c r="C705" s="246" t="s">
        <v>133</v>
      </c>
      <c r="D705" s="246" t="s">
        <v>345</v>
      </c>
      <c r="E705" s="247">
        <v>1310249</v>
      </c>
    </row>
    <row r="706" spans="1:5" ht="114.75">
      <c r="A706" s="245" t="s">
        <v>346</v>
      </c>
      <c r="B706" s="246" t="s">
        <v>658</v>
      </c>
      <c r="C706" s="246" t="s">
        <v>1174</v>
      </c>
      <c r="D706" s="246" t="s">
        <v>1174</v>
      </c>
      <c r="E706" s="247">
        <v>23278094.870000001</v>
      </c>
    </row>
    <row r="707" spans="1:5" ht="51">
      <c r="A707" s="245" t="s">
        <v>1319</v>
      </c>
      <c r="B707" s="246" t="s">
        <v>658</v>
      </c>
      <c r="C707" s="246" t="s">
        <v>273</v>
      </c>
      <c r="D707" s="246" t="s">
        <v>1174</v>
      </c>
      <c r="E707" s="247">
        <v>20902507</v>
      </c>
    </row>
    <row r="708" spans="1:5">
      <c r="A708" s="245" t="s">
        <v>1191</v>
      </c>
      <c r="B708" s="246" t="s">
        <v>658</v>
      </c>
      <c r="C708" s="246" t="s">
        <v>133</v>
      </c>
      <c r="D708" s="246" t="s">
        <v>1174</v>
      </c>
      <c r="E708" s="247">
        <v>20902507</v>
      </c>
    </row>
    <row r="709" spans="1:5" ht="25.5">
      <c r="A709" s="245" t="s">
        <v>238</v>
      </c>
      <c r="B709" s="246" t="s">
        <v>658</v>
      </c>
      <c r="C709" s="246" t="s">
        <v>133</v>
      </c>
      <c r="D709" s="246" t="s">
        <v>1137</v>
      </c>
      <c r="E709" s="247">
        <v>20902507</v>
      </c>
    </row>
    <row r="710" spans="1:5" ht="38.25">
      <c r="A710" s="245" t="s">
        <v>1712</v>
      </c>
      <c r="B710" s="246" t="s">
        <v>658</v>
      </c>
      <c r="C710" s="246" t="s">
        <v>133</v>
      </c>
      <c r="D710" s="246" t="s">
        <v>345</v>
      </c>
      <c r="E710" s="247">
        <v>20902507</v>
      </c>
    </row>
    <row r="711" spans="1:5" ht="25.5">
      <c r="A711" s="245" t="s">
        <v>1320</v>
      </c>
      <c r="B711" s="246" t="s">
        <v>658</v>
      </c>
      <c r="C711" s="246" t="s">
        <v>1321</v>
      </c>
      <c r="D711" s="246" t="s">
        <v>1174</v>
      </c>
      <c r="E711" s="247">
        <v>2368654.7400000002</v>
      </c>
    </row>
    <row r="712" spans="1:5" ht="25.5">
      <c r="A712" s="245" t="s">
        <v>1197</v>
      </c>
      <c r="B712" s="246" t="s">
        <v>658</v>
      </c>
      <c r="C712" s="246" t="s">
        <v>1198</v>
      </c>
      <c r="D712" s="246" t="s">
        <v>1174</v>
      </c>
      <c r="E712" s="247">
        <v>2368654.7400000002</v>
      </c>
    </row>
    <row r="713" spans="1:5" ht="25.5">
      <c r="A713" s="245" t="s">
        <v>238</v>
      </c>
      <c r="B713" s="246" t="s">
        <v>658</v>
      </c>
      <c r="C713" s="246" t="s">
        <v>1198</v>
      </c>
      <c r="D713" s="246" t="s">
        <v>1137</v>
      </c>
      <c r="E713" s="247">
        <v>2368654.7400000002</v>
      </c>
    </row>
    <row r="714" spans="1:5" ht="38.25">
      <c r="A714" s="245" t="s">
        <v>1712</v>
      </c>
      <c r="B714" s="246" t="s">
        <v>658</v>
      </c>
      <c r="C714" s="246" t="s">
        <v>1198</v>
      </c>
      <c r="D714" s="246" t="s">
        <v>345</v>
      </c>
      <c r="E714" s="247">
        <v>2368654.7400000002</v>
      </c>
    </row>
    <row r="715" spans="1:5">
      <c r="A715" s="245" t="s">
        <v>1322</v>
      </c>
      <c r="B715" s="246" t="s">
        <v>658</v>
      </c>
      <c r="C715" s="246" t="s">
        <v>1323</v>
      </c>
      <c r="D715" s="246" t="s">
        <v>1174</v>
      </c>
      <c r="E715" s="247">
        <v>6933.13</v>
      </c>
    </row>
    <row r="716" spans="1:5">
      <c r="A716" s="245" t="s">
        <v>1202</v>
      </c>
      <c r="B716" s="246" t="s">
        <v>658</v>
      </c>
      <c r="C716" s="246" t="s">
        <v>1203</v>
      </c>
      <c r="D716" s="246" t="s">
        <v>1174</v>
      </c>
      <c r="E716" s="247">
        <v>6933.13</v>
      </c>
    </row>
    <row r="717" spans="1:5" ht="25.5">
      <c r="A717" s="245" t="s">
        <v>238</v>
      </c>
      <c r="B717" s="246" t="s">
        <v>658</v>
      </c>
      <c r="C717" s="246" t="s">
        <v>1203</v>
      </c>
      <c r="D717" s="246" t="s">
        <v>1137</v>
      </c>
      <c r="E717" s="247">
        <v>6933.13</v>
      </c>
    </row>
    <row r="718" spans="1:5" ht="38.25">
      <c r="A718" s="245" t="s">
        <v>1712</v>
      </c>
      <c r="B718" s="246" t="s">
        <v>658</v>
      </c>
      <c r="C718" s="246" t="s">
        <v>1203</v>
      </c>
      <c r="D718" s="246" t="s">
        <v>345</v>
      </c>
      <c r="E718" s="247">
        <v>6933.13</v>
      </c>
    </row>
    <row r="719" spans="1:5" ht="114.75">
      <c r="A719" s="245" t="s">
        <v>1367</v>
      </c>
      <c r="B719" s="246" t="s">
        <v>1368</v>
      </c>
      <c r="C719" s="246" t="s">
        <v>1174</v>
      </c>
      <c r="D719" s="246" t="s">
        <v>1174</v>
      </c>
      <c r="E719" s="247">
        <v>1413106</v>
      </c>
    </row>
    <row r="720" spans="1:5" ht="51">
      <c r="A720" s="245" t="s">
        <v>1319</v>
      </c>
      <c r="B720" s="246" t="s">
        <v>1368</v>
      </c>
      <c r="C720" s="246" t="s">
        <v>273</v>
      </c>
      <c r="D720" s="246" t="s">
        <v>1174</v>
      </c>
      <c r="E720" s="247">
        <v>1413106</v>
      </c>
    </row>
    <row r="721" spans="1:5">
      <c r="A721" s="245" t="s">
        <v>1191</v>
      </c>
      <c r="B721" s="246" t="s">
        <v>1368</v>
      </c>
      <c r="C721" s="246" t="s">
        <v>133</v>
      </c>
      <c r="D721" s="246" t="s">
        <v>1174</v>
      </c>
      <c r="E721" s="247">
        <v>1413106</v>
      </c>
    </row>
    <row r="722" spans="1:5" ht="25.5">
      <c r="A722" s="245" t="s">
        <v>238</v>
      </c>
      <c r="B722" s="246" t="s">
        <v>1368</v>
      </c>
      <c r="C722" s="246" t="s">
        <v>133</v>
      </c>
      <c r="D722" s="246" t="s">
        <v>1137</v>
      </c>
      <c r="E722" s="247">
        <v>1413106</v>
      </c>
    </row>
    <row r="723" spans="1:5" ht="38.25">
      <c r="A723" s="245" t="s">
        <v>1712</v>
      </c>
      <c r="B723" s="246" t="s">
        <v>1368</v>
      </c>
      <c r="C723" s="246" t="s">
        <v>133</v>
      </c>
      <c r="D723" s="246" t="s">
        <v>345</v>
      </c>
      <c r="E723" s="247">
        <v>1413106</v>
      </c>
    </row>
    <row r="724" spans="1:5" ht="102">
      <c r="A724" s="245" t="s">
        <v>1369</v>
      </c>
      <c r="B724" s="246" t="s">
        <v>1370</v>
      </c>
      <c r="C724" s="246" t="s">
        <v>1174</v>
      </c>
      <c r="D724" s="246" t="s">
        <v>1174</v>
      </c>
      <c r="E724" s="247">
        <v>163657</v>
      </c>
    </row>
    <row r="725" spans="1:5" ht="51">
      <c r="A725" s="245" t="s">
        <v>1319</v>
      </c>
      <c r="B725" s="246" t="s">
        <v>1370</v>
      </c>
      <c r="C725" s="246" t="s">
        <v>273</v>
      </c>
      <c r="D725" s="246" t="s">
        <v>1174</v>
      </c>
      <c r="E725" s="247">
        <v>163657</v>
      </c>
    </row>
    <row r="726" spans="1:5">
      <c r="A726" s="245" t="s">
        <v>1191</v>
      </c>
      <c r="B726" s="246" t="s">
        <v>1370</v>
      </c>
      <c r="C726" s="246" t="s">
        <v>133</v>
      </c>
      <c r="D726" s="246" t="s">
        <v>1174</v>
      </c>
      <c r="E726" s="247">
        <v>163657</v>
      </c>
    </row>
    <row r="727" spans="1:5" ht="25.5">
      <c r="A727" s="245" t="s">
        <v>238</v>
      </c>
      <c r="B727" s="246" t="s">
        <v>1370</v>
      </c>
      <c r="C727" s="246" t="s">
        <v>133</v>
      </c>
      <c r="D727" s="246" t="s">
        <v>1137</v>
      </c>
      <c r="E727" s="247">
        <v>163657</v>
      </c>
    </row>
    <row r="728" spans="1:5" ht="38.25">
      <c r="A728" s="245" t="s">
        <v>1712</v>
      </c>
      <c r="B728" s="246" t="s">
        <v>1370</v>
      </c>
      <c r="C728" s="246" t="s">
        <v>133</v>
      </c>
      <c r="D728" s="246" t="s">
        <v>345</v>
      </c>
      <c r="E728" s="247">
        <v>163657</v>
      </c>
    </row>
    <row r="729" spans="1:5" ht="114.75">
      <c r="A729" s="245" t="s">
        <v>1760</v>
      </c>
      <c r="B729" s="246" t="s">
        <v>660</v>
      </c>
      <c r="C729" s="246" t="s">
        <v>1174</v>
      </c>
      <c r="D729" s="246" t="s">
        <v>1174</v>
      </c>
      <c r="E729" s="247">
        <v>2315364.25</v>
      </c>
    </row>
    <row r="730" spans="1:5" ht="25.5">
      <c r="A730" s="245" t="s">
        <v>1320</v>
      </c>
      <c r="B730" s="246" t="s">
        <v>660</v>
      </c>
      <c r="C730" s="246" t="s">
        <v>1321</v>
      </c>
      <c r="D730" s="246" t="s">
        <v>1174</v>
      </c>
      <c r="E730" s="247">
        <v>2315364.25</v>
      </c>
    </row>
    <row r="731" spans="1:5" ht="25.5">
      <c r="A731" s="245" t="s">
        <v>1197</v>
      </c>
      <c r="B731" s="246" t="s">
        <v>660</v>
      </c>
      <c r="C731" s="246" t="s">
        <v>1198</v>
      </c>
      <c r="D731" s="246" t="s">
        <v>1174</v>
      </c>
      <c r="E731" s="247">
        <v>2315364.25</v>
      </c>
    </row>
    <row r="732" spans="1:5" ht="25.5">
      <c r="A732" s="245" t="s">
        <v>238</v>
      </c>
      <c r="B732" s="246" t="s">
        <v>660</v>
      </c>
      <c r="C732" s="246" t="s">
        <v>1198</v>
      </c>
      <c r="D732" s="246" t="s">
        <v>1137</v>
      </c>
      <c r="E732" s="247">
        <v>2315364.25</v>
      </c>
    </row>
    <row r="733" spans="1:5" ht="38.25">
      <c r="A733" s="245" t="s">
        <v>1712</v>
      </c>
      <c r="B733" s="246" t="s">
        <v>660</v>
      </c>
      <c r="C733" s="246" t="s">
        <v>1198</v>
      </c>
      <c r="D733" s="246" t="s">
        <v>345</v>
      </c>
      <c r="E733" s="247">
        <v>2315364.25</v>
      </c>
    </row>
    <row r="734" spans="1:5" ht="127.5">
      <c r="A734" s="245" t="s">
        <v>1848</v>
      </c>
      <c r="B734" s="246" t="s">
        <v>1849</v>
      </c>
      <c r="C734" s="246" t="s">
        <v>1174</v>
      </c>
      <c r="D734" s="246" t="s">
        <v>1174</v>
      </c>
      <c r="E734" s="247">
        <v>40000</v>
      </c>
    </row>
    <row r="735" spans="1:5" ht="25.5">
      <c r="A735" s="245" t="s">
        <v>1320</v>
      </c>
      <c r="B735" s="246" t="s">
        <v>1849</v>
      </c>
      <c r="C735" s="246" t="s">
        <v>1321</v>
      </c>
      <c r="D735" s="246" t="s">
        <v>1174</v>
      </c>
      <c r="E735" s="247">
        <v>40000</v>
      </c>
    </row>
    <row r="736" spans="1:5" ht="25.5">
      <c r="A736" s="245" t="s">
        <v>1197</v>
      </c>
      <c r="B736" s="246" t="s">
        <v>1849</v>
      </c>
      <c r="C736" s="246" t="s">
        <v>1198</v>
      </c>
      <c r="D736" s="246" t="s">
        <v>1174</v>
      </c>
      <c r="E736" s="247">
        <v>40000</v>
      </c>
    </row>
    <row r="737" spans="1:5" ht="25.5">
      <c r="A737" s="245" t="s">
        <v>238</v>
      </c>
      <c r="B737" s="246" t="s">
        <v>1849</v>
      </c>
      <c r="C737" s="246" t="s">
        <v>1198</v>
      </c>
      <c r="D737" s="246" t="s">
        <v>1137</v>
      </c>
      <c r="E737" s="247">
        <v>40000</v>
      </c>
    </row>
    <row r="738" spans="1:5" ht="38.25">
      <c r="A738" s="245" t="s">
        <v>1712</v>
      </c>
      <c r="B738" s="246" t="s">
        <v>1849</v>
      </c>
      <c r="C738" s="246" t="s">
        <v>1198</v>
      </c>
      <c r="D738" s="246" t="s">
        <v>345</v>
      </c>
      <c r="E738" s="247">
        <v>40000</v>
      </c>
    </row>
    <row r="739" spans="1:5" ht="76.5">
      <c r="A739" s="245" t="s">
        <v>1850</v>
      </c>
      <c r="B739" s="246" t="s">
        <v>1851</v>
      </c>
      <c r="C739" s="246" t="s">
        <v>1174</v>
      </c>
      <c r="D739" s="246" t="s">
        <v>1174</v>
      </c>
      <c r="E739" s="247">
        <v>246202.88</v>
      </c>
    </row>
    <row r="740" spans="1:5" ht="25.5">
      <c r="A740" s="245" t="s">
        <v>1320</v>
      </c>
      <c r="B740" s="246" t="s">
        <v>1851</v>
      </c>
      <c r="C740" s="246" t="s">
        <v>1321</v>
      </c>
      <c r="D740" s="246" t="s">
        <v>1174</v>
      </c>
      <c r="E740" s="247">
        <v>246202.88</v>
      </c>
    </row>
    <row r="741" spans="1:5" ht="25.5">
      <c r="A741" s="245" t="s">
        <v>1197</v>
      </c>
      <c r="B741" s="246" t="s">
        <v>1851</v>
      </c>
      <c r="C741" s="246" t="s">
        <v>1198</v>
      </c>
      <c r="D741" s="246" t="s">
        <v>1174</v>
      </c>
      <c r="E741" s="247">
        <v>246202.88</v>
      </c>
    </row>
    <row r="742" spans="1:5" ht="25.5">
      <c r="A742" s="245" t="s">
        <v>238</v>
      </c>
      <c r="B742" s="246" t="s">
        <v>1851</v>
      </c>
      <c r="C742" s="246" t="s">
        <v>1198</v>
      </c>
      <c r="D742" s="246" t="s">
        <v>1137</v>
      </c>
      <c r="E742" s="247">
        <v>246202.88</v>
      </c>
    </row>
    <row r="743" spans="1:5" ht="38.25">
      <c r="A743" s="245" t="s">
        <v>1712</v>
      </c>
      <c r="B743" s="246" t="s">
        <v>1851</v>
      </c>
      <c r="C743" s="246" t="s">
        <v>1198</v>
      </c>
      <c r="D743" s="246" t="s">
        <v>345</v>
      </c>
      <c r="E743" s="247">
        <v>246202.88</v>
      </c>
    </row>
    <row r="744" spans="1:5" ht="114.75">
      <c r="A744" s="245" t="s">
        <v>1371</v>
      </c>
      <c r="B744" s="246" t="s">
        <v>1372</v>
      </c>
      <c r="C744" s="246" t="s">
        <v>1174</v>
      </c>
      <c r="D744" s="246" t="s">
        <v>1174</v>
      </c>
      <c r="E744" s="247">
        <v>904835</v>
      </c>
    </row>
    <row r="745" spans="1:5" ht="25.5">
      <c r="A745" s="245" t="s">
        <v>1320</v>
      </c>
      <c r="B745" s="246" t="s">
        <v>1372</v>
      </c>
      <c r="C745" s="246" t="s">
        <v>1321</v>
      </c>
      <c r="D745" s="246" t="s">
        <v>1174</v>
      </c>
      <c r="E745" s="247">
        <v>904835</v>
      </c>
    </row>
    <row r="746" spans="1:5" ht="25.5">
      <c r="A746" s="245" t="s">
        <v>1197</v>
      </c>
      <c r="B746" s="246" t="s">
        <v>1372</v>
      </c>
      <c r="C746" s="246" t="s">
        <v>1198</v>
      </c>
      <c r="D746" s="246" t="s">
        <v>1174</v>
      </c>
      <c r="E746" s="247">
        <v>904835</v>
      </c>
    </row>
    <row r="747" spans="1:5" ht="25.5">
      <c r="A747" s="245" t="s">
        <v>238</v>
      </c>
      <c r="B747" s="246" t="s">
        <v>1372</v>
      </c>
      <c r="C747" s="246" t="s">
        <v>1198</v>
      </c>
      <c r="D747" s="246" t="s">
        <v>1137</v>
      </c>
      <c r="E747" s="247">
        <v>904835</v>
      </c>
    </row>
    <row r="748" spans="1:5" ht="38.25">
      <c r="A748" s="245" t="s">
        <v>1712</v>
      </c>
      <c r="B748" s="246" t="s">
        <v>1372</v>
      </c>
      <c r="C748" s="246" t="s">
        <v>1198</v>
      </c>
      <c r="D748" s="246" t="s">
        <v>345</v>
      </c>
      <c r="E748" s="247">
        <v>904835</v>
      </c>
    </row>
    <row r="749" spans="1:5" ht="89.25">
      <c r="A749" s="245" t="s">
        <v>349</v>
      </c>
      <c r="B749" s="246" t="s">
        <v>661</v>
      </c>
      <c r="C749" s="246" t="s">
        <v>1174</v>
      </c>
      <c r="D749" s="246" t="s">
        <v>1174</v>
      </c>
      <c r="E749" s="247">
        <v>150000</v>
      </c>
    </row>
    <row r="750" spans="1:5" ht="25.5">
      <c r="A750" s="245" t="s">
        <v>1320</v>
      </c>
      <c r="B750" s="246" t="s">
        <v>661</v>
      </c>
      <c r="C750" s="246" t="s">
        <v>1321</v>
      </c>
      <c r="D750" s="246" t="s">
        <v>1174</v>
      </c>
      <c r="E750" s="247">
        <v>150000</v>
      </c>
    </row>
    <row r="751" spans="1:5" ht="25.5">
      <c r="A751" s="245" t="s">
        <v>1197</v>
      </c>
      <c r="B751" s="246" t="s">
        <v>661</v>
      </c>
      <c r="C751" s="246" t="s">
        <v>1198</v>
      </c>
      <c r="D751" s="246" t="s">
        <v>1174</v>
      </c>
      <c r="E751" s="247">
        <v>150000</v>
      </c>
    </row>
    <row r="752" spans="1:5" ht="25.5">
      <c r="A752" s="245" t="s">
        <v>238</v>
      </c>
      <c r="B752" s="246" t="s">
        <v>661</v>
      </c>
      <c r="C752" s="246" t="s">
        <v>1198</v>
      </c>
      <c r="D752" s="246" t="s">
        <v>1137</v>
      </c>
      <c r="E752" s="247">
        <v>150000</v>
      </c>
    </row>
    <row r="753" spans="1:5" ht="38.25">
      <c r="A753" s="245" t="s">
        <v>1712</v>
      </c>
      <c r="B753" s="246" t="s">
        <v>661</v>
      </c>
      <c r="C753" s="246" t="s">
        <v>1198</v>
      </c>
      <c r="D753" s="246" t="s">
        <v>345</v>
      </c>
      <c r="E753" s="247">
        <v>150000</v>
      </c>
    </row>
    <row r="754" spans="1:5" ht="89.25">
      <c r="A754" s="245" t="s">
        <v>350</v>
      </c>
      <c r="B754" s="246" t="s">
        <v>662</v>
      </c>
      <c r="C754" s="246" t="s">
        <v>1174</v>
      </c>
      <c r="D754" s="246" t="s">
        <v>1174</v>
      </c>
      <c r="E754" s="247">
        <v>30500</v>
      </c>
    </row>
    <row r="755" spans="1:5" ht="25.5">
      <c r="A755" s="245" t="s">
        <v>1320</v>
      </c>
      <c r="B755" s="246" t="s">
        <v>662</v>
      </c>
      <c r="C755" s="246" t="s">
        <v>1321</v>
      </c>
      <c r="D755" s="246" t="s">
        <v>1174</v>
      </c>
      <c r="E755" s="247">
        <v>30500</v>
      </c>
    </row>
    <row r="756" spans="1:5" ht="25.5">
      <c r="A756" s="245" t="s">
        <v>1197</v>
      </c>
      <c r="B756" s="246" t="s">
        <v>662</v>
      </c>
      <c r="C756" s="246" t="s">
        <v>1198</v>
      </c>
      <c r="D756" s="246" t="s">
        <v>1174</v>
      </c>
      <c r="E756" s="247">
        <v>30500</v>
      </c>
    </row>
    <row r="757" spans="1:5" ht="25.5">
      <c r="A757" s="245" t="s">
        <v>238</v>
      </c>
      <c r="B757" s="246" t="s">
        <v>662</v>
      </c>
      <c r="C757" s="246" t="s">
        <v>1198</v>
      </c>
      <c r="D757" s="246" t="s">
        <v>1137</v>
      </c>
      <c r="E757" s="247">
        <v>30500</v>
      </c>
    </row>
    <row r="758" spans="1:5" ht="38.25">
      <c r="A758" s="245" t="s">
        <v>1712</v>
      </c>
      <c r="B758" s="246" t="s">
        <v>662</v>
      </c>
      <c r="C758" s="246" t="s">
        <v>1198</v>
      </c>
      <c r="D758" s="246" t="s">
        <v>345</v>
      </c>
      <c r="E758" s="247">
        <v>30500</v>
      </c>
    </row>
    <row r="759" spans="1:5" ht="76.5">
      <c r="A759" s="245" t="s">
        <v>334</v>
      </c>
      <c r="B759" s="246" t="s">
        <v>645</v>
      </c>
      <c r="C759" s="246" t="s">
        <v>1174</v>
      </c>
      <c r="D759" s="246" t="s">
        <v>1174</v>
      </c>
      <c r="E759" s="247">
        <v>73395</v>
      </c>
    </row>
    <row r="760" spans="1:5" ht="25.5">
      <c r="A760" s="245" t="s">
        <v>1320</v>
      </c>
      <c r="B760" s="246" t="s">
        <v>645</v>
      </c>
      <c r="C760" s="246" t="s">
        <v>1321</v>
      </c>
      <c r="D760" s="246" t="s">
        <v>1174</v>
      </c>
      <c r="E760" s="247">
        <v>73395</v>
      </c>
    </row>
    <row r="761" spans="1:5" ht="25.5">
      <c r="A761" s="245" t="s">
        <v>1197</v>
      </c>
      <c r="B761" s="246" t="s">
        <v>645</v>
      </c>
      <c r="C761" s="246" t="s">
        <v>1198</v>
      </c>
      <c r="D761" s="246" t="s">
        <v>1174</v>
      </c>
      <c r="E761" s="247">
        <v>73395</v>
      </c>
    </row>
    <row r="762" spans="1:5">
      <c r="A762" s="245" t="s">
        <v>234</v>
      </c>
      <c r="B762" s="246" t="s">
        <v>645</v>
      </c>
      <c r="C762" s="246" t="s">
        <v>1198</v>
      </c>
      <c r="D762" s="246" t="s">
        <v>1135</v>
      </c>
      <c r="E762" s="247">
        <v>73395</v>
      </c>
    </row>
    <row r="763" spans="1:5" ht="38.25">
      <c r="A763" s="245" t="s">
        <v>236</v>
      </c>
      <c r="B763" s="246" t="s">
        <v>645</v>
      </c>
      <c r="C763" s="246" t="s">
        <v>1198</v>
      </c>
      <c r="D763" s="246" t="s">
        <v>333</v>
      </c>
      <c r="E763" s="247">
        <v>73395</v>
      </c>
    </row>
    <row r="764" spans="1:5" ht="102">
      <c r="A764" s="245" t="s">
        <v>1971</v>
      </c>
      <c r="B764" s="246" t="s">
        <v>1972</v>
      </c>
      <c r="C764" s="246" t="s">
        <v>1174</v>
      </c>
      <c r="D764" s="246" t="s">
        <v>1174</v>
      </c>
      <c r="E764" s="247">
        <v>24000</v>
      </c>
    </row>
    <row r="765" spans="1:5" ht="25.5">
      <c r="A765" s="245" t="s">
        <v>1320</v>
      </c>
      <c r="B765" s="246" t="s">
        <v>1972</v>
      </c>
      <c r="C765" s="246" t="s">
        <v>1321</v>
      </c>
      <c r="D765" s="246" t="s">
        <v>1174</v>
      </c>
      <c r="E765" s="247">
        <v>24000</v>
      </c>
    </row>
    <row r="766" spans="1:5" ht="25.5">
      <c r="A766" s="245" t="s">
        <v>1197</v>
      </c>
      <c r="B766" s="246" t="s">
        <v>1972</v>
      </c>
      <c r="C766" s="246" t="s">
        <v>1198</v>
      </c>
      <c r="D766" s="246" t="s">
        <v>1174</v>
      </c>
      <c r="E766" s="247">
        <v>24000</v>
      </c>
    </row>
    <row r="767" spans="1:5" ht="25.5">
      <c r="A767" s="245" t="s">
        <v>238</v>
      </c>
      <c r="B767" s="246" t="s">
        <v>1972</v>
      </c>
      <c r="C767" s="246" t="s">
        <v>1198</v>
      </c>
      <c r="D767" s="246" t="s">
        <v>1137</v>
      </c>
      <c r="E767" s="247">
        <v>24000</v>
      </c>
    </row>
    <row r="768" spans="1:5" ht="38.25">
      <c r="A768" s="245" t="s">
        <v>1712</v>
      </c>
      <c r="B768" s="246" t="s">
        <v>1972</v>
      </c>
      <c r="C768" s="246" t="s">
        <v>1198</v>
      </c>
      <c r="D768" s="246" t="s">
        <v>345</v>
      </c>
      <c r="E768" s="247">
        <v>24000</v>
      </c>
    </row>
    <row r="769" spans="1:5" ht="102">
      <c r="A769" s="245" t="s">
        <v>2146</v>
      </c>
      <c r="B769" s="246" t="s">
        <v>1225</v>
      </c>
      <c r="C769" s="246" t="s">
        <v>1174</v>
      </c>
      <c r="D769" s="246" t="s">
        <v>1174</v>
      </c>
      <c r="E769" s="247">
        <v>4102500</v>
      </c>
    </row>
    <row r="770" spans="1:5">
      <c r="A770" s="245" t="s">
        <v>1330</v>
      </c>
      <c r="B770" s="246" t="s">
        <v>1225</v>
      </c>
      <c r="C770" s="246" t="s">
        <v>1331</v>
      </c>
      <c r="D770" s="246" t="s">
        <v>1174</v>
      </c>
      <c r="E770" s="247">
        <v>4102500</v>
      </c>
    </row>
    <row r="771" spans="1:5">
      <c r="A771" s="245" t="s">
        <v>68</v>
      </c>
      <c r="B771" s="246" t="s">
        <v>1225</v>
      </c>
      <c r="C771" s="246" t="s">
        <v>430</v>
      </c>
      <c r="D771" s="246" t="s">
        <v>1174</v>
      </c>
      <c r="E771" s="247">
        <v>4102500</v>
      </c>
    </row>
    <row r="772" spans="1:5" ht="25.5">
      <c r="A772" s="245" t="s">
        <v>238</v>
      </c>
      <c r="B772" s="246" t="s">
        <v>1225</v>
      </c>
      <c r="C772" s="246" t="s">
        <v>430</v>
      </c>
      <c r="D772" s="246" t="s">
        <v>1137</v>
      </c>
      <c r="E772" s="247">
        <v>4102500</v>
      </c>
    </row>
    <row r="773" spans="1:5" ht="38.25">
      <c r="A773" s="245" t="s">
        <v>1712</v>
      </c>
      <c r="B773" s="246" t="s">
        <v>1225</v>
      </c>
      <c r="C773" s="246" t="s">
        <v>430</v>
      </c>
      <c r="D773" s="246" t="s">
        <v>345</v>
      </c>
      <c r="E773" s="247">
        <v>4102500</v>
      </c>
    </row>
    <row r="774" spans="1:5" ht="76.5">
      <c r="A774" s="245" t="s">
        <v>1474</v>
      </c>
      <c r="B774" s="246" t="s">
        <v>1475</v>
      </c>
      <c r="C774" s="246" t="s">
        <v>1174</v>
      </c>
      <c r="D774" s="246" t="s">
        <v>1174</v>
      </c>
      <c r="E774" s="247">
        <v>8948</v>
      </c>
    </row>
    <row r="775" spans="1:5" ht="25.5">
      <c r="A775" s="245" t="s">
        <v>1320</v>
      </c>
      <c r="B775" s="246" t="s">
        <v>1475</v>
      </c>
      <c r="C775" s="246" t="s">
        <v>1321</v>
      </c>
      <c r="D775" s="246" t="s">
        <v>1174</v>
      </c>
      <c r="E775" s="247">
        <v>8948</v>
      </c>
    </row>
    <row r="776" spans="1:5" ht="25.5">
      <c r="A776" s="245" t="s">
        <v>1197</v>
      </c>
      <c r="B776" s="246" t="s">
        <v>1475</v>
      </c>
      <c r="C776" s="246" t="s">
        <v>1198</v>
      </c>
      <c r="D776" s="246" t="s">
        <v>1174</v>
      </c>
      <c r="E776" s="247">
        <v>8948</v>
      </c>
    </row>
    <row r="777" spans="1:5" ht="25.5">
      <c r="A777" s="245" t="s">
        <v>238</v>
      </c>
      <c r="B777" s="246" t="s">
        <v>1475</v>
      </c>
      <c r="C777" s="246" t="s">
        <v>1198</v>
      </c>
      <c r="D777" s="246" t="s">
        <v>1137</v>
      </c>
      <c r="E777" s="247">
        <v>8948</v>
      </c>
    </row>
    <row r="778" spans="1:5" ht="38.25">
      <c r="A778" s="245" t="s">
        <v>1712</v>
      </c>
      <c r="B778" s="246" t="s">
        <v>1475</v>
      </c>
      <c r="C778" s="246" t="s">
        <v>1198</v>
      </c>
      <c r="D778" s="246" t="s">
        <v>345</v>
      </c>
      <c r="E778" s="247">
        <v>8948</v>
      </c>
    </row>
    <row r="779" spans="1:5" ht="25.5">
      <c r="A779" s="245" t="s">
        <v>1764</v>
      </c>
      <c r="B779" s="246" t="s">
        <v>1164</v>
      </c>
      <c r="C779" s="246" t="s">
        <v>1174</v>
      </c>
      <c r="D779" s="246" t="s">
        <v>1174</v>
      </c>
      <c r="E779" s="247">
        <v>215000</v>
      </c>
    </row>
    <row r="780" spans="1:5" ht="76.5">
      <c r="A780" s="245" t="s">
        <v>1827</v>
      </c>
      <c r="B780" s="246" t="s">
        <v>1828</v>
      </c>
      <c r="C780" s="246" t="s">
        <v>1174</v>
      </c>
      <c r="D780" s="246" t="s">
        <v>1174</v>
      </c>
      <c r="E780" s="247">
        <v>65000</v>
      </c>
    </row>
    <row r="781" spans="1:5" ht="25.5">
      <c r="A781" s="245" t="s">
        <v>1320</v>
      </c>
      <c r="B781" s="246" t="s">
        <v>1828</v>
      </c>
      <c r="C781" s="246" t="s">
        <v>1321</v>
      </c>
      <c r="D781" s="246" t="s">
        <v>1174</v>
      </c>
      <c r="E781" s="247">
        <v>65000</v>
      </c>
    </row>
    <row r="782" spans="1:5" ht="25.5">
      <c r="A782" s="245" t="s">
        <v>1197</v>
      </c>
      <c r="B782" s="246" t="s">
        <v>1828</v>
      </c>
      <c r="C782" s="246" t="s">
        <v>1198</v>
      </c>
      <c r="D782" s="246" t="s">
        <v>1174</v>
      </c>
      <c r="E782" s="247">
        <v>65000</v>
      </c>
    </row>
    <row r="783" spans="1:5">
      <c r="A783" s="245" t="s">
        <v>234</v>
      </c>
      <c r="B783" s="246" t="s">
        <v>1828</v>
      </c>
      <c r="C783" s="246" t="s">
        <v>1198</v>
      </c>
      <c r="D783" s="246" t="s">
        <v>1135</v>
      </c>
      <c r="E783" s="247">
        <v>65000</v>
      </c>
    </row>
    <row r="784" spans="1:5">
      <c r="A784" s="245" t="s">
        <v>217</v>
      </c>
      <c r="B784" s="246" t="s">
        <v>1828</v>
      </c>
      <c r="C784" s="246" t="s">
        <v>1198</v>
      </c>
      <c r="D784" s="246" t="s">
        <v>337</v>
      </c>
      <c r="E784" s="247">
        <v>65000</v>
      </c>
    </row>
    <row r="785" spans="1:5" ht="76.5">
      <c r="A785" s="245" t="s">
        <v>1765</v>
      </c>
      <c r="B785" s="246" t="s">
        <v>1708</v>
      </c>
      <c r="C785" s="246" t="s">
        <v>1174</v>
      </c>
      <c r="D785" s="246" t="s">
        <v>1174</v>
      </c>
      <c r="E785" s="247">
        <v>150000</v>
      </c>
    </row>
    <row r="786" spans="1:5" ht="25.5">
      <c r="A786" s="245" t="s">
        <v>1320</v>
      </c>
      <c r="B786" s="246" t="s">
        <v>1708</v>
      </c>
      <c r="C786" s="246" t="s">
        <v>1321</v>
      </c>
      <c r="D786" s="246" t="s">
        <v>1174</v>
      </c>
      <c r="E786" s="247">
        <v>150000</v>
      </c>
    </row>
    <row r="787" spans="1:5" ht="25.5">
      <c r="A787" s="245" t="s">
        <v>1197</v>
      </c>
      <c r="B787" s="246" t="s">
        <v>1708</v>
      </c>
      <c r="C787" s="246" t="s">
        <v>1198</v>
      </c>
      <c r="D787" s="246" t="s">
        <v>1174</v>
      </c>
      <c r="E787" s="247">
        <v>150000</v>
      </c>
    </row>
    <row r="788" spans="1:5">
      <c r="A788" s="245" t="s">
        <v>234</v>
      </c>
      <c r="B788" s="246" t="s">
        <v>1708</v>
      </c>
      <c r="C788" s="246" t="s">
        <v>1198</v>
      </c>
      <c r="D788" s="246" t="s">
        <v>1135</v>
      </c>
      <c r="E788" s="247">
        <v>150000</v>
      </c>
    </row>
    <row r="789" spans="1:5">
      <c r="A789" s="245" t="s">
        <v>217</v>
      </c>
      <c r="B789" s="246" t="s">
        <v>1708</v>
      </c>
      <c r="C789" s="246" t="s">
        <v>1198</v>
      </c>
      <c r="D789" s="246" t="s">
        <v>337</v>
      </c>
      <c r="E789" s="247">
        <v>150000</v>
      </c>
    </row>
    <row r="790" spans="1:5" ht="25.5">
      <c r="A790" s="245" t="s">
        <v>461</v>
      </c>
      <c r="B790" s="246" t="s">
        <v>981</v>
      </c>
      <c r="C790" s="246" t="s">
        <v>1174</v>
      </c>
      <c r="D790" s="246" t="s">
        <v>1174</v>
      </c>
      <c r="E790" s="247">
        <v>320179251</v>
      </c>
    </row>
    <row r="791" spans="1:5">
      <c r="A791" s="245" t="s">
        <v>462</v>
      </c>
      <c r="B791" s="246" t="s">
        <v>982</v>
      </c>
      <c r="C791" s="246" t="s">
        <v>1174</v>
      </c>
      <c r="D791" s="246" t="s">
        <v>1174</v>
      </c>
      <c r="E791" s="247">
        <v>45431901</v>
      </c>
    </row>
    <row r="792" spans="1:5" ht="63.75">
      <c r="A792" s="245" t="s">
        <v>2095</v>
      </c>
      <c r="B792" s="246" t="s">
        <v>2096</v>
      </c>
      <c r="C792" s="246" t="s">
        <v>1174</v>
      </c>
      <c r="D792" s="246" t="s">
        <v>1174</v>
      </c>
      <c r="E792" s="247">
        <v>1623382</v>
      </c>
    </row>
    <row r="793" spans="1:5" ht="25.5">
      <c r="A793" s="245" t="s">
        <v>1328</v>
      </c>
      <c r="B793" s="246" t="s">
        <v>2096</v>
      </c>
      <c r="C793" s="246" t="s">
        <v>1329</v>
      </c>
      <c r="D793" s="246" t="s">
        <v>1174</v>
      </c>
      <c r="E793" s="247">
        <v>1623382</v>
      </c>
    </row>
    <row r="794" spans="1:5">
      <c r="A794" s="245" t="s">
        <v>1199</v>
      </c>
      <c r="B794" s="246" t="s">
        <v>2096</v>
      </c>
      <c r="C794" s="246" t="s">
        <v>1200</v>
      </c>
      <c r="D794" s="246" t="s">
        <v>1174</v>
      </c>
      <c r="E794" s="247">
        <v>1623382</v>
      </c>
    </row>
    <row r="795" spans="1:5">
      <c r="A795" s="245" t="s">
        <v>249</v>
      </c>
      <c r="B795" s="246" t="s">
        <v>2096</v>
      </c>
      <c r="C795" s="246" t="s">
        <v>1200</v>
      </c>
      <c r="D795" s="246" t="s">
        <v>1148</v>
      </c>
      <c r="E795" s="247">
        <v>1623382</v>
      </c>
    </row>
    <row r="796" spans="1:5">
      <c r="A796" s="245" t="s">
        <v>209</v>
      </c>
      <c r="B796" s="246" t="s">
        <v>2096</v>
      </c>
      <c r="C796" s="246" t="s">
        <v>1200</v>
      </c>
      <c r="D796" s="246" t="s">
        <v>392</v>
      </c>
      <c r="E796" s="247">
        <v>1623382</v>
      </c>
    </row>
    <row r="797" spans="1:5" ht="76.5">
      <c r="A797" s="245" t="s">
        <v>2097</v>
      </c>
      <c r="B797" s="246" t="s">
        <v>2098</v>
      </c>
      <c r="C797" s="246" t="s">
        <v>1174</v>
      </c>
      <c r="D797" s="246" t="s">
        <v>1174</v>
      </c>
      <c r="E797" s="247">
        <v>1137648</v>
      </c>
    </row>
    <row r="798" spans="1:5" ht="25.5">
      <c r="A798" s="245" t="s">
        <v>1328</v>
      </c>
      <c r="B798" s="246" t="s">
        <v>2098</v>
      </c>
      <c r="C798" s="246" t="s">
        <v>1329</v>
      </c>
      <c r="D798" s="246" t="s">
        <v>1174</v>
      </c>
      <c r="E798" s="247">
        <v>1137648</v>
      </c>
    </row>
    <row r="799" spans="1:5">
      <c r="A799" s="245" t="s">
        <v>1199</v>
      </c>
      <c r="B799" s="246" t="s">
        <v>2098</v>
      </c>
      <c r="C799" s="246" t="s">
        <v>1200</v>
      </c>
      <c r="D799" s="246" t="s">
        <v>1174</v>
      </c>
      <c r="E799" s="247">
        <v>1137648</v>
      </c>
    </row>
    <row r="800" spans="1:5">
      <c r="A800" s="245" t="s">
        <v>249</v>
      </c>
      <c r="B800" s="246" t="s">
        <v>2098</v>
      </c>
      <c r="C800" s="246" t="s">
        <v>1200</v>
      </c>
      <c r="D800" s="246" t="s">
        <v>1148</v>
      </c>
      <c r="E800" s="247">
        <v>1137648</v>
      </c>
    </row>
    <row r="801" spans="1:5">
      <c r="A801" s="245" t="s">
        <v>209</v>
      </c>
      <c r="B801" s="246" t="s">
        <v>2098</v>
      </c>
      <c r="C801" s="246" t="s">
        <v>1200</v>
      </c>
      <c r="D801" s="246" t="s">
        <v>392</v>
      </c>
      <c r="E801" s="247">
        <v>1137648</v>
      </c>
    </row>
    <row r="802" spans="1:5" ht="89.25">
      <c r="A802" s="245" t="s">
        <v>397</v>
      </c>
      <c r="B802" s="246" t="s">
        <v>708</v>
      </c>
      <c r="C802" s="246" t="s">
        <v>1174</v>
      </c>
      <c r="D802" s="246" t="s">
        <v>1174</v>
      </c>
      <c r="E802" s="247">
        <v>36354974</v>
      </c>
    </row>
    <row r="803" spans="1:5" ht="25.5">
      <c r="A803" s="245" t="s">
        <v>1328</v>
      </c>
      <c r="B803" s="246" t="s">
        <v>708</v>
      </c>
      <c r="C803" s="246" t="s">
        <v>1329</v>
      </c>
      <c r="D803" s="246" t="s">
        <v>1174</v>
      </c>
      <c r="E803" s="247">
        <v>36354974</v>
      </c>
    </row>
    <row r="804" spans="1:5">
      <c r="A804" s="245" t="s">
        <v>1199</v>
      </c>
      <c r="B804" s="246" t="s">
        <v>708</v>
      </c>
      <c r="C804" s="246" t="s">
        <v>1200</v>
      </c>
      <c r="D804" s="246" t="s">
        <v>1174</v>
      </c>
      <c r="E804" s="247">
        <v>36354974</v>
      </c>
    </row>
    <row r="805" spans="1:5">
      <c r="A805" s="245" t="s">
        <v>249</v>
      </c>
      <c r="B805" s="246" t="s">
        <v>708</v>
      </c>
      <c r="C805" s="246" t="s">
        <v>1200</v>
      </c>
      <c r="D805" s="246" t="s">
        <v>1148</v>
      </c>
      <c r="E805" s="247">
        <v>36354974</v>
      </c>
    </row>
    <row r="806" spans="1:5">
      <c r="A806" s="245" t="s">
        <v>209</v>
      </c>
      <c r="B806" s="246" t="s">
        <v>708</v>
      </c>
      <c r="C806" s="246" t="s">
        <v>1200</v>
      </c>
      <c r="D806" s="246" t="s">
        <v>392</v>
      </c>
      <c r="E806" s="247">
        <v>36354974</v>
      </c>
    </row>
    <row r="807" spans="1:5" ht="102">
      <c r="A807" s="245" t="s">
        <v>398</v>
      </c>
      <c r="B807" s="246" t="s">
        <v>709</v>
      </c>
      <c r="C807" s="246" t="s">
        <v>1174</v>
      </c>
      <c r="D807" s="246" t="s">
        <v>1174</v>
      </c>
      <c r="E807" s="247">
        <v>50000</v>
      </c>
    </row>
    <row r="808" spans="1:5" ht="25.5">
      <c r="A808" s="245" t="s">
        <v>1328</v>
      </c>
      <c r="B808" s="246" t="s">
        <v>709</v>
      </c>
      <c r="C808" s="246" t="s">
        <v>1329</v>
      </c>
      <c r="D808" s="246" t="s">
        <v>1174</v>
      </c>
      <c r="E808" s="247">
        <v>50000</v>
      </c>
    </row>
    <row r="809" spans="1:5">
      <c r="A809" s="245" t="s">
        <v>1199</v>
      </c>
      <c r="B809" s="246" t="s">
        <v>709</v>
      </c>
      <c r="C809" s="246" t="s">
        <v>1200</v>
      </c>
      <c r="D809" s="246" t="s">
        <v>1174</v>
      </c>
      <c r="E809" s="247">
        <v>50000</v>
      </c>
    </row>
    <row r="810" spans="1:5">
      <c r="A810" s="245" t="s">
        <v>249</v>
      </c>
      <c r="B810" s="246" t="s">
        <v>709</v>
      </c>
      <c r="C810" s="246" t="s">
        <v>1200</v>
      </c>
      <c r="D810" s="246" t="s">
        <v>1148</v>
      </c>
      <c r="E810" s="247">
        <v>50000</v>
      </c>
    </row>
    <row r="811" spans="1:5">
      <c r="A811" s="245" t="s">
        <v>209</v>
      </c>
      <c r="B811" s="246" t="s">
        <v>709</v>
      </c>
      <c r="C811" s="246" t="s">
        <v>1200</v>
      </c>
      <c r="D811" s="246" t="s">
        <v>392</v>
      </c>
      <c r="E811" s="247">
        <v>50000</v>
      </c>
    </row>
    <row r="812" spans="1:5" ht="89.25">
      <c r="A812" s="245" t="s">
        <v>1845</v>
      </c>
      <c r="B812" s="246" t="s">
        <v>1846</v>
      </c>
      <c r="C812" s="246" t="s">
        <v>1174</v>
      </c>
      <c r="D812" s="246" t="s">
        <v>1174</v>
      </c>
      <c r="E812" s="247">
        <v>72747</v>
      </c>
    </row>
    <row r="813" spans="1:5" ht="25.5">
      <c r="A813" s="245" t="s">
        <v>1328</v>
      </c>
      <c r="B813" s="246" t="s">
        <v>1846</v>
      </c>
      <c r="C813" s="246" t="s">
        <v>1329</v>
      </c>
      <c r="D813" s="246" t="s">
        <v>1174</v>
      </c>
      <c r="E813" s="247">
        <v>72747</v>
      </c>
    </row>
    <row r="814" spans="1:5">
      <c r="A814" s="245" t="s">
        <v>1199</v>
      </c>
      <c r="B814" s="246" t="s">
        <v>1846</v>
      </c>
      <c r="C814" s="246" t="s">
        <v>1200</v>
      </c>
      <c r="D814" s="246" t="s">
        <v>1174</v>
      </c>
      <c r="E814" s="247">
        <v>72747</v>
      </c>
    </row>
    <row r="815" spans="1:5">
      <c r="A815" s="245" t="s">
        <v>249</v>
      </c>
      <c r="B815" s="246" t="s">
        <v>1846</v>
      </c>
      <c r="C815" s="246" t="s">
        <v>1200</v>
      </c>
      <c r="D815" s="246" t="s">
        <v>1148</v>
      </c>
      <c r="E815" s="247">
        <v>72747</v>
      </c>
    </row>
    <row r="816" spans="1:5">
      <c r="A816" s="245" t="s">
        <v>209</v>
      </c>
      <c r="B816" s="246" t="s">
        <v>1846</v>
      </c>
      <c r="C816" s="246" t="s">
        <v>1200</v>
      </c>
      <c r="D816" s="246" t="s">
        <v>392</v>
      </c>
      <c r="E816" s="247">
        <v>72747</v>
      </c>
    </row>
    <row r="817" spans="1:5" ht="76.5">
      <c r="A817" s="245" t="s">
        <v>513</v>
      </c>
      <c r="B817" s="246" t="s">
        <v>710</v>
      </c>
      <c r="C817" s="246" t="s">
        <v>1174</v>
      </c>
      <c r="D817" s="246" t="s">
        <v>1174</v>
      </c>
      <c r="E817" s="247">
        <v>226576</v>
      </c>
    </row>
    <row r="818" spans="1:5" ht="25.5">
      <c r="A818" s="245" t="s">
        <v>1328</v>
      </c>
      <c r="B818" s="246" t="s">
        <v>710</v>
      </c>
      <c r="C818" s="246" t="s">
        <v>1329</v>
      </c>
      <c r="D818" s="246" t="s">
        <v>1174</v>
      </c>
      <c r="E818" s="247">
        <v>226576</v>
      </c>
    </row>
    <row r="819" spans="1:5">
      <c r="A819" s="245" t="s">
        <v>1199</v>
      </c>
      <c r="B819" s="246" t="s">
        <v>710</v>
      </c>
      <c r="C819" s="246" t="s">
        <v>1200</v>
      </c>
      <c r="D819" s="246" t="s">
        <v>1174</v>
      </c>
      <c r="E819" s="247">
        <v>226576</v>
      </c>
    </row>
    <row r="820" spans="1:5">
      <c r="A820" s="245" t="s">
        <v>249</v>
      </c>
      <c r="B820" s="246" t="s">
        <v>710</v>
      </c>
      <c r="C820" s="246" t="s">
        <v>1200</v>
      </c>
      <c r="D820" s="246" t="s">
        <v>1148</v>
      </c>
      <c r="E820" s="247">
        <v>226576</v>
      </c>
    </row>
    <row r="821" spans="1:5">
      <c r="A821" s="245" t="s">
        <v>209</v>
      </c>
      <c r="B821" s="246" t="s">
        <v>710</v>
      </c>
      <c r="C821" s="246" t="s">
        <v>1200</v>
      </c>
      <c r="D821" s="246" t="s">
        <v>392</v>
      </c>
      <c r="E821" s="247">
        <v>226576</v>
      </c>
    </row>
    <row r="822" spans="1:5" ht="76.5">
      <c r="A822" s="245" t="s">
        <v>568</v>
      </c>
      <c r="B822" s="246" t="s">
        <v>711</v>
      </c>
      <c r="C822" s="246" t="s">
        <v>1174</v>
      </c>
      <c r="D822" s="246" t="s">
        <v>1174</v>
      </c>
      <c r="E822" s="247">
        <v>3700000</v>
      </c>
    </row>
    <row r="823" spans="1:5" ht="25.5">
      <c r="A823" s="245" t="s">
        <v>1328</v>
      </c>
      <c r="B823" s="246" t="s">
        <v>711</v>
      </c>
      <c r="C823" s="246" t="s">
        <v>1329</v>
      </c>
      <c r="D823" s="246" t="s">
        <v>1174</v>
      </c>
      <c r="E823" s="247">
        <v>3700000</v>
      </c>
    </row>
    <row r="824" spans="1:5">
      <c r="A824" s="245" t="s">
        <v>1199</v>
      </c>
      <c r="B824" s="246" t="s">
        <v>711</v>
      </c>
      <c r="C824" s="246" t="s">
        <v>1200</v>
      </c>
      <c r="D824" s="246" t="s">
        <v>1174</v>
      </c>
      <c r="E824" s="247">
        <v>3700000</v>
      </c>
    </row>
    <row r="825" spans="1:5">
      <c r="A825" s="245" t="s">
        <v>249</v>
      </c>
      <c r="B825" s="246" t="s">
        <v>711</v>
      </c>
      <c r="C825" s="246" t="s">
        <v>1200</v>
      </c>
      <c r="D825" s="246" t="s">
        <v>1148</v>
      </c>
      <c r="E825" s="247">
        <v>3700000</v>
      </c>
    </row>
    <row r="826" spans="1:5">
      <c r="A826" s="245" t="s">
        <v>209</v>
      </c>
      <c r="B826" s="246" t="s">
        <v>711</v>
      </c>
      <c r="C826" s="246" t="s">
        <v>1200</v>
      </c>
      <c r="D826" s="246" t="s">
        <v>392</v>
      </c>
      <c r="E826" s="247">
        <v>3700000</v>
      </c>
    </row>
    <row r="827" spans="1:5" ht="51">
      <c r="A827" s="245" t="s">
        <v>1638</v>
      </c>
      <c r="B827" s="246" t="s">
        <v>1639</v>
      </c>
      <c r="C827" s="246" t="s">
        <v>1174</v>
      </c>
      <c r="D827" s="246" t="s">
        <v>1174</v>
      </c>
      <c r="E827" s="247">
        <v>35200</v>
      </c>
    </row>
    <row r="828" spans="1:5" ht="25.5">
      <c r="A828" s="245" t="s">
        <v>1328</v>
      </c>
      <c r="B828" s="246" t="s">
        <v>1639</v>
      </c>
      <c r="C828" s="246" t="s">
        <v>1329</v>
      </c>
      <c r="D828" s="246" t="s">
        <v>1174</v>
      </c>
      <c r="E828" s="247">
        <v>35200</v>
      </c>
    </row>
    <row r="829" spans="1:5">
      <c r="A829" s="245" t="s">
        <v>1199</v>
      </c>
      <c r="B829" s="246" t="s">
        <v>1639</v>
      </c>
      <c r="C829" s="246" t="s">
        <v>1200</v>
      </c>
      <c r="D829" s="246" t="s">
        <v>1174</v>
      </c>
      <c r="E829" s="247">
        <v>35200</v>
      </c>
    </row>
    <row r="830" spans="1:5">
      <c r="A830" s="245" t="s">
        <v>249</v>
      </c>
      <c r="B830" s="246" t="s">
        <v>1639</v>
      </c>
      <c r="C830" s="246" t="s">
        <v>1200</v>
      </c>
      <c r="D830" s="246" t="s">
        <v>1148</v>
      </c>
      <c r="E830" s="247">
        <v>35200</v>
      </c>
    </row>
    <row r="831" spans="1:5">
      <c r="A831" s="245" t="s">
        <v>209</v>
      </c>
      <c r="B831" s="246" t="s">
        <v>1639</v>
      </c>
      <c r="C831" s="246" t="s">
        <v>1200</v>
      </c>
      <c r="D831" s="246" t="s">
        <v>392</v>
      </c>
      <c r="E831" s="247">
        <v>35200</v>
      </c>
    </row>
    <row r="832" spans="1:5" ht="76.5">
      <c r="A832" s="245" t="s">
        <v>958</v>
      </c>
      <c r="B832" s="246" t="s">
        <v>959</v>
      </c>
      <c r="C832" s="246" t="s">
        <v>1174</v>
      </c>
      <c r="D832" s="246" t="s">
        <v>1174</v>
      </c>
      <c r="E832" s="247">
        <v>1300000</v>
      </c>
    </row>
    <row r="833" spans="1:5" ht="25.5">
      <c r="A833" s="245" t="s">
        <v>1328</v>
      </c>
      <c r="B833" s="246" t="s">
        <v>959</v>
      </c>
      <c r="C833" s="246" t="s">
        <v>1329</v>
      </c>
      <c r="D833" s="246" t="s">
        <v>1174</v>
      </c>
      <c r="E833" s="247">
        <v>1300000</v>
      </c>
    </row>
    <row r="834" spans="1:5">
      <c r="A834" s="245" t="s">
        <v>1199</v>
      </c>
      <c r="B834" s="246" t="s">
        <v>959</v>
      </c>
      <c r="C834" s="246" t="s">
        <v>1200</v>
      </c>
      <c r="D834" s="246" t="s">
        <v>1174</v>
      </c>
      <c r="E834" s="247">
        <v>1300000</v>
      </c>
    </row>
    <row r="835" spans="1:5">
      <c r="A835" s="245" t="s">
        <v>249</v>
      </c>
      <c r="B835" s="246" t="s">
        <v>959</v>
      </c>
      <c r="C835" s="246" t="s">
        <v>1200</v>
      </c>
      <c r="D835" s="246" t="s">
        <v>1148</v>
      </c>
      <c r="E835" s="247">
        <v>1300000</v>
      </c>
    </row>
    <row r="836" spans="1:5">
      <c r="A836" s="245" t="s">
        <v>209</v>
      </c>
      <c r="B836" s="246" t="s">
        <v>959</v>
      </c>
      <c r="C836" s="246" t="s">
        <v>1200</v>
      </c>
      <c r="D836" s="246" t="s">
        <v>392</v>
      </c>
      <c r="E836" s="247">
        <v>1300000</v>
      </c>
    </row>
    <row r="837" spans="1:5" ht="38.25">
      <c r="A837" s="245" t="s">
        <v>401</v>
      </c>
      <c r="B837" s="246" t="s">
        <v>718</v>
      </c>
      <c r="C837" s="246" t="s">
        <v>1174</v>
      </c>
      <c r="D837" s="246" t="s">
        <v>1174</v>
      </c>
      <c r="E837" s="247">
        <v>150000</v>
      </c>
    </row>
    <row r="838" spans="1:5" ht="25.5">
      <c r="A838" s="245" t="s">
        <v>1328</v>
      </c>
      <c r="B838" s="246" t="s">
        <v>718</v>
      </c>
      <c r="C838" s="246" t="s">
        <v>1329</v>
      </c>
      <c r="D838" s="246" t="s">
        <v>1174</v>
      </c>
      <c r="E838" s="247">
        <v>150000</v>
      </c>
    </row>
    <row r="839" spans="1:5">
      <c r="A839" s="245" t="s">
        <v>1199</v>
      </c>
      <c r="B839" s="246" t="s">
        <v>718</v>
      </c>
      <c r="C839" s="246" t="s">
        <v>1200</v>
      </c>
      <c r="D839" s="246" t="s">
        <v>1174</v>
      </c>
      <c r="E839" s="247">
        <v>150000</v>
      </c>
    </row>
    <row r="840" spans="1:5">
      <c r="A840" s="245" t="s">
        <v>249</v>
      </c>
      <c r="B840" s="246" t="s">
        <v>718</v>
      </c>
      <c r="C840" s="246" t="s">
        <v>1200</v>
      </c>
      <c r="D840" s="246" t="s">
        <v>1148</v>
      </c>
      <c r="E840" s="247">
        <v>150000</v>
      </c>
    </row>
    <row r="841" spans="1:5">
      <c r="A841" s="245" t="s">
        <v>209</v>
      </c>
      <c r="B841" s="246" t="s">
        <v>718</v>
      </c>
      <c r="C841" s="246" t="s">
        <v>1200</v>
      </c>
      <c r="D841" s="246" t="s">
        <v>392</v>
      </c>
      <c r="E841" s="247">
        <v>150000</v>
      </c>
    </row>
    <row r="842" spans="1:5" ht="63.75">
      <c r="A842" s="245" t="s">
        <v>2099</v>
      </c>
      <c r="B842" s="246" t="s">
        <v>2100</v>
      </c>
      <c r="C842" s="246" t="s">
        <v>1174</v>
      </c>
      <c r="D842" s="246" t="s">
        <v>1174</v>
      </c>
      <c r="E842" s="247">
        <v>342424</v>
      </c>
    </row>
    <row r="843" spans="1:5" ht="25.5">
      <c r="A843" s="245" t="s">
        <v>1328</v>
      </c>
      <c r="B843" s="246" t="s">
        <v>2100</v>
      </c>
      <c r="C843" s="246" t="s">
        <v>1329</v>
      </c>
      <c r="D843" s="246" t="s">
        <v>1174</v>
      </c>
      <c r="E843" s="247">
        <v>342424</v>
      </c>
    </row>
    <row r="844" spans="1:5">
      <c r="A844" s="245" t="s">
        <v>1199</v>
      </c>
      <c r="B844" s="246" t="s">
        <v>2100</v>
      </c>
      <c r="C844" s="246" t="s">
        <v>1200</v>
      </c>
      <c r="D844" s="246" t="s">
        <v>1174</v>
      </c>
      <c r="E844" s="247">
        <v>342424</v>
      </c>
    </row>
    <row r="845" spans="1:5">
      <c r="A845" s="245" t="s">
        <v>249</v>
      </c>
      <c r="B845" s="246" t="s">
        <v>2100</v>
      </c>
      <c r="C845" s="246" t="s">
        <v>1200</v>
      </c>
      <c r="D845" s="246" t="s">
        <v>1148</v>
      </c>
      <c r="E845" s="247">
        <v>342424</v>
      </c>
    </row>
    <row r="846" spans="1:5">
      <c r="A846" s="245" t="s">
        <v>209</v>
      </c>
      <c r="B846" s="246" t="s">
        <v>2100</v>
      </c>
      <c r="C846" s="246" t="s">
        <v>1200</v>
      </c>
      <c r="D846" s="246" t="s">
        <v>392</v>
      </c>
      <c r="E846" s="247">
        <v>342424</v>
      </c>
    </row>
    <row r="847" spans="1:5" ht="38.25">
      <c r="A847" s="245" t="s">
        <v>1506</v>
      </c>
      <c r="B847" s="246" t="s">
        <v>712</v>
      </c>
      <c r="C847" s="246" t="s">
        <v>1174</v>
      </c>
      <c r="D847" s="246" t="s">
        <v>1174</v>
      </c>
      <c r="E847" s="247">
        <v>438950</v>
      </c>
    </row>
    <row r="848" spans="1:5" ht="25.5">
      <c r="A848" s="245" t="s">
        <v>1328</v>
      </c>
      <c r="B848" s="246" t="s">
        <v>712</v>
      </c>
      <c r="C848" s="246" t="s">
        <v>1329</v>
      </c>
      <c r="D848" s="246" t="s">
        <v>1174</v>
      </c>
      <c r="E848" s="247">
        <v>438950</v>
      </c>
    </row>
    <row r="849" spans="1:5">
      <c r="A849" s="245" t="s">
        <v>1199</v>
      </c>
      <c r="B849" s="246" t="s">
        <v>712</v>
      </c>
      <c r="C849" s="246" t="s">
        <v>1200</v>
      </c>
      <c r="D849" s="246" t="s">
        <v>1174</v>
      </c>
      <c r="E849" s="247">
        <v>438950</v>
      </c>
    </row>
    <row r="850" spans="1:5">
      <c r="A850" s="245" t="s">
        <v>249</v>
      </c>
      <c r="B850" s="246" t="s">
        <v>712</v>
      </c>
      <c r="C850" s="246" t="s">
        <v>1200</v>
      </c>
      <c r="D850" s="246" t="s">
        <v>1148</v>
      </c>
      <c r="E850" s="247">
        <v>438950</v>
      </c>
    </row>
    <row r="851" spans="1:5">
      <c r="A851" s="245" t="s">
        <v>209</v>
      </c>
      <c r="B851" s="246" t="s">
        <v>712</v>
      </c>
      <c r="C851" s="246" t="s">
        <v>1200</v>
      </c>
      <c r="D851" s="246" t="s">
        <v>392</v>
      </c>
      <c r="E851" s="247">
        <v>438950</v>
      </c>
    </row>
    <row r="852" spans="1:5">
      <c r="A852" s="245" t="s">
        <v>594</v>
      </c>
      <c r="B852" s="246" t="s">
        <v>983</v>
      </c>
      <c r="C852" s="246" t="s">
        <v>1174</v>
      </c>
      <c r="D852" s="246" t="s">
        <v>1174</v>
      </c>
      <c r="E852" s="247">
        <v>100950381</v>
      </c>
    </row>
    <row r="853" spans="1:5" ht="63.75">
      <c r="A853" s="245" t="s">
        <v>2101</v>
      </c>
      <c r="B853" s="246" t="s">
        <v>2102</v>
      </c>
      <c r="C853" s="246" t="s">
        <v>1174</v>
      </c>
      <c r="D853" s="246" t="s">
        <v>1174</v>
      </c>
      <c r="E853" s="247">
        <v>2745918</v>
      </c>
    </row>
    <row r="854" spans="1:5" ht="25.5">
      <c r="A854" s="245" t="s">
        <v>1328</v>
      </c>
      <c r="B854" s="246" t="s">
        <v>2102</v>
      </c>
      <c r="C854" s="246" t="s">
        <v>1329</v>
      </c>
      <c r="D854" s="246" t="s">
        <v>1174</v>
      </c>
      <c r="E854" s="247">
        <v>2745918</v>
      </c>
    </row>
    <row r="855" spans="1:5">
      <c r="A855" s="245" t="s">
        <v>1199</v>
      </c>
      <c r="B855" s="246" t="s">
        <v>2102</v>
      </c>
      <c r="C855" s="246" t="s">
        <v>1200</v>
      </c>
      <c r="D855" s="246" t="s">
        <v>1174</v>
      </c>
      <c r="E855" s="247">
        <v>2745918</v>
      </c>
    </row>
    <row r="856" spans="1:5">
      <c r="A856" s="245" t="s">
        <v>249</v>
      </c>
      <c r="B856" s="246" t="s">
        <v>2102</v>
      </c>
      <c r="C856" s="246" t="s">
        <v>1200</v>
      </c>
      <c r="D856" s="246" t="s">
        <v>1148</v>
      </c>
      <c r="E856" s="247">
        <v>2745918</v>
      </c>
    </row>
    <row r="857" spans="1:5">
      <c r="A857" s="245" t="s">
        <v>209</v>
      </c>
      <c r="B857" s="246" t="s">
        <v>2102</v>
      </c>
      <c r="C857" s="246" t="s">
        <v>1200</v>
      </c>
      <c r="D857" s="246" t="s">
        <v>392</v>
      </c>
      <c r="E857" s="247">
        <v>2745918</v>
      </c>
    </row>
    <row r="858" spans="1:5" ht="76.5">
      <c r="A858" s="245" t="s">
        <v>2103</v>
      </c>
      <c r="B858" s="246" t="s">
        <v>2104</v>
      </c>
      <c r="C858" s="246" t="s">
        <v>1174</v>
      </c>
      <c r="D858" s="246" t="s">
        <v>1174</v>
      </c>
      <c r="E858" s="247">
        <v>2766696</v>
      </c>
    </row>
    <row r="859" spans="1:5" ht="25.5">
      <c r="A859" s="245" t="s">
        <v>1328</v>
      </c>
      <c r="B859" s="246" t="s">
        <v>2104</v>
      </c>
      <c r="C859" s="246" t="s">
        <v>1329</v>
      </c>
      <c r="D859" s="246" t="s">
        <v>1174</v>
      </c>
      <c r="E859" s="247">
        <v>2766696</v>
      </c>
    </row>
    <row r="860" spans="1:5">
      <c r="A860" s="245" t="s">
        <v>1199</v>
      </c>
      <c r="B860" s="246" t="s">
        <v>2104</v>
      </c>
      <c r="C860" s="246" t="s">
        <v>1200</v>
      </c>
      <c r="D860" s="246" t="s">
        <v>1174</v>
      </c>
      <c r="E860" s="247">
        <v>2766696</v>
      </c>
    </row>
    <row r="861" spans="1:5">
      <c r="A861" s="245" t="s">
        <v>249</v>
      </c>
      <c r="B861" s="246" t="s">
        <v>2104</v>
      </c>
      <c r="C861" s="246" t="s">
        <v>1200</v>
      </c>
      <c r="D861" s="246" t="s">
        <v>1148</v>
      </c>
      <c r="E861" s="247">
        <v>2766696</v>
      </c>
    </row>
    <row r="862" spans="1:5">
      <c r="A862" s="245" t="s">
        <v>209</v>
      </c>
      <c r="B862" s="246" t="s">
        <v>2104</v>
      </c>
      <c r="C862" s="246" t="s">
        <v>1200</v>
      </c>
      <c r="D862" s="246" t="s">
        <v>392</v>
      </c>
      <c r="E862" s="247">
        <v>2766696</v>
      </c>
    </row>
    <row r="863" spans="1:5" ht="89.25">
      <c r="A863" s="245" t="s">
        <v>516</v>
      </c>
      <c r="B863" s="246" t="s">
        <v>720</v>
      </c>
      <c r="C863" s="246" t="s">
        <v>1174</v>
      </c>
      <c r="D863" s="246" t="s">
        <v>1174</v>
      </c>
      <c r="E863" s="247">
        <v>69792273</v>
      </c>
    </row>
    <row r="864" spans="1:5" ht="25.5">
      <c r="A864" s="245" t="s">
        <v>1328</v>
      </c>
      <c r="B864" s="246" t="s">
        <v>720</v>
      </c>
      <c r="C864" s="246" t="s">
        <v>1329</v>
      </c>
      <c r="D864" s="246" t="s">
        <v>1174</v>
      </c>
      <c r="E864" s="247">
        <v>69792273</v>
      </c>
    </row>
    <row r="865" spans="1:5">
      <c r="A865" s="245" t="s">
        <v>1199</v>
      </c>
      <c r="B865" s="246" t="s">
        <v>720</v>
      </c>
      <c r="C865" s="246" t="s">
        <v>1200</v>
      </c>
      <c r="D865" s="246" t="s">
        <v>1174</v>
      </c>
      <c r="E865" s="247">
        <v>69792273</v>
      </c>
    </row>
    <row r="866" spans="1:5">
      <c r="A866" s="245" t="s">
        <v>249</v>
      </c>
      <c r="B866" s="246" t="s">
        <v>720</v>
      </c>
      <c r="C866" s="246" t="s">
        <v>1200</v>
      </c>
      <c r="D866" s="246" t="s">
        <v>1148</v>
      </c>
      <c r="E866" s="247">
        <v>69792273</v>
      </c>
    </row>
    <row r="867" spans="1:5">
      <c r="A867" s="245" t="s">
        <v>209</v>
      </c>
      <c r="B867" s="246" t="s">
        <v>720</v>
      </c>
      <c r="C867" s="246" t="s">
        <v>1200</v>
      </c>
      <c r="D867" s="246" t="s">
        <v>392</v>
      </c>
      <c r="E867" s="247">
        <v>69792273</v>
      </c>
    </row>
    <row r="868" spans="1:5" ht="114.75">
      <c r="A868" s="245" t="s">
        <v>517</v>
      </c>
      <c r="B868" s="246" t="s">
        <v>721</v>
      </c>
      <c r="C868" s="246" t="s">
        <v>1174</v>
      </c>
      <c r="D868" s="246" t="s">
        <v>1174</v>
      </c>
      <c r="E868" s="247">
        <v>310000</v>
      </c>
    </row>
    <row r="869" spans="1:5" ht="25.5">
      <c r="A869" s="245" t="s">
        <v>1328</v>
      </c>
      <c r="B869" s="246" t="s">
        <v>721</v>
      </c>
      <c r="C869" s="246" t="s">
        <v>1329</v>
      </c>
      <c r="D869" s="246" t="s">
        <v>1174</v>
      </c>
      <c r="E869" s="247">
        <v>310000</v>
      </c>
    </row>
    <row r="870" spans="1:5">
      <c r="A870" s="245" t="s">
        <v>1199</v>
      </c>
      <c r="B870" s="246" t="s">
        <v>721</v>
      </c>
      <c r="C870" s="246" t="s">
        <v>1200</v>
      </c>
      <c r="D870" s="246" t="s">
        <v>1174</v>
      </c>
      <c r="E870" s="247">
        <v>310000</v>
      </c>
    </row>
    <row r="871" spans="1:5">
      <c r="A871" s="245" t="s">
        <v>249</v>
      </c>
      <c r="B871" s="246" t="s">
        <v>721</v>
      </c>
      <c r="C871" s="246" t="s">
        <v>1200</v>
      </c>
      <c r="D871" s="246" t="s">
        <v>1148</v>
      </c>
      <c r="E871" s="247">
        <v>310000</v>
      </c>
    </row>
    <row r="872" spans="1:5">
      <c r="A872" s="245" t="s">
        <v>209</v>
      </c>
      <c r="B872" s="246" t="s">
        <v>721</v>
      </c>
      <c r="C872" s="246" t="s">
        <v>1200</v>
      </c>
      <c r="D872" s="246" t="s">
        <v>392</v>
      </c>
      <c r="E872" s="247">
        <v>310000</v>
      </c>
    </row>
    <row r="873" spans="1:5" ht="89.25">
      <c r="A873" s="245" t="s">
        <v>518</v>
      </c>
      <c r="B873" s="246" t="s">
        <v>722</v>
      </c>
      <c r="C873" s="246" t="s">
        <v>1174</v>
      </c>
      <c r="D873" s="246" t="s">
        <v>1174</v>
      </c>
      <c r="E873" s="247">
        <v>309395</v>
      </c>
    </row>
    <row r="874" spans="1:5" ht="25.5">
      <c r="A874" s="245" t="s">
        <v>1328</v>
      </c>
      <c r="B874" s="246" t="s">
        <v>722</v>
      </c>
      <c r="C874" s="246" t="s">
        <v>1329</v>
      </c>
      <c r="D874" s="246" t="s">
        <v>1174</v>
      </c>
      <c r="E874" s="247">
        <v>309395</v>
      </c>
    </row>
    <row r="875" spans="1:5">
      <c r="A875" s="245" t="s">
        <v>1199</v>
      </c>
      <c r="B875" s="246" t="s">
        <v>722</v>
      </c>
      <c r="C875" s="246" t="s">
        <v>1200</v>
      </c>
      <c r="D875" s="246" t="s">
        <v>1174</v>
      </c>
      <c r="E875" s="247">
        <v>309395</v>
      </c>
    </row>
    <row r="876" spans="1:5">
      <c r="A876" s="245" t="s">
        <v>249</v>
      </c>
      <c r="B876" s="246" t="s">
        <v>722</v>
      </c>
      <c r="C876" s="246" t="s">
        <v>1200</v>
      </c>
      <c r="D876" s="246" t="s">
        <v>1148</v>
      </c>
      <c r="E876" s="247">
        <v>309395</v>
      </c>
    </row>
    <row r="877" spans="1:5">
      <c r="A877" s="245" t="s">
        <v>209</v>
      </c>
      <c r="B877" s="246" t="s">
        <v>722</v>
      </c>
      <c r="C877" s="246" t="s">
        <v>1200</v>
      </c>
      <c r="D877" s="246" t="s">
        <v>392</v>
      </c>
      <c r="E877" s="247">
        <v>309395</v>
      </c>
    </row>
    <row r="878" spans="1:5" ht="76.5">
      <c r="A878" s="245" t="s">
        <v>519</v>
      </c>
      <c r="B878" s="246" t="s">
        <v>723</v>
      </c>
      <c r="C878" s="246" t="s">
        <v>1174</v>
      </c>
      <c r="D878" s="246" t="s">
        <v>1174</v>
      </c>
      <c r="E878" s="247">
        <v>678720</v>
      </c>
    </row>
    <row r="879" spans="1:5" ht="25.5">
      <c r="A879" s="245" t="s">
        <v>1328</v>
      </c>
      <c r="B879" s="246" t="s">
        <v>723</v>
      </c>
      <c r="C879" s="246" t="s">
        <v>1329</v>
      </c>
      <c r="D879" s="246" t="s">
        <v>1174</v>
      </c>
      <c r="E879" s="247">
        <v>678720</v>
      </c>
    </row>
    <row r="880" spans="1:5">
      <c r="A880" s="245" t="s">
        <v>1199</v>
      </c>
      <c r="B880" s="246" t="s">
        <v>723</v>
      </c>
      <c r="C880" s="246" t="s">
        <v>1200</v>
      </c>
      <c r="D880" s="246" t="s">
        <v>1174</v>
      </c>
      <c r="E880" s="247">
        <v>678720</v>
      </c>
    </row>
    <row r="881" spans="1:5">
      <c r="A881" s="245" t="s">
        <v>249</v>
      </c>
      <c r="B881" s="246" t="s">
        <v>723</v>
      </c>
      <c r="C881" s="246" t="s">
        <v>1200</v>
      </c>
      <c r="D881" s="246" t="s">
        <v>1148</v>
      </c>
      <c r="E881" s="247">
        <v>678720</v>
      </c>
    </row>
    <row r="882" spans="1:5">
      <c r="A882" s="245" t="s">
        <v>209</v>
      </c>
      <c r="B882" s="246" t="s">
        <v>723</v>
      </c>
      <c r="C882" s="246" t="s">
        <v>1200</v>
      </c>
      <c r="D882" s="246" t="s">
        <v>392</v>
      </c>
      <c r="E882" s="247">
        <v>678720</v>
      </c>
    </row>
    <row r="883" spans="1:5" ht="89.25">
      <c r="A883" s="245" t="s">
        <v>570</v>
      </c>
      <c r="B883" s="246" t="s">
        <v>724</v>
      </c>
      <c r="C883" s="246" t="s">
        <v>1174</v>
      </c>
      <c r="D883" s="246" t="s">
        <v>1174</v>
      </c>
      <c r="E883" s="247">
        <v>20000000</v>
      </c>
    </row>
    <row r="884" spans="1:5" ht="25.5">
      <c r="A884" s="245" t="s">
        <v>1328</v>
      </c>
      <c r="B884" s="246" t="s">
        <v>724</v>
      </c>
      <c r="C884" s="246" t="s">
        <v>1329</v>
      </c>
      <c r="D884" s="246" t="s">
        <v>1174</v>
      </c>
      <c r="E884" s="247">
        <v>20000000</v>
      </c>
    </row>
    <row r="885" spans="1:5">
      <c r="A885" s="245" t="s">
        <v>1199</v>
      </c>
      <c r="B885" s="246" t="s">
        <v>724</v>
      </c>
      <c r="C885" s="246" t="s">
        <v>1200</v>
      </c>
      <c r="D885" s="246" t="s">
        <v>1174</v>
      </c>
      <c r="E885" s="247">
        <v>20000000</v>
      </c>
    </row>
    <row r="886" spans="1:5">
      <c r="A886" s="245" t="s">
        <v>249</v>
      </c>
      <c r="B886" s="246" t="s">
        <v>724</v>
      </c>
      <c r="C886" s="246" t="s">
        <v>1200</v>
      </c>
      <c r="D886" s="246" t="s">
        <v>1148</v>
      </c>
      <c r="E886" s="247">
        <v>20000000</v>
      </c>
    </row>
    <row r="887" spans="1:5">
      <c r="A887" s="245" t="s">
        <v>209</v>
      </c>
      <c r="B887" s="246" t="s">
        <v>724</v>
      </c>
      <c r="C887" s="246" t="s">
        <v>1200</v>
      </c>
      <c r="D887" s="246" t="s">
        <v>392</v>
      </c>
      <c r="E887" s="247">
        <v>20000000</v>
      </c>
    </row>
    <row r="888" spans="1:5" ht="51">
      <c r="A888" s="245" t="s">
        <v>1640</v>
      </c>
      <c r="B888" s="246" t="s">
        <v>1641</v>
      </c>
      <c r="C888" s="246" t="s">
        <v>1174</v>
      </c>
      <c r="D888" s="246" t="s">
        <v>1174</v>
      </c>
      <c r="E888" s="247">
        <v>380000</v>
      </c>
    </row>
    <row r="889" spans="1:5" ht="25.5">
      <c r="A889" s="245" t="s">
        <v>1328</v>
      </c>
      <c r="B889" s="246" t="s">
        <v>1641</v>
      </c>
      <c r="C889" s="246" t="s">
        <v>1329</v>
      </c>
      <c r="D889" s="246" t="s">
        <v>1174</v>
      </c>
      <c r="E889" s="247">
        <v>380000</v>
      </c>
    </row>
    <row r="890" spans="1:5">
      <c r="A890" s="245" t="s">
        <v>1199</v>
      </c>
      <c r="B890" s="246" t="s">
        <v>1641</v>
      </c>
      <c r="C890" s="246" t="s">
        <v>1200</v>
      </c>
      <c r="D890" s="246" t="s">
        <v>1174</v>
      </c>
      <c r="E890" s="247">
        <v>380000</v>
      </c>
    </row>
    <row r="891" spans="1:5">
      <c r="A891" s="245" t="s">
        <v>249</v>
      </c>
      <c r="B891" s="246" t="s">
        <v>1641</v>
      </c>
      <c r="C891" s="246" t="s">
        <v>1200</v>
      </c>
      <c r="D891" s="246" t="s">
        <v>1148</v>
      </c>
      <c r="E891" s="247">
        <v>380000</v>
      </c>
    </row>
    <row r="892" spans="1:5">
      <c r="A892" s="245" t="s">
        <v>209</v>
      </c>
      <c r="B892" s="246" t="s">
        <v>1641</v>
      </c>
      <c r="C892" s="246" t="s">
        <v>1200</v>
      </c>
      <c r="D892" s="246" t="s">
        <v>392</v>
      </c>
      <c r="E892" s="247">
        <v>380000</v>
      </c>
    </row>
    <row r="893" spans="1:5" ht="76.5">
      <c r="A893" s="245" t="s">
        <v>960</v>
      </c>
      <c r="B893" s="246" t="s">
        <v>961</v>
      </c>
      <c r="C893" s="246" t="s">
        <v>1174</v>
      </c>
      <c r="D893" s="246" t="s">
        <v>1174</v>
      </c>
      <c r="E893" s="247">
        <v>3350000</v>
      </c>
    </row>
    <row r="894" spans="1:5" ht="25.5">
      <c r="A894" s="245" t="s">
        <v>1328</v>
      </c>
      <c r="B894" s="246" t="s">
        <v>961</v>
      </c>
      <c r="C894" s="246" t="s">
        <v>1329</v>
      </c>
      <c r="D894" s="246" t="s">
        <v>1174</v>
      </c>
      <c r="E894" s="247">
        <v>3350000</v>
      </c>
    </row>
    <row r="895" spans="1:5">
      <c r="A895" s="245" t="s">
        <v>1199</v>
      </c>
      <c r="B895" s="246" t="s">
        <v>961</v>
      </c>
      <c r="C895" s="246" t="s">
        <v>1200</v>
      </c>
      <c r="D895" s="246" t="s">
        <v>1174</v>
      </c>
      <c r="E895" s="247">
        <v>3350000</v>
      </c>
    </row>
    <row r="896" spans="1:5">
      <c r="A896" s="245" t="s">
        <v>249</v>
      </c>
      <c r="B896" s="246" t="s">
        <v>961</v>
      </c>
      <c r="C896" s="246" t="s">
        <v>1200</v>
      </c>
      <c r="D896" s="246" t="s">
        <v>1148</v>
      </c>
      <c r="E896" s="247">
        <v>3350000</v>
      </c>
    </row>
    <row r="897" spans="1:5">
      <c r="A897" s="245" t="s">
        <v>209</v>
      </c>
      <c r="B897" s="246" t="s">
        <v>961</v>
      </c>
      <c r="C897" s="246" t="s">
        <v>1200</v>
      </c>
      <c r="D897" s="246" t="s">
        <v>392</v>
      </c>
      <c r="E897" s="247">
        <v>3350000</v>
      </c>
    </row>
    <row r="898" spans="1:5" ht="51">
      <c r="A898" s="245" t="s">
        <v>508</v>
      </c>
      <c r="B898" s="246" t="s">
        <v>702</v>
      </c>
      <c r="C898" s="246" t="s">
        <v>1174</v>
      </c>
      <c r="D898" s="246" t="s">
        <v>1174</v>
      </c>
      <c r="E898" s="247">
        <v>446963</v>
      </c>
    </row>
    <row r="899" spans="1:5" ht="25.5">
      <c r="A899" s="245" t="s">
        <v>1328</v>
      </c>
      <c r="B899" s="246" t="s">
        <v>702</v>
      </c>
      <c r="C899" s="246" t="s">
        <v>1329</v>
      </c>
      <c r="D899" s="246" t="s">
        <v>1174</v>
      </c>
      <c r="E899" s="247">
        <v>446963</v>
      </c>
    </row>
    <row r="900" spans="1:5">
      <c r="A900" s="245" t="s">
        <v>1199</v>
      </c>
      <c r="B900" s="246" t="s">
        <v>702</v>
      </c>
      <c r="C900" s="246" t="s">
        <v>1200</v>
      </c>
      <c r="D900" s="246" t="s">
        <v>1174</v>
      </c>
      <c r="E900" s="247">
        <v>446963</v>
      </c>
    </row>
    <row r="901" spans="1:5">
      <c r="A901" s="245" t="s">
        <v>249</v>
      </c>
      <c r="B901" s="246" t="s">
        <v>702</v>
      </c>
      <c r="C901" s="246" t="s">
        <v>1200</v>
      </c>
      <c r="D901" s="246" t="s">
        <v>1148</v>
      </c>
      <c r="E901" s="247">
        <v>446963</v>
      </c>
    </row>
    <row r="902" spans="1:5">
      <c r="A902" s="245" t="s">
        <v>209</v>
      </c>
      <c r="B902" s="246" t="s">
        <v>702</v>
      </c>
      <c r="C902" s="246" t="s">
        <v>1200</v>
      </c>
      <c r="D902" s="246" t="s">
        <v>392</v>
      </c>
      <c r="E902" s="247">
        <v>446963</v>
      </c>
    </row>
    <row r="903" spans="1:5" ht="89.25">
      <c r="A903" s="245" t="s">
        <v>1826</v>
      </c>
      <c r="B903" s="246" t="s">
        <v>2249</v>
      </c>
      <c r="C903" s="246" t="s">
        <v>1174</v>
      </c>
      <c r="D903" s="246" t="s">
        <v>1174</v>
      </c>
      <c r="E903" s="247">
        <v>170416</v>
      </c>
    </row>
    <row r="904" spans="1:5" ht="25.5">
      <c r="A904" s="245" t="s">
        <v>1328</v>
      </c>
      <c r="B904" s="246" t="s">
        <v>2249</v>
      </c>
      <c r="C904" s="246" t="s">
        <v>1329</v>
      </c>
      <c r="D904" s="246" t="s">
        <v>1174</v>
      </c>
      <c r="E904" s="247">
        <v>170416</v>
      </c>
    </row>
    <row r="905" spans="1:5">
      <c r="A905" s="245" t="s">
        <v>1199</v>
      </c>
      <c r="B905" s="246" t="s">
        <v>2249</v>
      </c>
      <c r="C905" s="246" t="s">
        <v>1200</v>
      </c>
      <c r="D905" s="246" t="s">
        <v>1174</v>
      </c>
      <c r="E905" s="247">
        <v>170416</v>
      </c>
    </row>
    <row r="906" spans="1:5">
      <c r="A906" s="245" t="s">
        <v>249</v>
      </c>
      <c r="B906" s="246" t="s">
        <v>2249</v>
      </c>
      <c r="C906" s="246" t="s">
        <v>1200</v>
      </c>
      <c r="D906" s="246" t="s">
        <v>1148</v>
      </c>
      <c r="E906" s="247">
        <v>170416</v>
      </c>
    </row>
    <row r="907" spans="1:5">
      <c r="A907" s="245" t="s">
        <v>209</v>
      </c>
      <c r="B907" s="246" t="s">
        <v>2249</v>
      </c>
      <c r="C907" s="246" t="s">
        <v>1200</v>
      </c>
      <c r="D907" s="246" t="s">
        <v>392</v>
      </c>
      <c r="E907" s="247">
        <v>170416</v>
      </c>
    </row>
    <row r="908" spans="1:5" ht="25.5">
      <c r="A908" s="245" t="s">
        <v>595</v>
      </c>
      <c r="B908" s="246" t="s">
        <v>984</v>
      </c>
      <c r="C908" s="246" t="s">
        <v>1174</v>
      </c>
      <c r="D908" s="246" t="s">
        <v>1174</v>
      </c>
      <c r="E908" s="247">
        <v>173796969</v>
      </c>
    </row>
    <row r="909" spans="1:5" ht="76.5">
      <c r="A909" s="245" t="s">
        <v>2085</v>
      </c>
      <c r="B909" s="246" t="s">
        <v>2086</v>
      </c>
      <c r="C909" s="246" t="s">
        <v>1174</v>
      </c>
      <c r="D909" s="246" t="s">
        <v>1174</v>
      </c>
      <c r="E909" s="247">
        <v>613000</v>
      </c>
    </row>
    <row r="910" spans="1:5" ht="25.5">
      <c r="A910" s="245" t="s">
        <v>1328</v>
      </c>
      <c r="B910" s="246" t="s">
        <v>2086</v>
      </c>
      <c r="C910" s="246" t="s">
        <v>1329</v>
      </c>
      <c r="D910" s="246" t="s">
        <v>1174</v>
      </c>
      <c r="E910" s="247">
        <v>613000</v>
      </c>
    </row>
    <row r="911" spans="1:5">
      <c r="A911" s="245" t="s">
        <v>1199</v>
      </c>
      <c r="B911" s="246" t="s">
        <v>2086</v>
      </c>
      <c r="C911" s="246" t="s">
        <v>1200</v>
      </c>
      <c r="D911" s="246" t="s">
        <v>1174</v>
      </c>
      <c r="E911" s="247">
        <v>613000</v>
      </c>
    </row>
    <row r="912" spans="1:5">
      <c r="A912" s="245" t="s">
        <v>140</v>
      </c>
      <c r="B912" s="246" t="s">
        <v>2086</v>
      </c>
      <c r="C912" s="246" t="s">
        <v>1200</v>
      </c>
      <c r="D912" s="246" t="s">
        <v>1142</v>
      </c>
      <c r="E912" s="247">
        <v>613000</v>
      </c>
    </row>
    <row r="913" spans="1:5">
      <c r="A913" s="245" t="s">
        <v>1077</v>
      </c>
      <c r="B913" s="246" t="s">
        <v>2086</v>
      </c>
      <c r="C913" s="246" t="s">
        <v>1200</v>
      </c>
      <c r="D913" s="246" t="s">
        <v>1078</v>
      </c>
      <c r="E913" s="247">
        <v>613000</v>
      </c>
    </row>
    <row r="914" spans="1:5" ht="114.75">
      <c r="A914" s="245" t="s">
        <v>2087</v>
      </c>
      <c r="B914" s="246" t="s">
        <v>2088</v>
      </c>
      <c r="C914" s="246" t="s">
        <v>1174</v>
      </c>
      <c r="D914" s="246" t="s">
        <v>1174</v>
      </c>
      <c r="E914" s="247">
        <v>5500000</v>
      </c>
    </row>
    <row r="915" spans="1:5" ht="51">
      <c r="A915" s="245" t="s">
        <v>1319</v>
      </c>
      <c r="B915" s="246" t="s">
        <v>2088</v>
      </c>
      <c r="C915" s="246" t="s">
        <v>273</v>
      </c>
      <c r="D915" s="246" t="s">
        <v>1174</v>
      </c>
      <c r="E915" s="247">
        <v>3300000</v>
      </c>
    </row>
    <row r="916" spans="1:5">
      <c r="A916" s="245" t="s">
        <v>1191</v>
      </c>
      <c r="B916" s="246" t="s">
        <v>2088</v>
      </c>
      <c r="C916" s="246" t="s">
        <v>133</v>
      </c>
      <c r="D916" s="246" t="s">
        <v>1174</v>
      </c>
      <c r="E916" s="247">
        <v>3300000</v>
      </c>
    </row>
    <row r="917" spans="1:5">
      <c r="A917" s="245" t="s">
        <v>249</v>
      </c>
      <c r="B917" s="246" t="s">
        <v>2088</v>
      </c>
      <c r="C917" s="246" t="s">
        <v>133</v>
      </c>
      <c r="D917" s="246" t="s">
        <v>1148</v>
      </c>
      <c r="E917" s="247">
        <v>3300000</v>
      </c>
    </row>
    <row r="918" spans="1:5">
      <c r="A918" s="245" t="s">
        <v>0</v>
      </c>
      <c r="B918" s="246" t="s">
        <v>2088</v>
      </c>
      <c r="C918" s="246" t="s">
        <v>133</v>
      </c>
      <c r="D918" s="246" t="s">
        <v>402</v>
      </c>
      <c r="E918" s="247">
        <v>3300000</v>
      </c>
    </row>
    <row r="919" spans="1:5" ht="25.5">
      <c r="A919" s="245" t="s">
        <v>1328</v>
      </c>
      <c r="B919" s="246" t="s">
        <v>2088</v>
      </c>
      <c r="C919" s="246" t="s">
        <v>1329</v>
      </c>
      <c r="D919" s="246" t="s">
        <v>1174</v>
      </c>
      <c r="E919" s="247">
        <v>2200000</v>
      </c>
    </row>
    <row r="920" spans="1:5">
      <c r="A920" s="245" t="s">
        <v>1199</v>
      </c>
      <c r="B920" s="246" t="s">
        <v>2088</v>
      </c>
      <c r="C920" s="246" t="s">
        <v>1200</v>
      </c>
      <c r="D920" s="246" t="s">
        <v>1174</v>
      </c>
      <c r="E920" s="247">
        <v>2200000</v>
      </c>
    </row>
    <row r="921" spans="1:5">
      <c r="A921" s="245" t="s">
        <v>140</v>
      </c>
      <c r="B921" s="246" t="s">
        <v>2088</v>
      </c>
      <c r="C921" s="246" t="s">
        <v>1200</v>
      </c>
      <c r="D921" s="246" t="s">
        <v>1142</v>
      </c>
      <c r="E921" s="247">
        <v>2200000</v>
      </c>
    </row>
    <row r="922" spans="1:5">
      <c r="A922" s="245" t="s">
        <v>1077</v>
      </c>
      <c r="B922" s="246" t="s">
        <v>2088</v>
      </c>
      <c r="C922" s="246" t="s">
        <v>1200</v>
      </c>
      <c r="D922" s="246" t="s">
        <v>1078</v>
      </c>
      <c r="E922" s="247">
        <v>2200000</v>
      </c>
    </row>
    <row r="923" spans="1:5" ht="89.25">
      <c r="A923" s="245" t="s">
        <v>2089</v>
      </c>
      <c r="B923" s="246" t="s">
        <v>2090</v>
      </c>
      <c r="C923" s="246" t="s">
        <v>1174</v>
      </c>
      <c r="D923" s="246" t="s">
        <v>1174</v>
      </c>
      <c r="E923" s="247">
        <v>4779205</v>
      </c>
    </row>
    <row r="924" spans="1:5" ht="51">
      <c r="A924" s="245" t="s">
        <v>1319</v>
      </c>
      <c r="B924" s="246" t="s">
        <v>2090</v>
      </c>
      <c r="C924" s="246" t="s">
        <v>273</v>
      </c>
      <c r="D924" s="246" t="s">
        <v>1174</v>
      </c>
      <c r="E924" s="247">
        <v>2764788</v>
      </c>
    </row>
    <row r="925" spans="1:5">
      <c r="A925" s="245" t="s">
        <v>1191</v>
      </c>
      <c r="B925" s="246" t="s">
        <v>2090</v>
      </c>
      <c r="C925" s="246" t="s">
        <v>133</v>
      </c>
      <c r="D925" s="246" t="s">
        <v>1174</v>
      </c>
      <c r="E925" s="247">
        <v>2764788</v>
      </c>
    </row>
    <row r="926" spans="1:5">
      <c r="A926" s="245" t="s">
        <v>249</v>
      </c>
      <c r="B926" s="246" t="s">
        <v>2090</v>
      </c>
      <c r="C926" s="246" t="s">
        <v>133</v>
      </c>
      <c r="D926" s="246" t="s">
        <v>1148</v>
      </c>
      <c r="E926" s="247">
        <v>2764788</v>
      </c>
    </row>
    <row r="927" spans="1:5">
      <c r="A927" s="245" t="s">
        <v>0</v>
      </c>
      <c r="B927" s="246" t="s">
        <v>2090</v>
      </c>
      <c r="C927" s="246" t="s">
        <v>133</v>
      </c>
      <c r="D927" s="246" t="s">
        <v>402</v>
      </c>
      <c r="E927" s="247">
        <v>2764788</v>
      </c>
    </row>
    <row r="928" spans="1:5" ht="25.5">
      <c r="A928" s="245" t="s">
        <v>1328</v>
      </c>
      <c r="B928" s="246" t="s">
        <v>2090</v>
      </c>
      <c r="C928" s="246" t="s">
        <v>1329</v>
      </c>
      <c r="D928" s="246" t="s">
        <v>1174</v>
      </c>
      <c r="E928" s="247">
        <v>2014417</v>
      </c>
    </row>
    <row r="929" spans="1:5">
      <c r="A929" s="245" t="s">
        <v>1199</v>
      </c>
      <c r="B929" s="246" t="s">
        <v>2090</v>
      </c>
      <c r="C929" s="246" t="s">
        <v>1200</v>
      </c>
      <c r="D929" s="246" t="s">
        <v>1174</v>
      </c>
      <c r="E929" s="247">
        <v>2014417</v>
      </c>
    </row>
    <row r="930" spans="1:5">
      <c r="A930" s="245" t="s">
        <v>140</v>
      </c>
      <c r="B930" s="246" t="s">
        <v>2090</v>
      </c>
      <c r="C930" s="246" t="s">
        <v>1200</v>
      </c>
      <c r="D930" s="246" t="s">
        <v>1142</v>
      </c>
      <c r="E930" s="247">
        <v>2014417</v>
      </c>
    </row>
    <row r="931" spans="1:5">
      <c r="A931" s="245" t="s">
        <v>1077</v>
      </c>
      <c r="B931" s="246" t="s">
        <v>2090</v>
      </c>
      <c r="C931" s="246" t="s">
        <v>1200</v>
      </c>
      <c r="D931" s="246" t="s">
        <v>1078</v>
      </c>
      <c r="E931" s="247">
        <v>2014417</v>
      </c>
    </row>
    <row r="932" spans="1:5" ht="102">
      <c r="A932" s="245" t="s">
        <v>509</v>
      </c>
      <c r="B932" s="246" t="s">
        <v>703</v>
      </c>
      <c r="C932" s="246" t="s">
        <v>1174</v>
      </c>
      <c r="D932" s="246" t="s">
        <v>1174</v>
      </c>
      <c r="E932" s="247">
        <v>81591556.75</v>
      </c>
    </row>
    <row r="933" spans="1:5" ht="51">
      <c r="A933" s="245" t="s">
        <v>1319</v>
      </c>
      <c r="B933" s="246" t="s">
        <v>703</v>
      </c>
      <c r="C933" s="246" t="s">
        <v>273</v>
      </c>
      <c r="D933" s="246" t="s">
        <v>1174</v>
      </c>
      <c r="E933" s="247">
        <v>42305963.090000004</v>
      </c>
    </row>
    <row r="934" spans="1:5">
      <c r="A934" s="245" t="s">
        <v>1191</v>
      </c>
      <c r="B934" s="246" t="s">
        <v>703</v>
      </c>
      <c r="C934" s="246" t="s">
        <v>133</v>
      </c>
      <c r="D934" s="246" t="s">
        <v>1174</v>
      </c>
      <c r="E934" s="247">
        <v>42305963.090000004</v>
      </c>
    </row>
    <row r="935" spans="1:5">
      <c r="A935" s="245" t="s">
        <v>249</v>
      </c>
      <c r="B935" s="246" t="s">
        <v>703</v>
      </c>
      <c r="C935" s="246" t="s">
        <v>133</v>
      </c>
      <c r="D935" s="246" t="s">
        <v>1148</v>
      </c>
      <c r="E935" s="247">
        <v>42305963.090000004</v>
      </c>
    </row>
    <row r="936" spans="1:5">
      <c r="A936" s="245" t="s">
        <v>0</v>
      </c>
      <c r="B936" s="246" t="s">
        <v>703</v>
      </c>
      <c r="C936" s="246" t="s">
        <v>133</v>
      </c>
      <c r="D936" s="246" t="s">
        <v>402</v>
      </c>
      <c r="E936" s="247">
        <v>42305963.090000004</v>
      </c>
    </row>
    <row r="937" spans="1:5" ht="25.5">
      <c r="A937" s="245" t="s">
        <v>1320</v>
      </c>
      <c r="B937" s="246" t="s">
        <v>703</v>
      </c>
      <c r="C937" s="246" t="s">
        <v>1321</v>
      </c>
      <c r="D937" s="246" t="s">
        <v>1174</v>
      </c>
      <c r="E937" s="247">
        <v>3062767.75</v>
      </c>
    </row>
    <row r="938" spans="1:5" ht="25.5">
      <c r="A938" s="245" t="s">
        <v>1197</v>
      </c>
      <c r="B938" s="246" t="s">
        <v>703</v>
      </c>
      <c r="C938" s="246" t="s">
        <v>1198</v>
      </c>
      <c r="D938" s="246" t="s">
        <v>1174</v>
      </c>
      <c r="E938" s="247">
        <v>3062767.75</v>
      </c>
    </row>
    <row r="939" spans="1:5">
      <c r="A939" s="245" t="s">
        <v>249</v>
      </c>
      <c r="B939" s="246" t="s">
        <v>703</v>
      </c>
      <c r="C939" s="246" t="s">
        <v>1198</v>
      </c>
      <c r="D939" s="246" t="s">
        <v>1148</v>
      </c>
      <c r="E939" s="247">
        <v>3062767.75</v>
      </c>
    </row>
    <row r="940" spans="1:5">
      <c r="A940" s="245" t="s">
        <v>0</v>
      </c>
      <c r="B940" s="246" t="s">
        <v>703</v>
      </c>
      <c r="C940" s="246" t="s">
        <v>1198</v>
      </c>
      <c r="D940" s="246" t="s">
        <v>402</v>
      </c>
      <c r="E940" s="247">
        <v>3062767.75</v>
      </c>
    </row>
    <row r="941" spans="1:5">
      <c r="A941" s="245" t="s">
        <v>1324</v>
      </c>
      <c r="B941" s="246" t="s">
        <v>703</v>
      </c>
      <c r="C941" s="246" t="s">
        <v>1325</v>
      </c>
      <c r="D941" s="246" t="s">
        <v>1174</v>
      </c>
      <c r="E941" s="247">
        <v>46816</v>
      </c>
    </row>
    <row r="942" spans="1:5" ht="25.5">
      <c r="A942" s="245" t="s">
        <v>1201</v>
      </c>
      <c r="B942" s="246" t="s">
        <v>703</v>
      </c>
      <c r="C942" s="246" t="s">
        <v>557</v>
      </c>
      <c r="D942" s="246" t="s">
        <v>1174</v>
      </c>
      <c r="E942" s="247">
        <v>46816</v>
      </c>
    </row>
    <row r="943" spans="1:5">
      <c r="A943" s="245" t="s">
        <v>249</v>
      </c>
      <c r="B943" s="246" t="s">
        <v>703</v>
      </c>
      <c r="C943" s="246" t="s">
        <v>557</v>
      </c>
      <c r="D943" s="246" t="s">
        <v>1148</v>
      </c>
      <c r="E943" s="247">
        <v>46816</v>
      </c>
    </row>
    <row r="944" spans="1:5">
      <c r="A944" s="245" t="s">
        <v>0</v>
      </c>
      <c r="B944" s="246" t="s">
        <v>703</v>
      </c>
      <c r="C944" s="246" t="s">
        <v>557</v>
      </c>
      <c r="D944" s="246" t="s">
        <v>402</v>
      </c>
      <c r="E944" s="247">
        <v>46816</v>
      </c>
    </row>
    <row r="945" spans="1:5" ht="25.5">
      <c r="A945" s="245" t="s">
        <v>1328</v>
      </c>
      <c r="B945" s="246" t="s">
        <v>703</v>
      </c>
      <c r="C945" s="246" t="s">
        <v>1329</v>
      </c>
      <c r="D945" s="246" t="s">
        <v>1174</v>
      </c>
      <c r="E945" s="247">
        <v>36162465</v>
      </c>
    </row>
    <row r="946" spans="1:5">
      <c r="A946" s="245" t="s">
        <v>1199</v>
      </c>
      <c r="B946" s="246" t="s">
        <v>703</v>
      </c>
      <c r="C946" s="246" t="s">
        <v>1200</v>
      </c>
      <c r="D946" s="246" t="s">
        <v>1174</v>
      </c>
      <c r="E946" s="247">
        <v>36162465</v>
      </c>
    </row>
    <row r="947" spans="1:5">
      <c r="A947" s="245" t="s">
        <v>140</v>
      </c>
      <c r="B947" s="246" t="s">
        <v>703</v>
      </c>
      <c r="C947" s="246" t="s">
        <v>1200</v>
      </c>
      <c r="D947" s="246" t="s">
        <v>1142</v>
      </c>
      <c r="E947" s="247">
        <v>36162465</v>
      </c>
    </row>
    <row r="948" spans="1:5">
      <c r="A948" s="245" t="s">
        <v>1077</v>
      </c>
      <c r="B948" s="246" t="s">
        <v>703</v>
      </c>
      <c r="C948" s="246" t="s">
        <v>1200</v>
      </c>
      <c r="D948" s="246" t="s">
        <v>1078</v>
      </c>
      <c r="E948" s="247">
        <v>36162465</v>
      </c>
    </row>
    <row r="949" spans="1:5">
      <c r="A949" s="245" t="s">
        <v>1322</v>
      </c>
      <c r="B949" s="246" t="s">
        <v>703</v>
      </c>
      <c r="C949" s="246" t="s">
        <v>1323</v>
      </c>
      <c r="D949" s="246" t="s">
        <v>1174</v>
      </c>
      <c r="E949" s="247">
        <v>13544.91</v>
      </c>
    </row>
    <row r="950" spans="1:5">
      <c r="A950" s="245" t="s">
        <v>1202</v>
      </c>
      <c r="B950" s="246" t="s">
        <v>703</v>
      </c>
      <c r="C950" s="246" t="s">
        <v>1203</v>
      </c>
      <c r="D950" s="246" t="s">
        <v>1174</v>
      </c>
      <c r="E950" s="247">
        <v>13544.91</v>
      </c>
    </row>
    <row r="951" spans="1:5">
      <c r="A951" s="245" t="s">
        <v>249</v>
      </c>
      <c r="B951" s="246" t="s">
        <v>703</v>
      </c>
      <c r="C951" s="246" t="s">
        <v>1203</v>
      </c>
      <c r="D951" s="246" t="s">
        <v>1148</v>
      </c>
      <c r="E951" s="247">
        <v>13544.91</v>
      </c>
    </row>
    <row r="952" spans="1:5">
      <c r="A952" s="245" t="s">
        <v>0</v>
      </c>
      <c r="B952" s="246" t="s">
        <v>703</v>
      </c>
      <c r="C952" s="246" t="s">
        <v>1203</v>
      </c>
      <c r="D952" s="246" t="s">
        <v>402</v>
      </c>
      <c r="E952" s="247">
        <v>13544.91</v>
      </c>
    </row>
    <row r="953" spans="1:5" ht="114.75">
      <c r="A953" s="245" t="s">
        <v>510</v>
      </c>
      <c r="B953" s="246" t="s">
        <v>704</v>
      </c>
      <c r="C953" s="246" t="s">
        <v>1174</v>
      </c>
      <c r="D953" s="246" t="s">
        <v>1174</v>
      </c>
      <c r="E953" s="247">
        <v>47065000</v>
      </c>
    </row>
    <row r="954" spans="1:5" ht="51">
      <c r="A954" s="245" t="s">
        <v>1319</v>
      </c>
      <c r="B954" s="246" t="s">
        <v>704</v>
      </c>
      <c r="C954" s="246" t="s">
        <v>273</v>
      </c>
      <c r="D954" s="246" t="s">
        <v>1174</v>
      </c>
      <c r="E954" s="247">
        <v>37462600</v>
      </c>
    </row>
    <row r="955" spans="1:5">
      <c r="A955" s="245" t="s">
        <v>1191</v>
      </c>
      <c r="B955" s="246" t="s">
        <v>704</v>
      </c>
      <c r="C955" s="246" t="s">
        <v>133</v>
      </c>
      <c r="D955" s="246" t="s">
        <v>1174</v>
      </c>
      <c r="E955" s="247">
        <v>37462600</v>
      </c>
    </row>
    <row r="956" spans="1:5">
      <c r="A956" s="245" t="s">
        <v>249</v>
      </c>
      <c r="B956" s="246" t="s">
        <v>704</v>
      </c>
      <c r="C956" s="246" t="s">
        <v>133</v>
      </c>
      <c r="D956" s="246" t="s">
        <v>1148</v>
      </c>
      <c r="E956" s="247">
        <v>37462600</v>
      </c>
    </row>
    <row r="957" spans="1:5">
      <c r="A957" s="245" t="s">
        <v>0</v>
      </c>
      <c r="B957" s="246" t="s">
        <v>704</v>
      </c>
      <c r="C957" s="246" t="s">
        <v>133</v>
      </c>
      <c r="D957" s="246" t="s">
        <v>402</v>
      </c>
      <c r="E957" s="247">
        <v>37462600</v>
      </c>
    </row>
    <row r="958" spans="1:5" ht="25.5">
      <c r="A958" s="245" t="s">
        <v>1328</v>
      </c>
      <c r="B958" s="246" t="s">
        <v>704</v>
      </c>
      <c r="C958" s="246" t="s">
        <v>1329</v>
      </c>
      <c r="D958" s="246" t="s">
        <v>1174</v>
      </c>
      <c r="E958" s="247">
        <v>9602400</v>
      </c>
    </row>
    <row r="959" spans="1:5">
      <c r="A959" s="245" t="s">
        <v>1199</v>
      </c>
      <c r="B959" s="246" t="s">
        <v>704</v>
      </c>
      <c r="C959" s="246" t="s">
        <v>1200</v>
      </c>
      <c r="D959" s="246" t="s">
        <v>1174</v>
      </c>
      <c r="E959" s="247">
        <v>9602400</v>
      </c>
    </row>
    <row r="960" spans="1:5">
      <c r="A960" s="245" t="s">
        <v>140</v>
      </c>
      <c r="B960" s="246" t="s">
        <v>704</v>
      </c>
      <c r="C960" s="246" t="s">
        <v>1200</v>
      </c>
      <c r="D960" s="246" t="s">
        <v>1142</v>
      </c>
      <c r="E960" s="247">
        <v>9602400</v>
      </c>
    </row>
    <row r="961" spans="1:5">
      <c r="A961" s="245" t="s">
        <v>1077</v>
      </c>
      <c r="B961" s="246" t="s">
        <v>704</v>
      </c>
      <c r="C961" s="246" t="s">
        <v>1200</v>
      </c>
      <c r="D961" s="246" t="s">
        <v>1078</v>
      </c>
      <c r="E961" s="247">
        <v>9602400</v>
      </c>
    </row>
    <row r="962" spans="1:5" ht="102">
      <c r="A962" s="245" t="s">
        <v>566</v>
      </c>
      <c r="B962" s="246" t="s">
        <v>705</v>
      </c>
      <c r="C962" s="246" t="s">
        <v>1174</v>
      </c>
      <c r="D962" s="246" t="s">
        <v>1174</v>
      </c>
      <c r="E962" s="247">
        <v>271390</v>
      </c>
    </row>
    <row r="963" spans="1:5" ht="25.5">
      <c r="A963" s="245" t="s">
        <v>1328</v>
      </c>
      <c r="B963" s="246" t="s">
        <v>705</v>
      </c>
      <c r="C963" s="246" t="s">
        <v>1329</v>
      </c>
      <c r="D963" s="246" t="s">
        <v>1174</v>
      </c>
      <c r="E963" s="247">
        <v>271390</v>
      </c>
    </row>
    <row r="964" spans="1:5">
      <c r="A964" s="245" t="s">
        <v>1199</v>
      </c>
      <c r="B964" s="246" t="s">
        <v>705</v>
      </c>
      <c r="C964" s="246" t="s">
        <v>1200</v>
      </c>
      <c r="D964" s="246" t="s">
        <v>1174</v>
      </c>
      <c r="E964" s="247">
        <v>271390</v>
      </c>
    </row>
    <row r="965" spans="1:5">
      <c r="A965" s="245" t="s">
        <v>140</v>
      </c>
      <c r="B965" s="246" t="s">
        <v>705</v>
      </c>
      <c r="C965" s="246" t="s">
        <v>1200</v>
      </c>
      <c r="D965" s="246" t="s">
        <v>1142</v>
      </c>
      <c r="E965" s="247">
        <v>271390</v>
      </c>
    </row>
    <row r="966" spans="1:5">
      <c r="A966" s="245" t="s">
        <v>1077</v>
      </c>
      <c r="B966" s="246" t="s">
        <v>705</v>
      </c>
      <c r="C966" s="246" t="s">
        <v>1200</v>
      </c>
      <c r="D966" s="246" t="s">
        <v>1078</v>
      </c>
      <c r="E966" s="247">
        <v>271390</v>
      </c>
    </row>
    <row r="967" spans="1:5" ht="89.25">
      <c r="A967" s="245" t="s">
        <v>511</v>
      </c>
      <c r="B967" s="246" t="s">
        <v>706</v>
      </c>
      <c r="C967" s="246" t="s">
        <v>1174</v>
      </c>
      <c r="D967" s="246" t="s">
        <v>1174</v>
      </c>
      <c r="E967" s="247">
        <v>1080000</v>
      </c>
    </row>
    <row r="968" spans="1:5" ht="51">
      <c r="A968" s="245" t="s">
        <v>1319</v>
      </c>
      <c r="B968" s="246" t="s">
        <v>706</v>
      </c>
      <c r="C968" s="246" t="s">
        <v>273</v>
      </c>
      <c r="D968" s="246" t="s">
        <v>1174</v>
      </c>
      <c r="E968" s="247">
        <v>750000</v>
      </c>
    </row>
    <row r="969" spans="1:5">
      <c r="A969" s="245" t="s">
        <v>1191</v>
      </c>
      <c r="B969" s="246" t="s">
        <v>706</v>
      </c>
      <c r="C969" s="246" t="s">
        <v>133</v>
      </c>
      <c r="D969" s="246" t="s">
        <v>1174</v>
      </c>
      <c r="E969" s="247">
        <v>750000</v>
      </c>
    </row>
    <row r="970" spans="1:5">
      <c r="A970" s="245" t="s">
        <v>249</v>
      </c>
      <c r="B970" s="246" t="s">
        <v>706</v>
      </c>
      <c r="C970" s="246" t="s">
        <v>133</v>
      </c>
      <c r="D970" s="246" t="s">
        <v>1148</v>
      </c>
      <c r="E970" s="247">
        <v>750000</v>
      </c>
    </row>
    <row r="971" spans="1:5">
      <c r="A971" s="245" t="s">
        <v>0</v>
      </c>
      <c r="B971" s="246" t="s">
        <v>706</v>
      </c>
      <c r="C971" s="246" t="s">
        <v>133</v>
      </c>
      <c r="D971" s="246" t="s">
        <v>402</v>
      </c>
      <c r="E971" s="247">
        <v>750000</v>
      </c>
    </row>
    <row r="972" spans="1:5" ht="25.5">
      <c r="A972" s="245" t="s">
        <v>1328</v>
      </c>
      <c r="B972" s="246" t="s">
        <v>706</v>
      </c>
      <c r="C972" s="246" t="s">
        <v>1329</v>
      </c>
      <c r="D972" s="246" t="s">
        <v>1174</v>
      </c>
      <c r="E972" s="247">
        <v>330000</v>
      </c>
    </row>
    <row r="973" spans="1:5">
      <c r="A973" s="245" t="s">
        <v>1199</v>
      </c>
      <c r="B973" s="246" t="s">
        <v>706</v>
      </c>
      <c r="C973" s="246" t="s">
        <v>1200</v>
      </c>
      <c r="D973" s="246" t="s">
        <v>1174</v>
      </c>
      <c r="E973" s="247">
        <v>330000</v>
      </c>
    </row>
    <row r="974" spans="1:5">
      <c r="A974" s="245" t="s">
        <v>140</v>
      </c>
      <c r="B974" s="246" t="s">
        <v>706</v>
      </c>
      <c r="C974" s="246" t="s">
        <v>1200</v>
      </c>
      <c r="D974" s="246" t="s">
        <v>1142</v>
      </c>
      <c r="E974" s="247">
        <v>330000</v>
      </c>
    </row>
    <row r="975" spans="1:5">
      <c r="A975" s="245" t="s">
        <v>1077</v>
      </c>
      <c r="B975" s="246" t="s">
        <v>706</v>
      </c>
      <c r="C975" s="246" t="s">
        <v>1200</v>
      </c>
      <c r="D975" s="246" t="s">
        <v>1078</v>
      </c>
      <c r="E975" s="247">
        <v>330000</v>
      </c>
    </row>
    <row r="976" spans="1:5" ht="89.25">
      <c r="A976" s="245" t="s">
        <v>567</v>
      </c>
      <c r="B976" s="246" t="s">
        <v>707</v>
      </c>
      <c r="C976" s="246" t="s">
        <v>1174</v>
      </c>
      <c r="D976" s="246" t="s">
        <v>1174</v>
      </c>
      <c r="E976" s="247">
        <v>4485100</v>
      </c>
    </row>
    <row r="977" spans="1:5" ht="25.5">
      <c r="A977" s="245" t="s">
        <v>1320</v>
      </c>
      <c r="B977" s="246" t="s">
        <v>707</v>
      </c>
      <c r="C977" s="246" t="s">
        <v>1321</v>
      </c>
      <c r="D977" s="246" t="s">
        <v>1174</v>
      </c>
      <c r="E977" s="247">
        <v>615100</v>
      </c>
    </row>
    <row r="978" spans="1:5" ht="25.5">
      <c r="A978" s="245" t="s">
        <v>1197</v>
      </c>
      <c r="B978" s="246" t="s">
        <v>707</v>
      </c>
      <c r="C978" s="246" t="s">
        <v>1198</v>
      </c>
      <c r="D978" s="246" t="s">
        <v>1174</v>
      </c>
      <c r="E978" s="247">
        <v>615100</v>
      </c>
    </row>
    <row r="979" spans="1:5">
      <c r="A979" s="245" t="s">
        <v>249</v>
      </c>
      <c r="B979" s="246" t="s">
        <v>707</v>
      </c>
      <c r="C979" s="246" t="s">
        <v>1198</v>
      </c>
      <c r="D979" s="246" t="s">
        <v>1148</v>
      </c>
      <c r="E979" s="247">
        <v>615100</v>
      </c>
    </row>
    <row r="980" spans="1:5">
      <c r="A980" s="245" t="s">
        <v>0</v>
      </c>
      <c r="B980" s="246" t="s">
        <v>707</v>
      </c>
      <c r="C980" s="246" t="s">
        <v>1198</v>
      </c>
      <c r="D980" s="246" t="s">
        <v>402</v>
      </c>
      <c r="E980" s="247">
        <v>615100</v>
      </c>
    </row>
    <row r="981" spans="1:5" ht="25.5">
      <c r="A981" s="245" t="s">
        <v>1328</v>
      </c>
      <c r="B981" s="246" t="s">
        <v>707</v>
      </c>
      <c r="C981" s="246" t="s">
        <v>1329</v>
      </c>
      <c r="D981" s="246" t="s">
        <v>1174</v>
      </c>
      <c r="E981" s="247">
        <v>3870000</v>
      </c>
    </row>
    <row r="982" spans="1:5">
      <c r="A982" s="245" t="s">
        <v>1199</v>
      </c>
      <c r="B982" s="246" t="s">
        <v>707</v>
      </c>
      <c r="C982" s="246" t="s">
        <v>1200</v>
      </c>
      <c r="D982" s="246" t="s">
        <v>1174</v>
      </c>
      <c r="E982" s="247">
        <v>3870000</v>
      </c>
    </row>
    <row r="983" spans="1:5">
      <c r="A983" s="245" t="s">
        <v>140</v>
      </c>
      <c r="B983" s="246" t="s">
        <v>707</v>
      </c>
      <c r="C983" s="246" t="s">
        <v>1200</v>
      </c>
      <c r="D983" s="246" t="s">
        <v>1142</v>
      </c>
      <c r="E983" s="247">
        <v>3870000</v>
      </c>
    </row>
    <row r="984" spans="1:5">
      <c r="A984" s="245" t="s">
        <v>1077</v>
      </c>
      <c r="B984" s="246" t="s">
        <v>707</v>
      </c>
      <c r="C984" s="246" t="s">
        <v>1200</v>
      </c>
      <c r="D984" s="246" t="s">
        <v>1078</v>
      </c>
      <c r="E984" s="247">
        <v>3870000</v>
      </c>
    </row>
    <row r="985" spans="1:5" ht="63.75">
      <c r="A985" s="245" t="s">
        <v>1634</v>
      </c>
      <c r="B985" s="246" t="s">
        <v>1635</v>
      </c>
      <c r="C985" s="246" t="s">
        <v>1174</v>
      </c>
      <c r="D985" s="246" t="s">
        <v>1174</v>
      </c>
      <c r="E985" s="247">
        <v>87335.25</v>
      </c>
    </row>
    <row r="986" spans="1:5" ht="25.5">
      <c r="A986" s="245" t="s">
        <v>1320</v>
      </c>
      <c r="B986" s="246" t="s">
        <v>1635</v>
      </c>
      <c r="C986" s="246" t="s">
        <v>1321</v>
      </c>
      <c r="D986" s="246" t="s">
        <v>1174</v>
      </c>
      <c r="E986" s="247">
        <v>33335.25</v>
      </c>
    </row>
    <row r="987" spans="1:5" ht="25.5">
      <c r="A987" s="245" t="s">
        <v>1197</v>
      </c>
      <c r="B987" s="246" t="s">
        <v>1635</v>
      </c>
      <c r="C987" s="246" t="s">
        <v>1198</v>
      </c>
      <c r="D987" s="246" t="s">
        <v>1174</v>
      </c>
      <c r="E987" s="247">
        <v>33335.25</v>
      </c>
    </row>
    <row r="988" spans="1:5">
      <c r="A988" s="245" t="s">
        <v>249</v>
      </c>
      <c r="B988" s="246" t="s">
        <v>1635</v>
      </c>
      <c r="C988" s="246" t="s">
        <v>1198</v>
      </c>
      <c r="D988" s="246" t="s">
        <v>1148</v>
      </c>
      <c r="E988" s="247">
        <v>33335.25</v>
      </c>
    </row>
    <row r="989" spans="1:5">
      <c r="A989" s="245" t="s">
        <v>0</v>
      </c>
      <c r="B989" s="246" t="s">
        <v>1635</v>
      </c>
      <c r="C989" s="246" t="s">
        <v>1198</v>
      </c>
      <c r="D989" s="246" t="s">
        <v>402</v>
      </c>
      <c r="E989" s="247">
        <v>33335.25</v>
      </c>
    </row>
    <row r="990" spans="1:5" ht="25.5">
      <c r="A990" s="245" t="s">
        <v>1328</v>
      </c>
      <c r="B990" s="246" t="s">
        <v>1635</v>
      </c>
      <c r="C990" s="246" t="s">
        <v>1329</v>
      </c>
      <c r="D990" s="246" t="s">
        <v>1174</v>
      </c>
      <c r="E990" s="247">
        <v>54000</v>
      </c>
    </row>
    <row r="991" spans="1:5">
      <c r="A991" s="245" t="s">
        <v>1199</v>
      </c>
      <c r="B991" s="246" t="s">
        <v>1635</v>
      </c>
      <c r="C991" s="246" t="s">
        <v>1200</v>
      </c>
      <c r="D991" s="246" t="s">
        <v>1174</v>
      </c>
      <c r="E991" s="247">
        <v>54000</v>
      </c>
    </row>
    <row r="992" spans="1:5">
      <c r="A992" s="245" t="s">
        <v>140</v>
      </c>
      <c r="B992" s="246" t="s">
        <v>1635</v>
      </c>
      <c r="C992" s="246" t="s">
        <v>1200</v>
      </c>
      <c r="D992" s="246" t="s">
        <v>1142</v>
      </c>
      <c r="E992" s="247">
        <v>54000</v>
      </c>
    </row>
    <row r="993" spans="1:5">
      <c r="A993" s="245" t="s">
        <v>1077</v>
      </c>
      <c r="B993" s="246" t="s">
        <v>1635</v>
      </c>
      <c r="C993" s="246" t="s">
        <v>1200</v>
      </c>
      <c r="D993" s="246" t="s">
        <v>1078</v>
      </c>
      <c r="E993" s="247">
        <v>54000</v>
      </c>
    </row>
    <row r="994" spans="1:5" ht="63.75">
      <c r="A994" s="245" t="s">
        <v>1792</v>
      </c>
      <c r="B994" s="246" t="s">
        <v>1793</v>
      </c>
      <c r="C994" s="246" t="s">
        <v>1174</v>
      </c>
      <c r="D994" s="246" t="s">
        <v>1174</v>
      </c>
      <c r="E994" s="247">
        <v>200000</v>
      </c>
    </row>
    <row r="995" spans="1:5" ht="25.5">
      <c r="A995" s="245" t="s">
        <v>1320</v>
      </c>
      <c r="B995" s="246" t="s">
        <v>1793</v>
      </c>
      <c r="C995" s="246" t="s">
        <v>1321</v>
      </c>
      <c r="D995" s="246" t="s">
        <v>1174</v>
      </c>
      <c r="E995" s="247">
        <v>200000</v>
      </c>
    </row>
    <row r="996" spans="1:5" ht="25.5">
      <c r="A996" s="245" t="s">
        <v>1197</v>
      </c>
      <c r="B996" s="246" t="s">
        <v>1793</v>
      </c>
      <c r="C996" s="246" t="s">
        <v>1198</v>
      </c>
      <c r="D996" s="246" t="s">
        <v>1174</v>
      </c>
      <c r="E996" s="247">
        <v>200000</v>
      </c>
    </row>
    <row r="997" spans="1:5">
      <c r="A997" s="245" t="s">
        <v>249</v>
      </c>
      <c r="B997" s="246" t="s">
        <v>1793</v>
      </c>
      <c r="C997" s="246" t="s">
        <v>1198</v>
      </c>
      <c r="D997" s="246" t="s">
        <v>1148</v>
      </c>
      <c r="E997" s="247">
        <v>200000</v>
      </c>
    </row>
    <row r="998" spans="1:5">
      <c r="A998" s="245" t="s">
        <v>0</v>
      </c>
      <c r="B998" s="246" t="s">
        <v>1793</v>
      </c>
      <c r="C998" s="246" t="s">
        <v>1198</v>
      </c>
      <c r="D998" s="246" t="s">
        <v>402</v>
      </c>
      <c r="E998" s="247">
        <v>200000</v>
      </c>
    </row>
    <row r="999" spans="1:5" ht="89.25">
      <c r="A999" s="245" t="s">
        <v>956</v>
      </c>
      <c r="B999" s="246" t="s">
        <v>957</v>
      </c>
      <c r="C999" s="246" t="s">
        <v>1174</v>
      </c>
      <c r="D999" s="246" t="s">
        <v>1174</v>
      </c>
      <c r="E999" s="247">
        <v>581000</v>
      </c>
    </row>
    <row r="1000" spans="1:5" ht="25.5">
      <c r="A1000" s="245" t="s">
        <v>1320</v>
      </c>
      <c r="B1000" s="246" t="s">
        <v>957</v>
      </c>
      <c r="C1000" s="246" t="s">
        <v>1321</v>
      </c>
      <c r="D1000" s="246" t="s">
        <v>1174</v>
      </c>
      <c r="E1000" s="247">
        <v>200000</v>
      </c>
    </row>
    <row r="1001" spans="1:5" ht="25.5">
      <c r="A1001" s="245" t="s">
        <v>1197</v>
      </c>
      <c r="B1001" s="246" t="s">
        <v>957</v>
      </c>
      <c r="C1001" s="246" t="s">
        <v>1198</v>
      </c>
      <c r="D1001" s="246" t="s">
        <v>1174</v>
      </c>
      <c r="E1001" s="247">
        <v>200000</v>
      </c>
    </row>
    <row r="1002" spans="1:5">
      <c r="A1002" s="245" t="s">
        <v>249</v>
      </c>
      <c r="B1002" s="246" t="s">
        <v>957</v>
      </c>
      <c r="C1002" s="246" t="s">
        <v>1198</v>
      </c>
      <c r="D1002" s="246" t="s">
        <v>1148</v>
      </c>
      <c r="E1002" s="247">
        <v>200000</v>
      </c>
    </row>
    <row r="1003" spans="1:5">
      <c r="A1003" s="245" t="s">
        <v>0</v>
      </c>
      <c r="B1003" s="246" t="s">
        <v>957</v>
      </c>
      <c r="C1003" s="246" t="s">
        <v>1198</v>
      </c>
      <c r="D1003" s="246" t="s">
        <v>402</v>
      </c>
      <c r="E1003" s="247">
        <v>200000</v>
      </c>
    </row>
    <row r="1004" spans="1:5" ht="25.5">
      <c r="A1004" s="245" t="s">
        <v>1328</v>
      </c>
      <c r="B1004" s="246" t="s">
        <v>957</v>
      </c>
      <c r="C1004" s="246" t="s">
        <v>1329</v>
      </c>
      <c r="D1004" s="246" t="s">
        <v>1174</v>
      </c>
      <c r="E1004" s="247">
        <v>381000</v>
      </c>
    </row>
    <row r="1005" spans="1:5">
      <c r="A1005" s="245" t="s">
        <v>1199</v>
      </c>
      <c r="B1005" s="246" t="s">
        <v>957</v>
      </c>
      <c r="C1005" s="246" t="s">
        <v>1200</v>
      </c>
      <c r="D1005" s="246" t="s">
        <v>1174</v>
      </c>
      <c r="E1005" s="247">
        <v>381000</v>
      </c>
    </row>
    <row r="1006" spans="1:5">
      <c r="A1006" s="245" t="s">
        <v>140</v>
      </c>
      <c r="B1006" s="246" t="s">
        <v>957</v>
      </c>
      <c r="C1006" s="246" t="s">
        <v>1200</v>
      </c>
      <c r="D1006" s="246" t="s">
        <v>1142</v>
      </c>
      <c r="E1006" s="247">
        <v>381000</v>
      </c>
    </row>
    <row r="1007" spans="1:5">
      <c r="A1007" s="245" t="s">
        <v>1077</v>
      </c>
      <c r="B1007" s="246" t="s">
        <v>957</v>
      </c>
      <c r="C1007" s="246" t="s">
        <v>1200</v>
      </c>
      <c r="D1007" s="246" t="s">
        <v>1078</v>
      </c>
      <c r="E1007" s="247">
        <v>381000</v>
      </c>
    </row>
    <row r="1008" spans="1:5" ht="63.75">
      <c r="A1008" s="245" t="s">
        <v>898</v>
      </c>
      <c r="B1008" s="246" t="s">
        <v>2105</v>
      </c>
      <c r="C1008" s="246" t="s">
        <v>1174</v>
      </c>
      <c r="D1008" s="246" t="s">
        <v>1174</v>
      </c>
      <c r="E1008" s="247">
        <v>770000</v>
      </c>
    </row>
    <row r="1009" spans="1:5" ht="25.5">
      <c r="A1009" s="245" t="s">
        <v>1328</v>
      </c>
      <c r="B1009" s="246" t="s">
        <v>2105</v>
      </c>
      <c r="C1009" s="246" t="s">
        <v>1329</v>
      </c>
      <c r="D1009" s="246" t="s">
        <v>1174</v>
      </c>
      <c r="E1009" s="247">
        <v>770000</v>
      </c>
    </row>
    <row r="1010" spans="1:5">
      <c r="A1010" s="245" t="s">
        <v>1199</v>
      </c>
      <c r="B1010" s="246" t="s">
        <v>2105</v>
      </c>
      <c r="C1010" s="246" t="s">
        <v>1200</v>
      </c>
      <c r="D1010" s="246" t="s">
        <v>1174</v>
      </c>
      <c r="E1010" s="247">
        <v>770000</v>
      </c>
    </row>
    <row r="1011" spans="1:5">
      <c r="A1011" s="245" t="s">
        <v>249</v>
      </c>
      <c r="B1011" s="246" t="s">
        <v>2105</v>
      </c>
      <c r="C1011" s="246" t="s">
        <v>1200</v>
      </c>
      <c r="D1011" s="246" t="s">
        <v>1148</v>
      </c>
      <c r="E1011" s="247">
        <v>770000</v>
      </c>
    </row>
    <row r="1012" spans="1:5">
      <c r="A1012" s="245" t="s">
        <v>209</v>
      </c>
      <c r="B1012" s="246" t="s">
        <v>2105</v>
      </c>
      <c r="C1012" s="246" t="s">
        <v>1200</v>
      </c>
      <c r="D1012" s="246" t="s">
        <v>392</v>
      </c>
      <c r="E1012" s="247">
        <v>770000</v>
      </c>
    </row>
    <row r="1013" spans="1:5" ht="51">
      <c r="A1013" s="245" t="s">
        <v>2245</v>
      </c>
      <c r="B1013" s="246" t="s">
        <v>2246</v>
      </c>
      <c r="C1013" s="246" t="s">
        <v>1174</v>
      </c>
      <c r="D1013" s="246" t="s">
        <v>1174</v>
      </c>
      <c r="E1013" s="247">
        <v>1000000</v>
      </c>
    </row>
    <row r="1014" spans="1:5" ht="25.5">
      <c r="A1014" s="245" t="s">
        <v>1320</v>
      </c>
      <c r="B1014" s="246" t="s">
        <v>2246</v>
      </c>
      <c r="C1014" s="246" t="s">
        <v>1321</v>
      </c>
      <c r="D1014" s="246" t="s">
        <v>1174</v>
      </c>
      <c r="E1014" s="247">
        <v>1000000</v>
      </c>
    </row>
    <row r="1015" spans="1:5" ht="25.5">
      <c r="A1015" s="245" t="s">
        <v>1197</v>
      </c>
      <c r="B1015" s="246" t="s">
        <v>2246</v>
      </c>
      <c r="C1015" s="246" t="s">
        <v>1198</v>
      </c>
      <c r="D1015" s="246" t="s">
        <v>1174</v>
      </c>
      <c r="E1015" s="247">
        <v>1000000</v>
      </c>
    </row>
    <row r="1016" spans="1:5">
      <c r="A1016" s="245" t="s">
        <v>249</v>
      </c>
      <c r="B1016" s="246" t="s">
        <v>2246</v>
      </c>
      <c r="C1016" s="246" t="s">
        <v>1198</v>
      </c>
      <c r="D1016" s="246" t="s">
        <v>1148</v>
      </c>
      <c r="E1016" s="247">
        <v>1000000</v>
      </c>
    </row>
    <row r="1017" spans="1:5">
      <c r="A1017" s="245" t="s">
        <v>209</v>
      </c>
      <c r="B1017" s="246" t="s">
        <v>2246</v>
      </c>
      <c r="C1017" s="246" t="s">
        <v>1198</v>
      </c>
      <c r="D1017" s="246" t="s">
        <v>392</v>
      </c>
      <c r="E1017" s="247">
        <v>1000000</v>
      </c>
    </row>
    <row r="1018" spans="1:5" ht="76.5">
      <c r="A1018" s="245" t="s">
        <v>2106</v>
      </c>
      <c r="B1018" s="246" t="s">
        <v>1508</v>
      </c>
      <c r="C1018" s="246" t="s">
        <v>1174</v>
      </c>
      <c r="D1018" s="246" t="s">
        <v>1174</v>
      </c>
      <c r="E1018" s="247">
        <v>1631317</v>
      </c>
    </row>
    <row r="1019" spans="1:5" ht="25.5">
      <c r="A1019" s="245" t="s">
        <v>1328</v>
      </c>
      <c r="B1019" s="246" t="s">
        <v>1508</v>
      </c>
      <c r="C1019" s="246" t="s">
        <v>1329</v>
      </c>
      <c r="D1019" s="246" t="s">
        <v>1174</v>
      </c>
      <c r="E1019" s="247">
        <v>1631317</v>
      </c>
    </row>
    <row r="1020" spans="1:5">
      <c r="A1020" s="245" t="s">
        <v>1199</v>
      </c>
      <c r="B1020" s="246" t="s">
        <v>1508</v>
      </c>
      <c r="C1020" s="246" t="s">
        <v>1200</v>
      </c>
      <c r="D1020" s="246" t="s">
        <v>1174</v>
      </c>
      <c r="E1020" s="247">
        <v>1631317</v>
      </c>
    </row>
    <row r="1021" spans="1:5">
      <c r="A1021" s="245" t="s">
        <v>249</v>
      </c>
      <c r="B1021" s="246" t="s">
        <v>1508</v>
      </c>
      <c r="C1021" s="246" t="s">
        <v>1200</v>
      </c>
      <c r="D1021" s="246" t="s">
        <v>1148</v>
      </c>
      <c r="E1021" s="247">
        <v>1631317</v>
      </c>
    </row>
    <row r="1022" spans="1:5">
      <c r="A1022" s="245" t="s">
        <v>209</v>
      </c>
      <c r="B1022" s="246" t="s">
        <v>1508</v>
      </c>
      <c r="C1022" s="246" t="s">
        <v>1200</v>
      </c>
      <c r="D1022" s="246" t="s">
        <v>392</v>
      </c>
      <c r="E1022" s="247">
        <v>1631317</v>
      </c>
    </row>
    <row r="1023" spans="1:5" ht="63.75">
      <c r="A1023" s="245" t="s">
        <v>512</v>
      </c>
      <c r="B1023" s="246" t="s">
        <v>731</v>
      </c>
      <c r="C1023" s="246" t="s">
        <v>1174</v>
      </c>
      <c r="D1023" s="246" t="s">
        <v>1174</v>
      </c>
      <c r="E1023" s="247">
        <v>85225</v>
      </c>
    </row>
    <row r="1024" spans="1:5" ht="25.5">
      <c r="A1024" s="245" t="s">
        <v>1328</v>
      </c>
      <c r="B1024" s="246" t="s">
        <v>731</v>
      </c>
      <c r="C1024" s="246" t="s">
        <v>1329</v>
      </c>
      <c r="D1024" s="246" t="s">
        <v>1174</v>
      </c>
      <c r="E1024" s="247">
        <v>85225</v>
      </c>
    </row>
    <row r="1025" spans="1:5">
      <c r="A1025" s="245" t="s">
        <v>1199</v>
      </c>
      <c r="B1025" s="246" t="s">
        <v>731</v>
      </c>
      <c r="C1025" s="246" t="s">
        <v>1200</v>
      </c>
      <c r="D1025" s="246" t="s">
        <v>1174</v>
      </c>
      <c r="E1025" s="247">
        <v>85225</v>
      </c>
    </row>
    <row r="1026" spans="1:5">
      <c r="A1026" s="245" t="s">
        <v>140</v>
      </c>
      <c r="B1026" s="246" t="s">
        <v>731</v>
      </c>
      <c r="C1026" s="246" t="s">
        <v>1200</v>
      </c>
      <c r="D1026" s="246" t="s">
        <v>1142</v>
      </c>
      <c r="E1026" s="247">
        <v>85225</v>
      </c>
    </row>
    <row r="1027" spans="1:5">
      <c r="A1027" s="245" t="s">
        <v>1077</v>
      </c>
      <c r="B1027" s="246" t="s">
        <v>731</v>
      </c>
      <c r="C1027" s="246" t="s">
        <v>1200</v>
      </c>
      <c r="D1027" s="246" t="s">
        <v>1078</v>
      </c>
      <c r="E1027" s="247">
        <v>85225</v>
      </c>
    </row>
    <row r="1028" spans="1:5" ht="63.75">
      <c r="A1028" s="245" t="s">
        <v>1642</v>
      </c>
      <c r="B1028" s="246" t="s">
        <v>1643</v>
      </c>
      <c r="C1028" s="246" t="s">
        <v>1174</v>
      </c>
      <c r="D1028" s="246" t="s">
        <v>1174</v>
      </c>
      <c r="E1028" s="247">
        <v>23906840</v>
      </c>
    </row>
    <row r="1029" spans="1:5" ht="25.5">
      <c r="A1029" s="245" t="s">
        <v>1320</v>
      </c>
      <c r="B1029" s="246" t="s">
        <v>1643</v>
      </c>
      <c r="C1029" s="246" t="s">
        <v>1321</v>
      </c>
      <c r="D1029" s="246" t="s">
        <v>1174</v>
      </c>
      <c r="E1029" s="247">
        <v>20236840</v>
      </c>
    </row>
    <row r="1030" spans="1:5" ht="25.5">
      <c r="A1030" s="245" t="s">
        <v>1197</v>
      </c>
      <c r="B1030" s="246" t="s">
        <v>1643</v>
      </c>
      <c r="C1030" s="246" t="s">
        <v>1198</v>
      </c>
      <c r="D1030" s="246" t="s">
        <v>1174</v>
      </c>
      <c r="E1030" s="247">
        <v>20236840</v>
      </c>
    </row>
    <row r="1031" spans="1:5">
      <c r="A1031" s="245" t="s">
        <v>249</v>
      </c>
      <c r="B1031" s="246" t="s">
        <v>1643</v>
      </c>
      <c r="C1031" s="246" t="s">
        <v>1198</v>
      </c>
      <c r="D1031" s="246" t="s">
        <v>1148</v>
      </c>
      <c r="E1031" s="247">
        <v>20236840</v>
      </c>
    </row>
    <row r="1032" spans="1:5">
      <c r="A1032" s="245" t="s">
        <v>209</v>
      </c>
      <c r="B1032" s="246" t="s">
        <v>1643</v>
      </c>
      <c r="C1032" s="246" t="s">
        <v>1198</v>
      </c>
      <c r="D1032" s="246" t="s">
        <v>392</v>
      </c>
      <c r="E1032" s="247">
        <v>20236840</v>
      </c>
    </row>
    <row r="1033" spans="1:5" ht="25.5">
      <c r="A1033" s="245" t="s">
        <v>1326</v>
      </c>
      <c r="B1033" s="246" t="s">
        <v>1643</v>
      </c>
      <c r="C1033" s="246" t="s">
        <v>1327</v>
      </c>
      <c r="D1033" s="246" t="s">
        <v>1174</v>
      </c>
      <c r="E1033" s="247">
        <v>3670000</v>
      </c>
    </row>
    <row r="1034" spans="1:5">
      <c r="A1034" s="245" t="s">
        <v>1208</v>
      </c>
      <c r="B1034" s="246" t="s">
        <v>1643</v>
      </c>
      <c r="C1034" s="246" t="s">
        <v>75</v>
      </c>
      <c r="D1034" s="246" t="s">
        <v>1174</v>
      </c>
      <c r="E1034" s="247">
        <v>3670000</v>
      </c>
    </row>
    <row r="1035" spans="1:5">
      <c r="A1035" s="245" t="s">
        <v>249</v>
      </c>
      <c r="B1035" s="246" t="s">
        <v>1643</v>
      </c>
      <c r="C1035" s="246" t="s">
        <v>75</v>
      </c>
      <c r="D1035" s="246" t="s">
        <v>1148</v>
      </c>
      <c r="E1035" s="247">
        <v>3670000</v>
      </c>
    </row>
    <row r="1036" spans="1:5">
      <c r="A1036" s="245" t="s">
        <v>209</v>
      </c>
      <c r="B1036" s="246" t="s">
        <v>1643</v>
      </c>
      <c r="C1036" s="246" t="s">
        <v>75</v>
      </c>
      <c r="D1036" s="246" t="s">
        <v>392</v>
      </c>
      <c r="E1036" s="247">
        <v>3670000</v>
      </c>
    </row>
    <row r="1037" spans="1:5" ht="63.75">
      <c r="A1037" s="245" t="s">
        <v>2107</v>
      </c>
      <c r="B1037" s="246" t="s">
        <v>2108</v>
      </c>
      <c r="C1037" s="246" t="s">
        <v>1174</v>
      </c>
      <c r="D1037" s="246" t="s">
        <v>1174</v>
      </c>
      <c r="E1037" s="247">
        <v>50000</v>
      </c>
    </row>
    <row r="1038" spans="1:5" ht="25.5">
      <c r="A1038" s="245" t="s">
        <v>1328</v>
      </c>
      <c r="B1038" s="246" t="s">
        <v>2108</v>
      </c>
      <c r="C1038" s="246" t="s">
        <v>1329</v>
      </c>
      <c r="D1038" s="246" t="s">
        <v>1174</v>
      </c>
      <c r="E1038" s="247">
        <v>50000</v>
      </c>
    </row>
    <row r="1039" spans="1:5">
      <c r="A1039" s="245" t="s">
        <v>1199</v>
      </c>
      <c r="B1039" s="246" t="s">
        <v>2108</v>
      </c>
      <c r="C1039" s="246" t="s">
        <v>1200</v>
      </c>
      <c r="D1039" s="246" t="s">
        <v>1174</v>
      </c>
      <c r="E1039" s="247">
        <v>50000</v>
      </c>
    </row>
    <row r="1040" spans="1:5">
      <c r="A1040" s="245" t="s">
        <v>249</v>
      </c>
      <c r="B1040" s="246" t="s">
        <v>2108</v>
      </c>
      <c r="C1040" s="246" t="s">
        <v>1200</v>
      </c>
      <c r="D1040" s="246" t="s">
        <v>1148</v>
      </c>
      <c r="E1040" s="247">
        <v>50000</v>
      </c>
    </row>
    <row r="1041" spans="1:5">
      <c r="A1041" s="245" t="s">
        <v>209</v>
      </c>
      <c r="B1041" s="246" t="s">
        <v>2108</v>
      </c>
      <c r="C1041" s="246" t="s">
        <v>1200</v>
      </c>
      <c r="D1041" s="246" t="s">
        <v>392</v>
      </c>
      <c r="E1041" s="247">
        <v>50000</v>
      </c>
    </row>
    <row r="1042" spans="1:5" ht="63.75">
      <c r="A1042" s="245" t="s">
        <v>2109</v>
      </c>
      <c r="B1042" s="246" t="s">
        <v>2110</v>
      </c>
      <c r="C1042" s="246" t="s">
        <v>1174</v>
      </c>
      <c r="D1042" s="246" t="s">
        <v>1174</v>
      </c>
      <c r="E1042" s="247">
        <v>100000</v>
      </c>
    </row>
    <row r="1043" spans="1:5" ht="25.5">
      <c r="A1043" s="245" t="s">
        <v>1328</v>
      </c>
      <c r="B1043" s="246" t="s">
        <v>2110</v>
      </c>
      <c r="C1043" s="246" t="s">
        <v>1329</v>
      </c>
      <c r="D1043" s="246" t="s">
        <v>1174</v>
      </c>
      <c r="E1043" s="247">
        <v>100000</v>
      </c>
    </row>
    <row r="1044" spans="1:5">
      <c r="A1044" s="245" t="s">
        <v>1199</v>
      </c>
      <c r="B1044" s="246" t="s">
        <v>2110</v>
      </c>
      <c r="C1044" s="246" t="s">
        <v>1200</v>
      </c>
      <c r="D1044" s="246" t="s">
        <v>1174</v>
      </c>
      <c r="E1044" s="247">
        <v>100000</v>
      </c>
    </row>
    <row r="1045" spans="1:5">
      <c r="A1045" s="245" t="s">
        <v>249</v>
      </c>
      <c r="B1045" s="246" t="s">
        <v>2110</v>
      </c>
      <c r="C1045" s="246" t="s">
        <v>1200</v>
      </c>
      <c r="D1045" s="246" t="s">
        <v>1148</v>
      </c>
      <c r="E1045" s="247">
        <v>100000</v>
      </c>
    </row>
    <row r="1046" spans="1:5">
      <c r="A1046" s="245" t="s">
        <v>209</v>
      </c>
      <c r="B1046" s="246" t="s">
        <v>2110</v>
      </c>
      <c r="C1046" s="246" t="s">
        <v>1200</v>
      </c>
      <c r="D1046" s="246" t="s">
        <v>392</v>
      </c>
      <c r="E1046" s="247">
        <v>100000</v>
      </c>
    </row>
    <row r="1047" spans="1:5">
      <c r="A1047" s="245" t="s">
        <v>466</v>
      </c>
      <c r="B1047" s="246" t="s">
        <v>985</v>
      </c>
      <c r="C1047" s="246" t="s">
        <v>1174</v>
      </c>
      <c r="D1047" s="246" t="s">
        <v>1174</v>
      </c>
      <c r="E1047" s="247">
        <v>18986314</v>
      </c>
    </row>
    <row r="1048" spans="1:5" ht="25.5">
      <c r="A1048" s="245" t="s">
        <v>467</v>
      </c>
      <c r="B1048" s="246" t="s">
        <v>986</v>
      </c>
      <c r="C1048" s="246" t="s">
        <v>1174</v>
      </c>
      <c r="D1048" s="246" t="s">
        <v>1174</v>
      </c>
      <c r="E1048" s="247">
        <v>4221925</v>
      </c>
    </row>
    <row r="1049" spans="1:5" ht="63.75">
      <c r="A1049" s="245" t="s">
        <v>1978</v>
      </c>
      <c r="B1049" s="246" t="s">
        <v>1979</v>
      </c>
      <c r="C1049" s="246" t="s">
        <v>1174</v>
      </c>
      <c r="D1049" s="246" t="s">
        <v>1174</v>
      </c>
      <c r="E1049" s="247">
        <v>511750</v>
      </c>
    </row>
    <row r="1050" spans="1:5" ht="25.5">
      <c r="A1050" s="245" t="s">
        <v>1328</v>
      </c>
      <c r="B1050" s="246" t="s">
        <v>1979</v>
      </c>
      <c r="C1050" s="246" t="s">
        <v>1329</v>
      </c>
      <c r="D1050" s="246" t="s">
        <v>1174</v>
      </c>
      <c r="E1050" s="247">
        <v>511750</v>
      </c>
    </row>
    <row r="1051" spans="1:5">
      <c r="A1051" s="245" t="s">
        <v>1199</v>
      </c>
      <c r="B1051" s="246" t="s">
        <v>1979</v>
      </c>
      <c r="C1051" s="246" t="s">
        <v>1200</v>
      </c>
      <c r="D1051" s="246" t="s">
        <v>1174</v>
      </c>
      <c r="E1051" s="247">
        <v>511750</v>
      </c>
    </row>
    <row r="1052" spans="1:5">
      <c r="A1052" s="245" t="s">
        <v>140</v>
      </c>
      <c r="B1052" s="246" t="s">
        <v>1979</v>
      </c>
      <c r="C1052" s="246" t="s">
        <v>1200</v>
      </c>
      <c r="D1052" s="246" t="s">
        <v>1142</v>
      </c>
      <c r="E1052" s="247">
        <v>511750</v>
      </c>
    </row>
    <row r="1053" spans="1:5">
      <c r="A1053" s="245" t="s">
        <v>1075</v>
      </c>
      <c r="B1053" s="246" t="s">
        <v>1979</v>
      </c>
      <c r="C1053" s="246" t="s">
        <v>1200</v>
      </c>
      <c r="D1053" s="246" t="s">
        <v>365</v>
      </c>
      <c r="E1053" s="247">
        <v>511750</v>
      </c>
    </row>
    <row r="1054" spans="1:5" ht="51">
      <c r="A1054" s="245" t="s">
        <v>1522</v>
      </c>
      <c r="B1054" s="246" t="s">
        <v>682</v>
      </c>
      <c r="C1054" s="246" t="s">
        <v>1174</v>
      </c>
      <c r="D1054" s="246" t="s">
        <v>1174</v>
      </c>
      <c r="E1054" s="247">
        <v>1210175</v>
      </c>
    </row>
    <row r="1055" spans="1:5" ht="25.5">
      <c r="A1055" s="245" t="s">
        <v>1328</v>
      </c>
      <c r="B1055" s="246" t="s">
        <v>682</v>
      </c>
      <c r="C1055" s="246" t="s">
        <v>1329</v>
      </c>
      <c r="D1055" s="246" t="s">
        <v>1174</v>
      </c>
      <c r="E1055" s="247">
        <v>1210175</v>
      </c>
    </row>
    <row r="1056" spans="1:5">
      <c r="A1056" s="245" t="s">
        <v>1199</v>
      </c>
      <c r="B1056" s="246" t="s">
        <v>682</v>
      </c>
      <c r="C1056" s="246" t="s">
        <v>1200</v>
      </c>
      <c r="D1056" s="246" t="s">
        <v>1174</v>
      </c>
      <c r="E1056" s="247">
        <v>1210175</v>
      </c>
    </row>
    <row r="1057" spans="1:5">
      <c r="A1057" s="245" t="s">
        <v>140</v>
      </c>
      <c r="B1057" s="246" t="s">
        <v>682</v>
      </c>
      <c r="C1057" s="246" t="s">
        <v>1200</v>
      </c>
      <c r="D1057" s="246" t="s">
        <v>1142</v>
      </c>
      <c r="E1057" s="247">
        <v>1210175</v>
      </c>
    </row>
    <row r="1058" spans="1:5">
      <c r="A1058" s="245" t="s">
        <v>1075</v>
      </c>
      <c r="B1058" s="246" t="s">
        <v>682</v>
      </c>
      <c r="C1058" s="246" t="s">
        <v>1200</v>
      </c>
      <c r="D1058" s="246" t="s">
        <v>365</v>
      </c>
      <c r="E1058" s="247">
        <v>1210175</v>
      </c>
    </row>
    <row r="1059" spans="1:5" ht="102">
      <c r="A1059" s="245" t="s">
        <v>1486</v>
      </c>
      <c r="B1059" s="246" t="s">
        <v>799</v>
      </c>
      <c r="C1059" s="246" t="s">
        <v>1174</v>
      </c>
      <c r="D1059" s="246" t="s">
        <v>1174</v>
      </c>
      <c r="E1059" s="247">
        <v>2500000</v>
      </c>
    </row>
    <row r="1060" spans="1:5">
      <c r="A1060" s="245" t="s">
        <v>1330</v>
      </c>
      <c r="B1060" s="246" t="s">
        <v>799</v>
      </c>
      <c r="C1060" s="246" t="s">
        <v>1331</v>
      </c>
      <c r="D1060" s="246" t="s">
        <v>1174</v>
      </c>
      <c r="E1060" s="247">
        <v>2500000</v>
      </c>
    </row>
    <row r="1061" spans="1:5">
      <c r="A1061" s="245" t="s">
        <v>68</v>
      </c>
      <c r="B1061" s="246" t="s">
        <v>799</v>
      </c>
      <c r="C1061" s="246" t="s">
        <v>430</v>
      </c>
      <c r="D1061" s="246" t="s">
        <v>1174</v>
      </c>
      <c r="E1061" s="247">
        <v>2500000</v>
      </c>
    </row>
    <row r="1062" spans="1:5">
      <c r="A1062" s="245" t="s">
        <v>140</v>
      </c>
      <c r="B1062" s="246" t="s">
        <v>799</v>
      </c>
      <c r="C1062" s="246" t="s">
        <v>430</v>
      </c>
      <c r="D1062" s="246" t="s">
        <v>1142</v>
      </c>
      <c r="E1062" s="247">
        <v>2500000</v>
      </c>
    </row>
    <row r="1063" spans="1:5">
      <c r="A1063" s="245" t="s">
        <v>1075</v>
      </c>
      <c r="B1063" s="246" t="s">
        <v>799</v>
      </c>
      <c r="C1063" s="246" t="s">
        <v>430</v>
      </c>
      <c r="D1063" s="246" t="s">
        <v>365</v>
      </c>
      <c r="E1063" s="247">
        <v>2500000</v>
      </c>
    </row>
    <row r="1064" spans="1:5" ht="25.5">
      <c r="A1064" s="245" t="s">
        <v>469</v>
      </c>
      <c r="B1064" s="246" t="s">
        <v>1980</v>
      </c>
      <c r="C1064" s="246" t="s">
        <v>1174</v>
      </c>
      <c r="D1064" s="246" t="s">
        <v>1174</v>
      </c>
      <c r="E1064" s="247">
        <v>308100</v>
      </c>
    </row>
    <row r="1065" spans="1:5" ht="38.25">
      <c r="A1065" s="245" t="s">
        <v>369</v>
      </c>
      <c r="B1065" s="246" t="s">
        <v>683</v>
      </c>
      <c r="C1065" s="246" t="s">
        <v>1174</v>
      </c>
      <c r="D1065" s="246" t="s">
        <v>1174</v>
      </c>
      <c r="E1065" s="247">
        <v>205100</v>
      </c>
    </row>
    <row r="1066" spans="1:5" ht="25.5">
      <c r="A1066" s="245" t="s">
        <v>1328</v>
      </c>
      <c r="B1066" s="246" t="s">
        <v>683</v>
      </c>
      <c r="C1066" s="246" t="s">
        <v>1329</v>
      </c>
      <c r="D1066" s="246" t="s">
        <v>1174</v>
      </c>
      <c r="E1066" s="247">
        <v>205100</v>
      </c>
    </row>
    <row r="1067" spans="1:5">
      <c r="A1067" s="245" t="s">
        <v>1199</v>
      </c>
      <c r="B1067" s="246" t="s">
        <v>683</v>
      </c>
      <c r="C1067" s="246" t="s">
        <v>1200</v>
      </c>
      <c r="D1067" s="246" t="s">
        <v>1174</v>
      </c>
      <c r="E1067" s="247">
        <v>205100</v>
      </c>
    </row>
    <row r="1068" spans="1:5">
      <c r="A1068" s="245" t="s">
        <v>140</v>
      </c>
      <c r="B1068" s="246" t="s">
        <v>683</v>
      </c>
      <c r="C1068" s="246" t="s">
        <v>1200</v>
      </c>
      <c r="D1068" s="246" t="s">
        <v>1142</v>
      </c>
      <c r="E1068" s="247">
        <v>205100</v>
      </c>
    </row>
    <row r="1069" spans="1:5">
      <c r="A1069" s="245" t="s">
        <v>1075</v>
      </c>
      <c r="B1069" s="246" t="s">
        <v>683</v>
      </c>
      <c r="C1069" s="246" t="s">
        <v>1200</v>
      </c>
      <c r="D1069" s="246" t="s">
        <v>365</v>
      </c>
      <c r="E1069" s="247">
        <v>205100</v>
      </c>
    </row>
    <row r="1070" spans="1:5" ht="76.5">
      <c r="A1070" s="245" t="s">
        <v>1524</v>
      </c>
      <c r="B1070" s="246" t="s">
        <v>1509</v>
      </c>
      <c r="C1070" s="246" t="s">
        <v>1174</v>
      </c>
      <c r="D1070" s="246" t="s">
        <v>1174</v>
      </c>
      <c r="E1070" s="247">
        <v>20000</v>
      </c>
    </row>
    <row r="1071" spans="1:5" ht="25.5">
      <c r="A1071" s="245" t="s">
        <v>1328</v>
      </c>
      <c r="B1071" s="246" t="s">
        <v>1509</v>
      </c>
      <c r="C1071" s="246" t="s">
        <v>1329</v>
      </c>
      <c r="D1071" s="246" t="s">
        <v>1174</v>
      </c>
      <c r="E1071" s="247">
        <v>20000</v>
      </c>
    </row>
    <row r="1072" spans="1:5">
      <c r="A1072" s="245" t="s">
        <v>1199</v>
      </c>
      <c r="B1072" s="246" t="s">
        <v>1509</v>
      </c>
      <c r="C1072" s="246" t="s">
        <v>1200</v>
      </c>
      <c r="D1072" s="246" t="s">
        <v>1174</v>
      </c>
      <c r="E1072" s="247">
        <v>20000</v>
      </c>
    </row>
    <row r="1073" spans="1:5">
      <c r="A1073" s="245" t="s">
        <v>140</v>
      </c>
      <c r="B1073" s="246" t="s">
        <v>1509</v>
      </c>
      <c r="C1073" s="246" t="s">
        <v>1200</v>
      </c>
      <c r="D1073" s="246" t="s">
        <v>1142</v>
      </c>
      <c r="E1073" s="247">
        <v>20000</v>
      </c>
    </row>
    <row r="1074" spans="1:5">
      <c r="A1074" s="245" t="s">
        <v>1075</v>
      </c>
      <c r="B1074" s="246" t="s">
        <v>1509</v>
      </c>
      <c r="C1074" s="246" t="s">
        <v>1200</v>
      </c>
      <c r="D1074" s="246" t="s">
        <v>365</v>
      </c>
      <c r="E1074" s="247">
        <v>20000</v>
      </c>
    </row>
    <row r="1075" spans="1:5" ht="51">
      <c r="A1075" s="245" t="s">
        <v>2182</v>
      </c>
      <c r="B1075" s="246" t="s">
        <v>2183</v>
      </c>
      <c r="C1075" s="246" t="s">
        <v>1174</v>
      </c>
      <c r="D1075" s="246" t="s">
        <v>1174</v>
      </c>
      <c r="E1075" s="247">
        <v>83000</v>
      </c>
    </row>
    <row r="1076" spans="1:5" ht="25.5">
      <c r="A1076" s="245" t="s">
        <v>1328</v>
      </c>
      <c r="B1076" s="246" t="s">
        <v>2183</v>
      </c>
      <c r="C1076" s="246" t="s">
        <v>1329</v>
      </c>
      <c r="D1076" s="246" t="s">
        <v>1174</v>
      </c>
      <c r="E1076" s="247">
        <v>83000</v>
      </c>
    </row>
    <row r="1077" spans="1:5">
      <c r="A1077" s="245" t="s">
        <v>1199</v>
      </c>
      <c r="B1077" s="246" t="s">
        <v>2183</v>
      </c>
      <c r="C1077" s="246" t="s">
        <v>1200</v>
      </c>
      <c r="D1077" s="246" t="s">
        <v>1174</v>
      </c>
      <c r="E1077" s="247">
        <v>83000</v>
      </c>
    </row>
    <row r="1078" spans="1:5">
      <c r="A1078" s="245" t="s">
        <v>140</v>
      </c>
      <c r="B1078" s="246" t="s">
        <v>2183</v>
      </c>
      <c r="C1078" s="246" t="s">
        <v>1200</v>
      </c>
      <c r="D1078" s="246" t="s">
        <v>1142</v>
      </c>
      <c r="E1078" s="247">
        <v>83000</v>
      </c>
    </row>
    <row r="1079" spans="1:5">
      <c r="A1079" s="245" t="s">
        <v>1075</v>
      </c>
      <c r="B1079" s="246" t="s">
        <v>2183</v>
      </c>
      <c r="C1079" s="246" t="s">
        <v>1200</v>
      </c>
      <c r="D1079" s="246" t="s">
        <v>365</v>
      </c>
      <c r="E1079" s="247">
        <v>83000</v>
      </c>
    </row>
    <row r="1080" spans="1:5" ht="25.5">
      <c r="A1080" s="245" t="s">
        <v>471</v>
      </c>
      <c r="B1080" s="246" t="s">
        <v>2115</v>
      </c>
      <c r="C1080" s="246" t="s">
        <v>1174</v>
      </c>
      <c r="D1080" s="246" t="s">
        <v>1174</v>
      </c>
      <c r="E1080" s="247">
        <v>3498120</v>
      </c>
    </row>
    <row r="1081" spans="1:5" ht="63.75">
      <c r="A1081" s="245" t="s">
        <v>1523</v>
      </c>
      <c r="B1081" s="246" t="s">
        <v>1232</v>
      </c>
      <c r="C1081" s="246" t="s">
        <v>1174</v>
      </c>
      <c r="D1081" s="246" t="s">
        <v>1174</v>
      </c>
      <c r="E1081" s="247">
        <v>3498120</v>
      </c>
    </row>
    <row r="1082" spans="1:5">
      <c r="A1082" s="245" t="s">
        <v>1324</v>
      </c>
      <c r="B1082" s="246" t="s">
        <v>1232</v>
      </c>
      <c r="C1082" s="246" t="s">
        <v>1325</v>
      </c>
      <c r="D1082" s="246" t="s">
        <v>1174</v>
      </c>
      <c r="E1082" s="247">
        <v>3498120</v>
      </c>
    </row>
    <row r="1083" spans="1:5" ht="25.5">
      <c r="A1083" s="245" t="s">
        <v>1201</v>
      </c>
      <c r="B1083" s="246" t="s">
        <v>1232</v>
      </c>
      <c r="C1083" s="246" t="s">
        <v>557</v>
      </c>
      <c r="D1083" s="246" t="s">
        <v>1174</v>
      </c>
      <c r="E1083" s="247">
        <v>3498120</v>
      </c>
    </row>
    <row r="1084" spans="1:5">
      <c r="A1084" s="245" t="s">
        <v>141</v>
      </c>
      <c r="B1084" s="246" t="s">
        <v>1232</v>
      </c>
      <c r="C1084" s="246" t="s">
        <v>557</v>
      </c>
      <c r="D1084" s="246" t="s">
        <v>1143</v>
      </c>
      <c r="E1084" s="247">
        <v>3498120</v>
      </c>
    </row>
    <row r="1085" spans="1:5">
      <c r="A1085" s="245" t="s">
        <v>98</v>
      </c>
      <c r="B1085" s="246" t="s">
        <v>1232</v>
      </c>
      <c r="C1085" s="246" t="s">
        <v>557</v>
      </c>
      <c r="D1085" s="246" t="s">
        <v>378</v>
      </c>
      <c r="E1085" s="247">
        <v>3498120</v>
      </c>
    </row>
    <row r="1086" spans="1:5" ht="25.5">
      <c r="A1086" s="245" t="s">
        <v>447</v>
      </c>
      <c r="B1086" s="246" t="s">
        <v>987</v>
      </c>
      <c r="C1086" s="246" t="s">
        <v>1174</v>
      </c>
      <c r="D1086" s="246" t="s">
        <v>1174</v>
      </c>
      <c r="E1086" s="247">
        <v>10807444</v>
      </c>
    </row>
    <row r="1087" spans="1:5" ht="114.75">
      <c r="A1087" s="245" t="s">
        <v>2091</v>
      </c>
      <c r="B1087" s="246" t="s">
        <v>2092</v>
      </c>
      <c r="C1087" s="246" t="s">
        <v>1174</v>
      </c>
      <c r="D1087" s="246" t="s">
        <v>1174</v>
      </c>
      <c r="E1087" s="247">
        <v>206600</v>
      </c>
    </row>
    <row r="1088" spans="1:5" ht="25.5">
      <c r="A1088" s="245" t="s">
        <v>1328</v>
      </c>
      <c r="B1088" s="246" t="s">
        <v>2092</v>
      </c>
      <c r="C1088" s="246" t="s">
        <v>1329</v>
      </c>
      <c r="D1088" s="246" t="s">
        <v>1174</v>
      </c>
      <c r="E1088" s="247">
        <v>206600</v>
      </c>
    </row>
    <row r="1089" spans="1:5">
      <c r="A1089" s="245" t="s">
        <v>1199</v>
      </c>
      <c r="B1089" s="246" t="s">
        <v>2092</v>
      </c>
      <c r="C1089" s="246" t="s">
        <v>1200</v>
      </c>
      <c r="D1089" s="246" t="s">
        <v>1174</v>
      </c>
      <c r="E1089" s="247">
        <v>206600</v>
      </c>
    </row>
    <row r="1090" spans="1:5">
      <c r="A1090" s="245" t="s">
        <v>140</v>
      </c>
      <c r="B1090" s="246" t="s">
        <v>2092</v>
      </c>
      <c r="C1090" s="246" t="s">
        <v>1200</v>
      </c>
      <c r="D1090" s="246" t="s">
        <v>1142</v>
      </c>
      <c r="E1090" s="247">
        <v>206600</v>
      </c>
    </row>
    <row r="1091" spans="1:5">
      <c r="A1091" s="245" t="s">
        <v>1075</v>
      </c>
      <c r="B1091" s="246" t="s">
        <v>2092</v>
      </c>
      <c r="C1091" s="246" t="s">
        <v>1200</v>
      </c>
      <c r="D1091" s="246" t="s">
        <v>365</v>
      </c>
      <c r="E1091" s="247">
        <v>206600</v>
      </c>
    </row>
    <row r="1092" spans="1:5" ht="76.5">
      <c r="A1092" s="245" t="s">
        <v>2093</v>
      </c>
      <c r="B1092" s="246" t="s">
        <v>2094</v>
      </c>
      <c r="C1092" s="246" t="s">
        <v>1174</v>
      </c>
      <c r="D1092" s="246" t="s">
        <v>1174</v>
      </c>
      <c r="E1092" s="247">
        <v>686261</v>
      </c>
    </row>
    <row r="1093" spans="1:5" ht="25.5">
      <c r="A1093" s="245" t="s">
        <v>1328</v>
      </c>
      <c r="B1093" s="246" t="s">
        <v>2094</v>
      </c>
      <c r="C1093" s="246" t="s">
        <v>1329</v>
      </c>
      <c r="D1093" s="246" t="s">
        <v>1174</v>
      </c>
      <c r="E1093" s="247">
        <v>686261</v>
      </c>
    </row>
    <row r="1094" spans="1:5">
      <c r="A1094" s="245" t="s">
        <v>1199</v>
      </c>
      <c r="B1094" s="246" t="s">
        <v>2094</v>
      </c>
      <c r="C1094" s="246" t="s">
        <v>1200</v>
      </c>
      <c r="D1094" s="246" t="s">
        <v>1174</v>
      </c>
      <c r="E1094" s="247">
        <v>686261</v>
      </c>
    </row>
    <row r="1095" spans="1:5">
      <c r="A1095" s="245" t="s">
        <v>140</v>
      </c>
      <c r="B1095" s="246" t="s">
        <v>2094</v>
      </c>
      <c r="C1095" s="246" t="s">
        <v>1200</v>
      </c>
      <c r="D1095" s="246" t="s">
        <v>1142</v>
      </c>
      <c r="E1095" s="247">
        <v>686261</v>
      </c>
    </row>
    <row r="1096" spans="1:5">
      <c r="A1096" s="245" t="s">
        <v>1075</v>
      </c>
      <c r="B1096" s="246" t="s">
        <v>2094</v>
      </c>
      <c r="C1096" s="246" t="s">
        <v>1200</v>
      </c>
      <c r="D1096" s="246" t="s">
        <v>365</v>
      </c>
      <c r="E1096" s="247">
        <v>686261</v>
      </c>
    </row>
    <row r="1097" spans="1:5" ht="89.25">
      <c r="A1097" s="245" t="s">
        <v>371</v>
      </c>
      <c r="B1097" s="246" t="s">
        <v>685</v>
      </c>
      <c r="C1097" s="246" t="s">
        <v>1174</v>
      </c>
      <c r="D1097" s="246" t="s">
        <v>1174</v>
      </c>
      <c r="E1097" s="247">
        <v>6673583</v>
      </c>
    </row>
    <row r="1098" spans="1:5" ht="25.5">
      <c r="A1098" s="245" t="s">
        <v>1328</v>
      </c>
      <c r="B1098" s="246" t="s">
        <v>685</v>
      </c>
      <c r="C1098" s="246" t="s">
        <v>1329</v>
      </c>
      <c r="D1098" s="246" t="s">
        <v>1174</v>
      </c>
      <c r="E1098" s="247">
        <v>6673583</v>
      </c>
    </row>
    <row r="1099" spans="1:5">
      <c r="A1099" s="245" t="s">
        <v>1199</v>
      </c>
      <c r="B1099" s="246" t="s">
        <v>685</v>
      </c>
      <c r="C1099" s="246" t="s">
        <v>1200</v>
      </c>
      <c r="D1099" s="246" t="s">
        <v>1174</v>
      </c>
      <c r="E1099" s="247">
        <v>6673583</v>
      </c>
    </row>
    <row r="1100" spans="1:5">
      <c r="A1100" s="245" t="s">
        <v>140</v>
      </c>
      <c r="B1100" s="246" t="s">
        <v>685</v>
      </c>
      <c r="C1100" s="246" t="s">
        <v>1200</v>
      </c>
      <c r="D1100" s="246" t="s">
        <v>1142</v>
      </c>
      <c r="E1100" s="247">
        <v>6673583</v>
      </c>
    </row>
    <row r="1101" spans="1:5">
      <c r="A1101" s="245" t="s">
        <v>1075</v>
      </c>
      <c r="B1101" s="246" t="s">
        <v>685</v>
      </c>
      <c r="C1101" s="246" t="s">
        <v>1200</v>
      </c>
      <c r="D1101" s="246" t="s">
        <v>365</v>
      </c>
      <c r="E1101" s="247">
        <v>6673583</v>
      </c>
    </row>
    <row r="1102" spans="1:5" ht="114.75">
      <c r="A1102" s="245" t="s">
        <v>372</v>
      </c>
      <c r="B1102" s="246" t="s">
        <v>686</v>
      </c>
      <c r="C1102" s="246" t="s">
        <v>1174</v>
      </c>
      <c r="D1102" s="246" t="s">
        <v>1174</v>
      </c>
      <c r="E1102" s="247">
        <v>1200000</v>
      </c>
    </row>
    <row r="1103" spans="1:5" ht="25.5">
      <c r="A1103" s="245" t="s">
        <v>1328</v>
      </c>
      <c r="B1103" s="246" t="s">
        <v>686</v>
      </c>
      <c r="C1103" s="246" t="s">
        <v>1329</v>
      </c>
      <c r="D1103" s="246" t="s">
        <v>1174</v>
      </c>
      <c r="E1103" s="247">
        <v>1200000</v>
      </c>
    </row>
    <row r="1104" spans="1:5">
      <c r="A1104" s="245" t="s">
        <v>1199</v>
      </c>
      <c r="B1104" s="246" t="s">
        <v>686</v>
      </c>
      <c r="C1104" s="246" t="s">
        <v>1200</v>
      </c>
      <c r="D1104" s="246" t="s">
        <v>1174</v>
      </c>
      <c r="E1104" s="247">
        <v>1200000</v>
      </c>
    </row>
    <row r="1105" spans="1:5">
      <c r="A1105" s="245" t="s">
        <v>140</v>
      </c>
      <c r="B1105" s="246" t="s">
        <v>686</v>
      </c>
      <c r="C1105" s="246" t="s">
        <v>1200</v>
      </c>
      <c r="D1105" s="246" t="s">
        <v>1142</v>
      </c>
      <c r="E1105" s="247">
        <v>1200000</v>
      </c>
    </row>
    <row r="1106" spans="1:5">
      <c r="A1106" s="245" t="s">
        <v>1075</v>
      </c>
      <c r="B1106" s="246" t="s">
        <v>686</v>
      </c>
      <c r="C1106" s="246" t="s">
        <v>1200</v>
      </c>
      <c r="D1106" s="246" t="s">
        <v>365</v>
      </c>
      <c r="E1106" s="247">
        <v>1200000</v>
      </c>
    </row>
    <row r="1107" spans="1:5" ht="89.25">
      <c r="A1107" s="245" t="s">
        <v>907</v>
      </c>
      <c r="B1107" s="246" t="s">
        <v>906</v>
      </c>
      <c r="C1107" s="246" t="s">
        <v>1174</v>
      </c>
      <c r="D1107" s="246" t="s">
        <v>1174</v>
      </c>
      <c r="E1107" s="247">
        <v>30000</v>
      </c>
    </row>
    <row r="1108" spans="1:5" ht="25.5">
      <c r="A1108" s="245" t="s">
        <v>1328</v>
      </c>
      <c r="B1108" s="246" t="s">
        <v>906</v>
      </c>
      <c r="C1108" s="246" t="s">
        <v>1329</v>
      </c>
      <c r="D1108" s="246" t="s">
        <v>1174</v>
      </c>
      <c r="E1108" s="247">
        <v>30000</v>
      </c>
    </row>
    <row r="1109" spans="1:5">
      <c r="A1109" s="245" t="s">
        <v>1199</v>
      </c>
      <c r="B1109" s="246" t="s">
        <v>906</v>
      </c>
      <c r="C1109" s="246" t="s">
        <v>1200</v>
      </c>
      <c r="D1109" s="246" t="s">
        <v>1174</v>
      </c>
      <c r="E1109" s="247">
        <v>30000</v>
      </c>
    </row>
    <row r="1110" spans="1:5">
      <c r="A1110" s="245" t="s">
        <v>140</v>
      </c>
      <c r="B1110" s="246" t="s">
        <v>906</v>
      </c>
      <c r="C1110" s="246" t="s">
        <v>1200</v>
      </c>
      <c r="D1110" s="246" t="s">
        <v>1142</v>
      </c>
      <c r="E1110" s="247">
        <v>30000</v>
      </c>
    </row>
    <row r="1111" spans="1:5">
      <c r="A1111" s="245" t="s">
        <v>1075</v>
      </c>
      <c r="B1111" s="246" t="s">
        <v>906</v>
      </c>
      <c r="C1111" s="246" t="s">
        <v>1200</v>
      </c>
      <c r="D1111" s="246" t="s">
        <v>365</v>
      </c>
      <c r="E1111" s="247">
        <v>30000</v>
      </c>
    </row>
    <row r="1112" spans="1:5" ht="76.5">
      <c r="A1112" s="245" t="s">
        <v>1217</v>
      </c>
      <c r="B1112" s="246" t="s">
        <v>1218</v>
      </c>
      <c r="C1112" s="246" t="s">
        <v>1174</v>
      </c>
      <c r="D1112" s="246" t="s">
        <v>1174</v>
      </c>
      <c r="E1112" s="247">
        <v>950000</v>
      </c>
    </row>
    <row r="1113" spans="1:5" ht="25.5">
      <c r="A1113" s="245" t="s">
        <v>1328</v>
      </c>
      <c r="B1113" s="246" t="s">
        <v>1218</v>
      </c>
      <c r="C1113" s="246" t="s">
        <v>1329</v>
      </c>
      <c r="D1113" s="246" t="s">
        <v>1174</v>
      </c>
      <c r="E1113" s="247">
        <v>950000</v>
      </c>
    </row>
    <row r="1114" spans="1:5">
      <c r="A1114" s="245" t="s">
        <v>1199</v>
      </c>
      <c r="B1114" s="246" t="s">
        <v>1218</v>
      </c>
      <c r="C1114" s="246" t="s">
        <v>1200</v>
      </c>
      <c r="D1114" s="246" t="s">
        <v>1174</v>
      </c>
      <c r="E1114" s="247">
        <v>950000</v>
      </c>
    </row>
    <row r="1115" spans="1:5">
      <c r="A1115" s="245" t="s">
        <v>140</v>
      </c>
      <c r="B1115" s="246" t="s">
        <v>1218</v>
      </c>
      <c r="C1115" s="246" t="s">
        <v>1200</v>
      </c>
      <c r="D1115" s="246" t="s">
        <v>1142</v>
      </c>
      <c r="E1115" s="247">
        <v>950000</v>
      </c>
    </row>
    <row r="1116" spans="1:5">
      <c r="A1116" s="245" t="s">
        <v>1075</v>
      </c>
      <c r="B1116" s="246" t="s">
        <v>1218</v>
      </c>
      <c r="C1116" s="246" t="s">
        <v>1200</v>
      </c>
      <c r="D1116" s="246" t="s">
        <v>365</v>
      </c>
      <c r="E1116" s="247">
        <v>950000</v>
      </c>
    </row>
    <row r="1117" spans="1:5" ht="76.5">
      <c r="A1117" s="245" t="s">
        <v>1636</v>
      </c>
      <c r="B1117" s="246" t="s">
        <v>1637</v>
      </c>
      <c r="C1117" s="246" t="s">
        <v>1174</v>
      </c>
      <c r="D1117" s="246" t="s">
        <v>1174</v>
      </c>
      <c r="E1117" s="247">
        <v>24000</v>
      </c>
    </row>
    <row r="1118" spans="1:5" ht="25.5">
      <c r="A1118" s="245" t="s">
        <v>1328</v>
      </c>
      <c r="B1118" s="246" t="s">
        <v>1637</v>
      </c>
      <c r="C1118" s="246" t="s">
        <v>1329</v>
      </c>
      <c r="D1118" s="246" t="s">
        <v>1174</v>
      </c>
      <c r="E1118" s="247">
        <v>24000</v>
      </c>
    </row>
    <row r="1119" spans="1:5">
      <c r="A1119" s="245" t="s">
        <v>1199</v>
      </c>
      <c r="B1119" s="246" t="s">
        <v>1637</v>
      </c>
      <c r="C1119" s="246" t="s">
        <v>1200</v>
      </c>
      <c r="D1119" s="246" t="s">
        <v>1174</v>
      </c>
      <c r="E1119" s="247">
        <v>24000</v>
      </c>
    </row>
    <row r="1120" spans="1:5">
      <c r="A1120" s="245" t="s">
        <v>140</v>
      </c>
      <c r="B1120" s="246" t="s">
        <v>1637</v>
      </c>
      <c r="C1120" s="246" t="s">
        <v>1200</v>
      </c>
      <c r="D1120" s="246" t="s">
        <v>1142</v>
      </c>
      <c r="E1120" s="247">
        <v>24000</v>
      </c>
    </row>
    <row r="1121" spans="1:5">
      <c r="A1121" s="245" t="s">
        <v>1075</v>
      </c>
      <c r="B1121" s="246" t="s">
        <v>1637</v>
      </c>
      <c r="C1121" s="246" t="s">
        <v>1200</v>
      </c>
      <c r="D1121" s="246" t="s">
        <v>365</v>
      </c>
      <c r="E1121" s="247">
        <v>24000</v>
      </c>
    </row>
    <row r="1122" spans="1:5" ht="63.75">
      <c r="A1122" s="245" t="s">
        <v>1219</v>
      </c>
      <c r="B1122" s="246" t="s">
        <v>1220</v>
      </c>
      <c r="C1122" s="246" t="s">
        <v>1174</v>
      </c>
      <c r="D1122" s="246" t="s">
        <v>1174</v>
      </c>
      <c r="E1122" s="247">
        <v>250000</v>
      </c>
    </row>
    <row r="1123" spans="1:5" ht="25.5">
      <c r="A1123" s="245" t="s">
        <v>1328</v>
      </c>
      <c r="B1123" s="246" t="s">
        <v>1220</v>
      </c>
      <c r="C1123" s="246" t="s">
        <v>1329</v>
      </c>
      <c r="D1123" s="246" t="s">
        <v>1174</v>
      </c>
      <c r="E1123" s="247">
        <v>250000</v>
      </c>
    </row>
    <row r="1124" spans="1:5">
      <c r="A1124" s="245" t="s">
        <v>1199</v>
      </c>
      <c r="B1124" s="246" t="s">
        <v>1220</v>
      </c>
      <c r="C1124" s="246" t="s">
        <v>1200</v>
      </c>
      <c r="D1124" s="246" t="s">
        <v>1174</v>
      </c>
      <c r="E1124" s="247">
        <v>250000</v>
      </c>
    </row>
    <row r="1125" spans="1:5">
      <c r="A1125" s="245" t="s">
        <v>140</v>
      </c>
      <c r="B1125" s="246" t="s">
        <v>1220</v>
      </c>
      <c r="C1125" s="246" t="s">
        <v>1200</v>
      </c>
      <c r="D1125" s="246" t="s">
        <v>1142</v>
      </c>
      <c r="E1125" s="247">
        <v>250000</v>
      </c>
    </row>
    <row r="1126" spans="1:5">
      <c r="A1126" s="245" t="s">
        <v>1075</v>
      </c>
      <c r="B1126" s="246" t="s">
        <v>1220</v>
      </c>
      <c r="C1126" s="246" t="s">
        <v>1200</v>
      </c>
      <c r="D1126" s="246" t="s">
        <v>365</v>
      </c>
      <c r="E1126" s="247">
        <v>250000</v>
      </c>
    </row>
    <row r="1127" spans="1:5" ht="63.75">
      <c r="A1127" s="245" t="s">
        <v>370</v>
      </c>
      <c r="B1127" s="246" t="s">
        <v>1353</v>
      </c>
      <c r="C1127" s="246" t="s">
        <v>1174</v>
      </c>
      <c r="D1127" s="246" t="s">
        <v>1174</v>
      </c>
      <c r="E1127" s="247">
        <v>437000</v>
      </c>
    </row>
    <row r="1128" spans="1:5" ht="25.5">
      <c r="A1128" s="245" t="s">
        <v>1328</v>
      </c>
      <c r="B1128" s="246" t="s">
        <v>1353</v>
      </c>
      <c r="C1128" s="246" t="s">
        <v>1329</v>
      </c>
      <c r="D1128" s="246" t="s">
        <v>1174</v>
      </c>
      <c r="E1128" s="247">
        <v>437000</v>
      </c>
    </row>
    <row r="1129" spans="1:5">
      <c r="A1129" s="245" t="s">
        <v>1199</v>
      </c>
      <c r="B1129" s="246" t="s">
        <v>1353</v>
      </c>
      <c r="C1129" s="246" t="s">
        <v>1200</v>
      </c>
      <c r="D1129" s="246" t="s">
        <v>1174</v>
      </c>
      <c r="E1129" s="247">
        <v>437000</v>
      </c>
    </row>
    <row r="1130" spans="1:5">
      <c r="A1130" s="245" t="s">
        <v>140</v>
      </c>
      <c r="B1130" s="246" t="s">
        <v>1353</v>
      </c>
      <c r="C1130" s="246" t="s">
        <v>1200</v>
      </c>
      <c r="D1130" s="246" t="s">
        <v>1142</v>
      </c>
      <c r="E1130" s="247">
        <v>437000</v>
      </c>
    </row>
    <row r="1131" spans="1:5">
      <c r="A1131" s="245" t="s">
        <v>1075</v>
      </c>
      <c r="B1131" s="246" t="s">
        <v>1353</v>
      </c>
      <c r="C1131" s="246" t="s">
        <v>1200</v>
      </c>
      <c r="D1131" s="246" t="s">
        <v>365</v>
      </c>
      <c r="E1131" s="247">
        <v>437000</v>
      </c>
    </row>
    <row r="1132" spans="1:5" ht="89.25">
      <c r="A1132" s="245" t="s">
        <v>2184</v>
      </c>
      <c r="B1132" s="246" t="s">
        <v>2185</v>
      </c>
      <c r="C1132" s="246" t="s">
        <v>1174</v>
      </c>
      <c r="D1132" s="246" t="s">
        <v>1174</v>
      </c>
      <c r="E1132" s="247">
        <v>350000</v>
      </c>
    </row>
    <row r="1133" spans="1:5" ht="25.5">
      <c r="A1133" s="245" t="s">
        <v>1328</v>
      </c>
      <c r="B1133" s="246" t="s">
        <v>2185</v>
      </c>
      <c r="C1133" s="246" t="s">
        <v>1329</v>
      </c>
      <c r="D1133" s="246" t="s">
        <v>1174</v>
      </c>
      <c r="E1133" s="247">
        <v>350000</v>
      </c>
    </row>
    <row r="1134" spans="1:5">
      <c r="A1134" s="245" t="s">
        <v>1199</v>
      </c>
      <c r="B1134" s="246" t="s">
        <v>2185</v>
      </c>
      <c r="C1134" s="246" t="s">
        <v>1200</v>
      </c>
      <c r="D1134" s="246" t="s">
        <v>1174</v>
      </c>
      <c r="E1134" s="247">
        <v>350000</v>
      </c>
    </row>
    <row r="1135" spans="1:5">
      <c r="A1135" s="245" t="s">
        <v>140</v>
      </c>
      <c r="B1135" s="246" t="s">
        <v>2185</v>
      </c>
      <c r="C1135" s="246" t="s">
        <v>1200</v>
      </c>
      <c r="D1135" s="246" t="s">
        <v>1142</v>
      </c>
      <c r="E1135" s="247">
        <v>350000</v>
      </c>
    </row>
    <row r="1136" spans="1:5">
      <c r="A1136" s="245" t="s">
        <v>1075</v>
      </c>
      <c r="B1136" s="246" t="s">
        <v>2185</v>
      </c>
      <c r="C1136" s="246" t="s">
        <v>1200</v>
      </c>
      <c r="D1136" s="246" t="s">
        <v>365</v>
      </c>
      <c r="E1136" s="247">
        <v>350000</v>
      </c>
    </row>
    <row r="1137" spans="1:5" ht="25.5">
      <c r="A1137" s="245" t="s">
        <v>1981</v>
      </c>
      <c r="B1137" s="246" t="s">
        <v>1982</v>
      </c>
      <c r="C1137" s="246" t="s">
        <v>1174</v>
      </c>
      <c r="D1137" s="246" t="s">
        <v>1174</v>
      </c>
      <c r="E1137" s="247">
        <v>150725</v>
      </c>
    </row>
    <row r="1138" spans="1:5" ht="76.5">
      <c r="A1138" s="245" t="s">
        <v>1983</v>
      </c>
      <c r="B1138" s="246" t="s">
        <v>1984</v>
      </c>
      <c r="C1138" s="246" t="s">
        <v>1174</v>
      </c>
      <c r="D1138" s="246" t="s">
        <v>1174</v>
      </c>
      <c r="E1138" s="247">
        <v>45500</v>
      </c>
    </row>
    <row r="1139" spans="1:5" ht="25.5">
      <c r="A1139" s="245" t="s">
        <v>1328</v>
      </c>
      <c r="B1139" s="246" t="s">
        <v>1984</v>
      </c>
      <c r="C1139" s="246" t="s">
        <v>1329</v>
      </c>
      <c r="D1139" s="246" t="s">
        <v>1174</v>
      </c>
      <c r="E1139" s="247">
        <v>45500</v>
      </c>
    </row>
    <row r="1140" spans="1:5">
      <c r="A1140" s="245" t="s">
        <v>1199</v>
      </c>
      <c r="B1140" s="246" t="s">
        <v>1984</v>
      </c>
      <c r="C1140" s="246" t="s">
        <v>1200</v>
      </c>
      <c r="D1140" s="246" t="s">
        <v>1174</v>
      </c>
      <c r="E1140" s="247">
        <v>45500</v>
      </c>
    </row>
    <row r="1141" spans="1:5">
      <c r="A1141" s="245" t="s">
        <v>140</v>
      </c>
      <c r="B1141" s="246" t="s">
        <v>1984</v>
      </c>
      <c r="C1141" s="246" t="s">
        <v>1200</v>
      </c>
      <c r="D1141" s="246" t="s">
        <v>1142</v>
      </c>
      <c r="E1141" s="247">
        <v>45500</v>
      </c>
    </row>
    <row r="1142" spans="1:5">
      <c r="A1142" s="245" t="s">
        <v>1075</v>
      </c>
      <c r="B1142" s="246" t="s">
        <v>1984</v>
      </c>
      <c r="C1142" s="246" t="s">
        <v>1200</v>
      </c>
      <c r="D1142" s="246" t="s">
        <v>365</v>
      </c>
      <c r="E1142" s="247">
        <v>45500</v>
      </c>
    </row>
    <row r="1143" spans="1:5" ht="63.75">
      <c r="A1143" s="245" t="s">
        <v>1985</v>
      </c>
      <c r="B1143" s="246" t="s">
        <v>1986</v>
      </c>
      <c r="C1143" s="246" t="s">
        <v>1174</v>
      </c>
      <c r="D1143" s="246" t="s">
        <v>1174</v>
      </c>
      <c r="E1143" s="247">
        <v>30000</v>
      </c>
    </row>
    <row r="1144" spans="1:5" ht="25.5">
      <c r="A1144" s="245" t="s">
        <v>1328</v>
      </c>
      <c r="B1144" s="246" t="s">
        <v>1986</v>
      </c>
      <c r="C1144" s="246" t="s">
        <v>1329</v>
      </c>
      <c r="D1144" s="246" t="s">
        <v>1174</v>
      </c>
      <c r="E1144" s="247">
        <v>30000</v>
      </c>
    </row>
    <row r="1145" spans="1:5">
      <c r="A1145" s="245" t="s">
        <v>1199</v>
      </c>
      <c r="B1145" s="246" t="s">
        <v>1986</v>
      </c>
      <c r="C1145" s="246" t="s">
        <v>1200</v>
      </c>
      <c r="D1145" s="246" t="s">
        <v>1174</v>
      </c>
      <c r="E1145" s="247">
        <v>30000</v>
      </c>
    </row>
    <row r="1146" spans="1:5">
      <c r="A1146" s="245" t="s">
        <v>140</v>
      </c>
      <c r="B1146" s="246" t="s">
        <v>1986</v>
      </c>
      <c r="C1146" s="246" t="s">
        <v>1200</v>
      </c>
      <c r="D1146" s="246" t="s">
        <v>1142</v>
      </c>
      <c r="E1146" s="247">
        <v>30000</v>
      </c>
    </row>
    <row r="1147" spans="1:5">
      <c r="A1147" s="245" t="s">
        <v>1075</v>
      </c>
      <c r="B1147" s="246" t="s">
        <v>1986</v>
      </c>
      <c r="C1147" s="246" t="s">
        <v>1200</v>
      </c>
      <c r="D1147" s="246" t="s">
        <v>365</v>
      </c>
      <c r="E1147" s="247">
        <v>30000</v>
      </c>
    </row>
    <row r="1148" spans="1:5" ht="51">
      <c r="A1148" s="245" t="s">
        <v>2186</v>
      </c>
      <c r="B1148" s="246" t="s">
        <v>2187</v>
      </c>
      <c r="C1148" s="246" t="s">
        <v>1174</v>
      </c>
      <c r="D1148" s="246" t="s">
        <v>1174</v>
      </c>
      <c r="E1148" s="247">
        <v>75225</v>
      </c>
    </row>
    <row r="1149" spans="1:5" ht="25.5">
      <c r="A1149" s="245" t="s">
        <v>1328</v>
      </c>
      <c r="B1149" s="246" t="s">
        <v>2187</v>
      </c>
      <c r="C1149" s="246" t="s">
        <v>1329</v>
      </c>
      <c r="D1149" s="246" t="s">
        <v>1174</v>
      </c>
      <c r="E1149" s="247">
        <v>75225</v>
      </c>
    </row>
    <row r="1150" spans="1:5">
      <c r="A1150" s="245" t="s">
        <v>1199</v>
      </c>
      <c r="B1150" s="246" t="s">
        <v>2187</v>
      </c>
      <c r="C1150" s="246" t="s">
        <v>1200</v>
      </c>
      <c r="D1150" s="246" t="s">
        <v>1174</v>
      </c>
      <c r="E1150" s="247">
        <v>75225</v>
      </c>
    </row>
    <row r="1151" spans="1:5">
      <c r="A1151" s="245" t="s">
        <v>140</v>
      </c>
      <c r="B1151" s="246" t="s">
        <v>2187</v>
      </c>
      <c r="C1151" s="246" t="s">
        <v>1200</v>
      </c>
      <c r="D1151" s="246" t="s">
        <v>1142</v>
      </c>
      <c r="E1151" s="247">
        <v>75225</v>
      </c>
    </row>
    <row r="1152" spans="1:5">
      <c r="A1152" s="245" t="s">
        <v>1075</v>
      </c>
      <c r="B1152" s="246" t="s">
        <v>2187</v>
      </c>
      <c r="C1152" s="246" t="s">
        <v>1200</v>
      </c>
      <c r="D1152" s="246" t="s">
        <v>365</v>
      </c>
      <c r="E1152" s="247">
        <v>75225</v>
      </c>
    </row>
    <row r="1153" spans="1:5" ht="25.5">
      <c r="A1153" s="245" t="s">
        <v>1355</v>
      </c>
      <c r="B1153" s="246" t="s">
        <v>988</v>
      </c>
      <c r="C1153" s="246" t="s">
        <v>1174</v>
      </c>
      <c r="D1153" s="246" t="s">
        <v>1174</v>
      </c>
      <c r="E1153" s="247">
        <v>32954499.879999999</v>
      </c>
    </row>
    <row r="1154" spans="1:5" ht="25.5">
      <c r="A1154" s="245" t="s">
        <v>475</v>
      </c>
      <c r="B1154" s="246" t="s">
        <v>989</v>
      </c>
      <c r="C1154" s="246" t="s">
        <v>1174</v>
      </c>
      <c r="D1154" s="246" t="s">
        <v>1174</v>
      </c>
      <c r="E1154" s="247">
        <v>32766849.879999999</v>
      </c>
    </row>
    <row r="1155" spans="1:5" ht="114.75">
      <c r="A1155" s="245" t="s">
        <v>2111</v>
      </c>
      <c r="B1155" s="246" t="s">
        <v>2112</v>
      </c>
      <c r="C1155" s="246" t="s">
        <v>1174</v>
      </c>
      <c r="D1155" s="246" t="s">
        <v>1174</v>
      </c>
      <c r="E1155" s="247">
        <v>800000</v>
      </c>
    </row>
    <row r="1156" spans="1:5" ht="25.5">
      <c r="A1156" s="245" t="s">
        <v>1328</v>
      </c>
      <c r="B1156" s="246" t="s">
        <v>2112</v>
      </c>
      <c r="C1156" s="246" t="s">
        <v>1329</v>
      </c>
      <c r="D1156" s="246" t="s">
        <v>1174</v>
      </c>
      <c r="E1156" s="247">
        <v>800000</v>
      </c>
    </row>
    <row r="1157" spans="1:5">
      <c r="A1157" s="245" t="s">
        <v>1199</v>
      </c>
      <c r="B1157" s="246" t="s">
        <v>2112</v>
      </c>
      <c r="C1157" s="246" t="s">
        <v>1200</v>
      </c>
      <c r="D1157" s="246" t="s">
        <v>1174</v>
      </c>
      <c r="E1157" s="247">
        <v>800000</v>
      </c>
    </row>
    <row r="1158" spans="1:5">
      <c r="A1158" s="245" t="s">
        <v>248</v>
      </c>
      <c r="B1158" s="246" t="s">
        <v>2112</v>
      </c>
      <c r="C1158" s="246" t="s">
        <v>1200</v>
      </c>
      <c r="D1158" s="246" t="s">
        <v>1144</v>
      </c>
      <c r="E1158" s="247">
        <v>800000</v>
      </c>
    </row>
    <row r="1159" spans="1:5">
      <c r="A1159" s="245" t="s">
        <v>1229</v>
      </c>
      <c r="B1159" s="246" t="s">
        <v>2112</v>
      </c>
      <c r="C1159" s="246" t="s">
        <v>1200</v>
      </c>
      <c r="D1159" s="246" t="s">
        <v>1230</v>
      </c>
      <c r="E1159" s="247">
        <v>800000</v>
      </c>
    </row>
    <row r="1160" spans="1:5" ht="89.25">
      <c r="A1160" s="245" t="s">
        <v>2113</v>
      </c>
      <c r="B1160" s="246" t="s">
        <v>2114</v>
      </c>
      <c r="C1160" s="246" t="s">
        <v>1174</v>
      </c>
      <c r="D1160" s="246" t="s">
        <v>1174</v>
      </c>
      <c r="E1160" s="247">
        <v>840421</v>
      </c>
    </row>
    <row r="1161" spans="1:5" ht="25.5">
      <c r="A1161" s="245" t="s">
        <v>1328</v>
      </c>
      <c r="B1161" s="246" t="s">
        <v>2114</v>
      </c>
      <c r="C1161" s="246" t="s">
        <v>1329</v>
      </c>
      <c r="D1161" s="246" t="s">
        <v>1174</v>
      </c>
      <c r="E1161" s="247">
        <v>840421</v>
      </c>
    </row>
    <row r="1162" spans="1:5">
      <c r="A1162" s="245" t="s">
        <v>1199</v>
      </c>
      <c r="B1162" s="246" t="s">
        <v>2114</v>
      </c>
      <c r="C1162" s="246" t="s">
        <v>1200</v>
      </c>
      <c r="D1162" s="246" t="s">
        <v>1174</v>
      </c>
      <c r="E1162" s="247">
        <v>840421</v>
      </c>
    </row>
    <row r="1163" spans="1:5">
      <c r="A1163" s="245" t="s">
        <v>248</v>
      </c>
      <c r="B1163" s="246" t="s">
        <v>2114</v>
      </c>
      <c r="C1163" s="246" t="s">
        <v>1200</v>
      </c>
      <c r="D1163" s="246" t="s">
        <v>1144</v>
      </c>
      <c r="E1163" s="247">
        <v>840421</v>
      </c>
    </row>
    <row r="1164" spans="1:5">
      <c r="A1164" s="245" t="s">
        <v>1229</v>
      </c>
      <c r="B1164" s="246" t="s">
        <v>2114</v>
      </c>
      <c r="C1164" s="246" t="s">
        <v>1200</v>
      </c>
      <c r="D1164" s="246" t="s">
        <v>1230</v>
      </c>
      <c r="E1164" s="247">
        <v>840421</v>
      </c>
    </row>
    <row r="1165" spans="1:5" ht="102">
      <c r="A1165" s="245" t="s">
        <v>1177</v>
      </c>
      <c r="B1165" s="246" t="s">
        <v>1178</v>
      </c>
      <c r="C1165" s="246" t="s">
        <v>1174</v>
      </c>
      <c r="D1165" s="246" t="s">
        <v>1174</v>
      </c>
      <c r="E1165" s="247">
        <v>10904296</v>
      </c>
    </row>
    <row r="1166" spans="1:5" ht="25.5">
      <c r="A1166" s="245" t="s">
        <v>1328</v>
      </c>
      <c r="B1166" s="246" t="s">
        <v>1178</v>
      </c>
      <c r="C1166" s="246" t="s">
        <v>1329</v>
      </c>
      <c r="D1166" s="246" t="s">
        <v>1174</v>
      </c>
      <c r="E1166" s="247">
        <v>10904296</v>
      </c>
    </row>
    <row r="1167" spans="1:5">
      <c r="A1167" s="245" t="s">
        <v>1199</v>
      </c>
      <c r="B1167" s="246" t="s">
        <v>1178</v>
      </c>
      <c r="C1167" s="246" t="s">
        <v>1200</v>
      </c>
      <c r="D1167" s="246" t="s">
        <v>1174</v>
      </c>
      <c r="E1167" s="247">
        <v>10904296</v>
      </c>
    </row>
    <row r="1168" spans="1:5">
      <c r="A1168" s="245" t="s">
        <v>248</v>
      </c>
      <c r="B1168" s="246" t="s">
        <v>1178</v>
      </c>
      <c r="C1168" s="246" t="s">
        <v>1200</v>
      </c>
      <c r="D1168" s="246" t="s">
        <v>1144</v>
      </c>
      <c r="E1168" s="247">
        <v>10904296</v>
      </c>
    </row>
    <row r="1169" spans="1:5">
      <c r="A1169" s="245" t="s">
        <v>1229</v>
      </c>
      <c r="B1169" s="246" t="s">
        <v>1178</v>
      </c>
      <c r="C1169" s="246" t="s">
        <v>1200</v>
      </c>
      <c r="D1169" s="246" t="s">
        <v>1230</v>
      </c>
      <c r="E1169" s="247">
        <v>10904296</v>
      </c>
    </row>
    <row r="1170" spans="1:5" ht="114.75">
      <c r="A1170" s="245" t="s">
        <v>1179</v>
      </c>
      <c r="B1170" s="246" t="s">
        <v>1180</v>
      </c>
      <c r="C1170" s="246" t="s">
        <v>1174</v>
      </c>
      <c r="D1170" s="246" t="s">
        <v>1174</v>
      </c>
      <c r="E1170" s="247">
        <v>2475000</v>
      </c>
    </row>
    <row r="1171" spans="1:5" ht="25.5">
      <c r="A1171" s="245" t="s">
        <v>1328</v>
      </c>
      <c r="B1171" s="246" t="s">
        <v>1180</v>
      </c>
      <c r="C1171" s="246" t="s">
        <v>1329</v>
      </c>
      <c r="D1171" s="246" t="s">
        <v>1174</v>
      </c>
      <c r="E1171" s="247">
        <v>2475000</v>
      </c>
    </row>
    <row r="1172" spans="1:5">
      <c r="A1172" s="245" t="s">
        <v>1199</v>
      </c>
      <c r="B1172" s="246" t="s">
        <v>1180</v>
      </c>
      <c r="C1172" s="246" t="s">
        <v>1200</v>
      </c>
      <c r="D1172" s="246" t="s">
        <v>1174</v>
      </c>
      <c r="E1172" s="247">
        <v>2475000</v>
      </c>
    </row>
    <row r="1173" spans="1:5">
      <c r="A1173" s="245" t="s">
        <v>248</v>
      </c>
      <c r="B1173" s="246" t="s">
        <v>1180</v>
      </c>
      <c r="C1173" s="246" t="s">
        <v>1200</v>
      </c>
      <c r="D1173" s="246" t="s">
        <v>1144</v>
      </c>
      <c r="E1173" s="247">
        <v>2475000</v>
      </c>
    </row>
    <row r="1174" spans="1:5">
      <c r="A1174" s="245" t="s">
        <v>1229</v>
      </c>
      <c r="B1174" s="246" t="s">
        <v>1180</v>
      </c>
      <c r="C1174" s="246" t="s">
        <v>1200</v>
      </c>
      <c r="D1174" s="246" t="s">
        <v>1230</v>
      </c>
      <c r="E1174" s="247">
        <v>2475000</v>
      </c>
    </row>
    <row r="1175" spans="1:5" ht="89.25">
      <c r="A1175" s="245" t="s">
        <v>1181</v>
      </c>
      <c r="B1175" s="246" t="s">
        <v>1182</v>
      </c>
      <c r="C1175" s="246" t="s">
        <v>1174</v>
      </c>
      <c r="D1175" s="246" t="s">
        <v>1174</v>
      </c>
      <c r="E1175" s="247">
        <v>50000</v>
      </c>
    </row>
    <row r="1176" spans="1:5" ht="25.5">
      <c r="A1176" s="245" t="s">
        <v>1328</v>
      </c>
      <c r="B1176" s="246" t="s">
        <v>1182</v>
      </c>
      <c r="C1176" s="246" t="s">
        <v>1329</v>
      </c>
      <c r="D1176" s="246" t="s">
        <v>1174</v>
      </c>
      <c r="E1176" s="247">
        <v>50000</v>
      </c>
    </row>
    <row r="1177" spans="1:5">
      <c r="A1177" s="245" t="s">
        <v>1199</v>
      </c>
      <c r="B1177" s="246" t="s">
        <v>1182</v>
      </c>
      <c r="C1177" s="246" t="s">
        <v>1200</v>
      </c>
      <c r="D1177" s="246" t="s">
        <v>1174</v>
      </c>
      <c r="E1177" s="247">
        <v>50000</v>
      </c>
    </row>
    <row r="1178" spans="1:5">
      <c r="A1178" s="245" t="s">
        <v>248</v>
      </c>
      <c r="B1178" s="246" t="s">
        <v>1182</v>
      </c>
      <c r="C1178" s="246" t="s">
        <v>1200</v>
      </c>
      <c r="D1178" s="246" t="s">
        <v>1144</v>
      </c>
      <c r="E1178" s="247">
        <v>50000</v>
      </c>
    </row>
    <row r="1179" spans="1:5">
      <c r="A1179" s="245" t="s">
        <v>1229</v>
      </c>
      <c r="B1179" s="246" t="s">
        <v>1182</v>
      </c>
      <c r="C1179" s="246" t="s">
        <v>1200</v>
      </c>
      <c r="D1179" s="246" t="s">
        <v>1230</v>
      </c>
      <c r="E1179" s="247">
        <v>50000</v>
      </c>
    </row>
    <row r="1180" spans="1:5" ht="89.25">
      <c r="A1180" s="245" t="s">
        <v>1183</v>
      </c>
      <c r="B1180" s="246" t="s">
        <v>1184</v>
      </c>
      <c r="C1180" s="246" t="s">
        <v>1174</v>
      </c>
      <c r="D1180" s="246" t="s">
        <v>1174</v>
      </c>
      <c r="E1180" s="247">
        <v>2920000</v>
      </c>
    </row>
    <row r="1181" spans="1:5" ht="25.5">
      <c r="A1181" s="245" t="s">
        <v>1328</v>
      </c>
      <c r="B1181" s="246" t="s">
        <v>1184</v>
      </c>
      <c r="C1181" s="246" t="s">
        <v>1329</v>
      </c>
      <c r="D1181" s="246" t="s">
        <v>1174</v>
      </c>
      <c r="E1181" s="247">
        <v>2920000</v>
      </c>
    </row>
    <row r="1182" spans="1:5">
      <c r="A1182" s="245" t="s">
        <v>1199</v>
      </c>
      <c r="B1182" s="246" t="s">
        <v>1184</v>
      </c>
      <c r="C1182" s="246" t="s">
        <v>1200</v>
      </c>
      <c r="D1182" s="246" t="s">
        <v>1174</v>
      </c>
      <c r="E1182" s="247">
        <v>2920000</v>
      </c>
    </row>
    <row r="1183" spans="1:5">
      <c r="A1183" s="245" t="s">
        <v>248</v>
      </c>
      <c r="B1183" s="246" t="s">
        <v>1184</v>
      </c>
      <c r="C1183" s="246" t="s">
        <v>1200</v>
      </c>
      <c r="D1183" s="246" t="s">
        <v>1144</v>
      </c>
      <c r="E1183" s="247">
        <v>2920000</v>
      </c>
    </row>
    <row r="1184" spans="1:5">
      <c r="A1184" s="245" t="s">
        <v>1229</v>
      </c>
      <c r="B1184" s="246" t="s">
        <v>1184</v>
      </c>
      <c r="C1184" s="246" t="s">
        <v>1200</v>
      </c>
      <c r="D1184" s="246" t="s">
        <v>1230</v>
      </c>
      <c r="E1184" s="247">
        <v>2920000</v>
      </c>
    </row>
    <row r="1185" spans="1:5" ht="102">
      <c r="A1185" s="245" t="s">
        <v>1644</v>
      </c>
      <c r="B1185" s="246" t="s">
        <v>1645</v>
      </c>
      <c r="C1185" s="246" t="s">
        <v>1174</v>
      </c>
      <c r="D1185" s="246" t="s">
        <v>1174</v>
      </c>
      <c r="E1185" s="247">
        <v>21000</v>
      </c>
    </row>
    <row r="1186" spans="1:5" ht="25.5">
      <c r="A1186" s="245" t="s">
        <v>1328</v>
      </c>
      <c r="B1186" s="246" t="s">
        <v>1645</v>
      </c>
      <c r="C1186" s="246" t="s">
        <v>1329</v>
      </c>
      <c r="D1186" s="246" t="s">
        <v>1174</v>
      </c>
      <c r="E1186" s="247">
        <v>21000</v>
      </c>
    </row>
    <row r="1187" spans="1:5">
      <c r="A1187" s="245" t="s">
        <v>1199</v>
      </c>
      <c r="B1187" s="246" t="s">
        <v>1645</v>
      </c>
      <c r="C1187" s="246" t="s">
        <v>1200</v>
      </c>
      <c r="D1187" s="246" t="s">
        <v>1174</v>
      </c>
      <c r="E1187" s="247">
        <v>21000</v>
      </c>
    </row>
    <row r="1188" spans="1:5">
      <c r="A1188" s="245" t="s">
        <v>248</v>
      </c>
      <c r="B1188" s="246" t="s">
        <v>1645</v>
      </c>
      <c r="C1188" s="246" t="s">
        <v>1200</v>
      </c>
      <c r="D1188" s="246" t="s">
        <v>1144</v>
      </c>
      <c r="E1188" s="247">
        <v>21000</v>
      </c>
    </row>
    <row r="1189" spans="1:5">
      <c r="A1189" s="245" t="s">
        <v>1229</v>
      </c>
      <c r="B1189" s="246" t="s">
        <v>1645</v>
      </c>
      <c r="C1189" s="246" t="s">
        <v>1200</v>
      </c>
      <c r="D1189" s="246" t="s">
        <v>1230</v>
      </c>
      <c r="E1189" s="247">
        <v>21000</v>
      </c>
    </row>
    <row r="1190" spans="1:5" ht="89.25">
      <c r="A1190" s="245" t="s">
        <v>1185</v>
      </c>
      <c r="B1190" s="246" t="s">
        <v>1186</v>
      </c>
      <c r="C1190" s="246" t="s">
        <v>1174</v>
      </c>
      <c r="D1190" s="246" t="s">
        <v>1174</v>
      </c>
      <c r="E1190" s="247">
        <v>500000</v>
      </c>
    </row>
    <row r="1191" spans="1:5" ht="25.5">
      <c r="A1191" s="245" t="s">
        <v>1328</v>
      </c>
      <c r="B1191" s="246" t="s">
        <v>1186</v>
      </c>
      <c r="C1191" s="246" t="s">
        <v>1329</v>
      </c>
      <c r="D1191" s="246" t="s">
        <v>1174</v>
      </c>
      <c r="E1191" s="247">
        <v>500000</v>
      </c>
    </row>
    <row r="1192" spans="1:5">
      <c r="A1192" s="245" t="s">
        <v>1199</v>
      </c>
      <c r="B1192" s="246" t="s">
        <v>1186</v>
      </c>
      <c r="C1192" s="246" t="s">
        <v>1200</v>
      </c>
      <c r="D1192" s="246" t="s">
        <v>1174</v>
      </c>
      <c r="E1192" s="247">
        <v>500000</v>
      </c>
    </row>
    <row r="1193" spans="1:5">
      <c r="A1193" s="245" t="s">
        <v>248</v>
      </c>
      <c r="B1193" s="246" t="s">
        <v>1186</v>
      </c>
      <c r="C1193" s="246" t="s">
        <v>1200</v>
      </c>
      <c r="D1193" s="246" t="s">
        <v>1144</v>
      </c>
      <c r="E1193" s="247">
        <v>500000</v>
      </c>
    </row>
    <row r="1194" spans="1:5">
      <c r="A1194" s="245" t="s">
        <v>1229</v>
      </c>
      <c r="B1194" s="246" t="s">
        <v>1186</v>
      </c>
      <c r="C1194" s="246" t="s">
        <v>1200</v>
      </c>
      <c r="D1194" s="246" t="s">
        <v>1230</v>
      </c>
      <c r="E1194" s="247">
        <v>500000</v>
      </c>
    </row>
    <row r="1195" spans="1:5" ht="76.5">
      <c r="A1195" s="245" t="s">
        <v>2203</v>
      </c>
      <c r="B1195" s="246" t="s">
        <v>2148</v>
      </c>
      <c r="C1195" s="246" t="s">
        <v>1174</v>
      </c>
      <c r="D1195" s="246" t="s">
        <v>1174</v>
      </c>
      <c r="E1195" s="247">
        <v>399200</v>
      </c>
    </row>
    <row r="1196" spans="1:5">
      <c r="A1196" s="245" t="s">
        <v>1330</v>
      </c>
      <c r="B1196" s="246" t="s">
        <v>2148</v>
      </c>
      <c r="C1196" s="246" t="s">
        <v>1331</v>
      </c>
      <c r="D1196" s="246" t="s">
        <v>1174</v>
      </c>
      <c r="E1196" s="247">
        <v>399200</v>
      </c>
    </row>
    <row r="1197" spans="1:5">
      <c r="A1197" s="245" t="s">
        <v>68</v>
      </c>
      <c r="B1197" s="246" t="s">
        <v>2148</v>
      </c>
      <c r="C1197" s="246" t="s">
        <v>430</v>
      </c>
      <c r="D1197" s="246" t="s">
        <v>1174</v>
      </c>
      <c r="E1197" s="247">
        <v>399200</v>
      </c>
    </row>
    <row r="1198" spans="1:5">
      <c r="A1198" s="245" t="s">
        <v>248</v>
      </c>
      <c r="B1198" s="246" t="s">
        <v>2148</v>
      </c>
      <c r="C1198" s="246" t="s">
        <v>430</v>
      </c>
      <c r="D1198" s="246" t="s">
        <v>1144</v>
      </c>
      <c r="E1198" s="247">
        <v>399200</v>
      </c>
    </row>
    <row r="1199" spans="1:5">
      <c r="A1199" s="245" t="s">
        <v>1229</v>
      </c>
      <c r="B1199" s="246" t="s">
        <v>2148</v>
      </c>
      <c r="C1199" s="246" t="s">
        <v>430</v>
      </c>
      <c r="D1199" s="246" t="s">
        <v>1230</v>
      </c>
      <c r="E1199" s="247">
        <v>399200</v>
      </c>
    </row>
    <row r="1200" spans="1:5" ht="102">
      <c r="A1200" s="245" t="s">
        <v>2247</v>
      </c>
      <c r="B1200" s="246" t="s">
        <v>2248</v>
      </c>
      <c r="C1200" s="246" t="s">
        <v>1174</v>
      </c>
      <c r="D1200" s="246" t="s">
        <v>1174</v>
      </c>
      <c r="E1200" s="247">
        <v>5504135</v>
      </c>
    </row>
    <row r="1201" spans="1:5" ht="25.5">
      <c r="A1201" s="245" t="s">
        <v>1320</v>
      </c>
      <c r="B1201" s="246" t="s">
        <v>2248</v>
      </c>
      <c r="C1201" s="246" t="s">
        <v>1321</v>
      </c>
      <c r="D1201" s="246" t="s">
        <v>1174</v>
      </c>
      <c r="E1201" s="247">
        <v>5504135</v>
      </c>
    </row>
    <row r="1202" spans="1:5" ht="25.5">
      <c r="A1202" s="245" t="s">
        <v>1197</v>
      </c>
      <c r="B1202" s="246" t="s">
        <v>2248</v>
      </c>
      <c r="C1202" s="246" t="s">
        <v>1198</v>
      </c>
      <c r="D1202" s="246" t="s">
        <v>1174</v>
      </c>
      <c r="E1202" s="247">
        <v>5504135</v>
      </c>
    </row>
    <row r="1203" spans="1:5">
      <c r="A1203" s="245" t="s">
        <v>248</v>
      </c>
      <c r="B1203" s="246" t="s">
        <v>2248</v>
      </c>
      <c r="C1203" s="246" t="s">
        <v>1198</v>
      </c>
      <c r="D1203" s="246" t="s">
        <v>1144</v>
      </c>
      <c r="E1203" s="247">
        <v>5504135</v>
      </c>
    </row>
    <row r="1204" spans="1:5">
      <c r="A1204" s="245" t="s">
        <v>210</v>
      </c>
      <c r="B1204" s="246" t="s">
        <v>2248</v>
      </c>
      <c r="C1204" s="246" t="s">
        <v>1198</v>
      </c>
      <c r="D1204" s="246" t="s">
        <v>381</v>
      </c>
      <c r="E1204" s="247">
        <v>5504135</v>
      </c>
    </row>
    <row r="1205" spans="1:5" ht="63.75">
      <c r="A1205" s="245" t="s">
        <v>2196</v>
      </c>
      <c r="B1205" s="246" t="s">
        <v>2197</v>
      </c>
      <c r="C1205" s="246" t="s">
        <v>1174</v>
      </c>
      <c r="D1205" s="246" t="s">
        <v>1174</v>
      </c>
      <c r="E1205" s="247">
        <v>1073297.8799999999</v>
      </c>
    </row>
    <row r="1206" spans="1:5" ht="25.5">
      <c r="A1206" s="245" t="s">
        <v>1328</v>
      </c>
      <c r="B1206" s="246" t="s">
        <v>2197</v>
      </c>
      <c r="C1206" s="246" t="s">
        <v>1329</v>
      </c>
      <c r="D1206" s="246" t="s">
        <v>1174</v>
      </c>
      <c r="E1206" s="247">
        <v>1073297.8799999999</v>
      </c>
    </row>
    <row r="1207" spans="1:5">
      <c r="A1207" s="245" t="s">
        <v>1199</v>
      </c>
      <c r="B1207" s="246" t="s">
        <v>2197</v>
      </c>
      <c r="C1207" s="246" t="s">
        <v>1200</v>
      </c>
      <c r="D1207" s="246" t="s">
        <v>1174</v>
      </c>
      <c r="E1207" s="247">
        <v>1073297.8799999999</v>
      </c>
    </row>
    <row r="1208" spans="1:5">
      <c r="A1208" s="245" t="s">
        <v>248</v>
      </c>
      <c r="B1208" s="246" t="s">
        <v>2197</v>
      </c>
      <c r="C1208" s="246" t="s">
        <v>1200</v>
      </c>
      <c r="D1208" s="246" t="s">
        <v>1144</v>
      </c>
      <c r="E1208" s="247">
        <v>1073297.8799999999</v>
      </c>
    </row>
    <row r="1209" spans="1:5">
      <c r="A1209" s="245" t="s">
        <v>210</v>
      </c>
      <c r="B1209" s="246" t="s">
        <v>2197</v>
      </c>
      <c r="C1209" s="246" t="s">
        <v>1200</v>
      </c>
      <c r="D1209" s="246" t="s">
        <v>381</v>
      </c>
      <c r="E1209" s="247">
        <v>1073297.8799999999</v>
      </c>
    </row>
    <row r="1210" spans="1:5" ht="63.75">
      <c r="A1210" s="245" t="s">
        <v>2017</v>
      </c>
      <c r="B1210" s="246" t="s">
        <v>2018</v>
      </c>
      <c r="C1210" s="246" t="s">
        <v>1174</v>
      </c>
      <c r="D1210" s="246" t="s">
        <v>1174</v>
      </c>
      <c r="E1210" s="247">
        <v>4040500</v>
      </c>
    </row>
    <row r="1211" spans="1:5" ht="25.5">
      <c r="A1211" s="245" t="s">
        <v>1326</v>
      </c>
      <c r="B1211" s="246" t="s">
        <v>2018</v>
      </c>
      <c r="C1211" s="246" t="s">
        <v>1327</v>
      </c>
      <c r="D1211" s="246" t="s">
        <v>1174</v>
      </c>
      <c r="E1211" s="247">
        <v>4040500</v>
      </c>
    </row>
    <row r="1212" spans="1:5">
      <c r="A1212" s="245" t="s">
        <v>1208</v>
      </c>
      <c r="B1212" s="246" t="s">
        <v>2018</v>
      </c>
      <c r="C1212" s="246" t="s">
        <v>75</v>
      </c>
      <c r="D1212" s="246" t="s">
        <v>1174</v>
      </c>
      <c r="E1212" s="247">
        <v>4040500</v>
      </c>
    </row>
    <row r="1213" spans="1:5">
      <c r="A1213" s="245" t="s">
        <v>248</v>
      </c>
      <c r="B1213" s="246" t="s">
        <v>2018</v>
      </c>
      <c r="C1213" s="246" t="s">
        <v>75</v>
      </c>
      <c r="D1213" s="246" t="s">
        <v>1144</v>
      </c>
      <c r="E1213" s="247">
        <v>4040500</v>
      </c>
    </row>
    <row r="1214" spans="1:5">
      <c r="A1214" s="245" t="s">
        <v>210</v>
      </c>
      <c r="B1214" s="246" t="s">
        <v>2018</v>
      </c>
      <c r="C1214" s="246" t="s">
        <v>75</v>
      </c>
      <c r="D1214" s="246" t="s">
        <v>381</v>
      </c>
      <c r="E1214" s="247">
        <v>4040500</v>
      </c>
    </row>
    <row r="1215" spans="1:5" ht="63.75">
      <c r="A1215" s="245" t="s">
        <v>1794</v>
      </c>
      <c r="B1215" s="246" t="s">
        <v>1795</v>
      </c>
      <c r="C1215" s="246" t="s">
        <v>1174</v>
      </c>
      <c r="D1215" s="246" t="s">
        <v>1174</v>
      </c>
      <c r="E1215" s="247">
        <v>2300000</v>
      </c>
    </row>
    <row r="1216" spans="1:5" ht="25.5">
      <c r="A1216" s="245" t="s">
        <v>1328</v>
      </c>
      <c r="B1216" s="246" t="s">
        <v>1795</v>
      </c>
      <c r="C1216" s="246" t="s">
        <v>1329</v>
      </c>
      <c r="D1216" s="246" t="s">
        <v>1174</v>
      </c>
      <c r="E1216" s="247">
        <v>2300000</v>
      </c>
    </row>
    <row r="1217" spans="1:5">
      <c r="A1217" s="245" t="s">
        <v>1199</v>
      </c>
      <c r="B1217" s="246" t="s">
        <v>1795</v>
      </c>
      <c r="C1217" s="246" t="s">
        <v>1200</v>
      </c>
      <c r="D1217" s="246" t="s">
        <v>1174</v>
      </c>
      <c r="E1217" s="247">
        <v>2300000</v>
      </c>
    </row>
    <row r="1218" spans="1:5">
      <c r="A1218" s="245" t="s">
        <v>248</v>
      </c>
      <c r="B1218" s="246" t="s">
        <v>1795</v>
      </c>
      <c r="C1218" s="246" t="s">
        <v>1200</v>
      </c>
      <c r="D1218" s="246" t="s">
        <v>1144</v>
      </c>
      <c r="E1218" s="247">
        <v>2300000</v>
      </c>
    </row>
    <row r="1219" spans="1:5">
      <c r="A1219" s="245" t="s">
        <v>210</v>
      </c>
      <c r="B1219" s="246" t="s">
        <v>1795</v>
      </c>
      <c r="C1219" s="246" t="s">
        <v>1200</v>
      </c>
      <c r="D1219" s="246" t="s">
        <v>381</v>
      </c>
      <c r="E1219" s="247">
        <v>2300000</v>
      </c>
    </row>
    <row r="1220" spans="1:5" ht="63.75">
      <c r="A1220" s="245" t="s">
        <v>1187</v>
      </c>
      <c r="B1220" s="246" t="s">
        <v>1188</v>
      </c>
      <c r="C1220" s="246" t="s">
        <v>1174</v>
      </c>
      <c r="D1220" s="246" t="s">
        <v>1174</v>
      </c>
      <c r="E1220" s="247">
        <v>939000</v>
      </c>
    </row>
    <row r="1221" spans="1:5" ht="25.5">
      <c r="A1221" s="245" t="s">
        <v>1328</v>
      </c>
      <c r="B1221" s="246" t="s">
        <v>1188</v>
      </c>
      <c r="C1221" s="246" t="s">
        <v>1329</v>
      </c>
      <c r="D1221" s="246" t="s">
        <v>1174</v>
      </c>
      <c r="E1221" s="247">
        <v>939000</v>
      </c>
    </row>
    <row r="1222" spans="1:5">
      <c r="A1222" s="245" t="s">
        <v>1199</v>
      </c>
      <c r="B1222" s="246" t="s">
        <v>1188</v>
      </c>
      <c r="C1222" s="246" t="s">
        <v>1200</v>
      </c>
      <c r="D1222" s="246" t="s">
        <v>1174</v>
      </c>
      <c r="E1222" s="247">
        <v>939000</v>
      </c>
    </row>
    <row r="1223" spans="1:5">
      <c r="A1223" s="245" t="s">
        <v>248</v>
      </c>
      <c r="B1223" s="246" t="s">
        <v>1188</v>
      </c>
      <c r="C1223" s="246" t="s">
        <v>1200</v>
      </c>
      <c r="D1223" s="246" t="s">
        <v>1144</v>
      </c>
      <c r="E1223" s="247">
        <v>939000</v>
      </c>
    </row>
    <row r="1224" spans="1:5">
      <c r="A1224" s="245" t="s">
        <v>1229</v>
      </c>
      <c r="B1224" s="246" t="s">
        <v>1188</v>
      </c>
      <c r="C1224" s="246" t="s">
        <v>1200</v>
      </c>
      <c r="D1224" s="246" t="s">
        <v>1230</v>
      </c>
      <c r="E1224" s="247">
        <v>939000</v>
      </c>
    </row>
    <row r="1225" spans="1:5" ht="25.5">
      <c r="A1225" s="245" t="s">
        <v>477</v>
      </c>
      <c r="B1225" s="246" t="s">
        <v>990</v>
      </c>
      <c r="C1225" s="246" t="s">
        <v>1174</v>
      </c>
      <c r="D1225" s="246" t="s">
        <v>1174</v>
      </c>
      <c r="E1225" s="247">
        <v>187650</v>
      </c>
    </row>
    <row r="1226" spans="1:5" ht="76.5">
      <c r="A1226" s="245" t="s">
        <v>504</v>
      </c>
      <c r="B1226" s="246" t="s">
        <v>690</v>
      </c>
      <c r="C1226" s="246" t="s">
        <v>1174</v>
      </c>
      <c r="D1226" s="246" t="s">
        <v>1174</v>
      </c>
      <c r="E1226" s="247">
        <v>187650</v>
      </c>
    </row>
    <row r="1227" spans="1:5" ht="25.5">
      <c r="A1227" s="245" t="s">
        <v>1328</v>
      </c>
      <c r="B1227" s="246" t="s">
        <v>690</v>
      </c>
      <c r="C1227" s="246" t="s">
        <v>1329</v>
      </c>
      <c r="D1227" s="246" t="s">
        <v>1174</v>
      </c>
      <c r="E1227" s="247">
        <v>187650</v>
      </c>
    </row>
    <row r="1228" spans="1:5">
      <c r="A1228" s="245" t="s">
        <v>1199</v>
      </c>
      <c r="B1228" s="246" t="s">
        <v>690</v>
      </c>
      <c r="C1228" s="246" t="s">
        <v>1200</v>
      </c>
      <c r="D1228" s="246" t="s">
        <v>1174</v>
      </c>
      <c r="E1228" s="247">
        <v>187650</v>
      </c>
    </row>
    <row r="1229" spans="1:5">
      <c r="A1229" s="245" t="s">
        <v>248</v>
      </c>
      <c r="B1229" s="246" t="s">
        <v>690</v>
      </c>
      <c r="C1229" s="246" t="s">
        <v>1200</v>
      </c>
      <c r="D1229" s="246" t="s">
        <v>1144</v>
      </c>
      <c r="E1229" s="247">
        <v>187650</v>
      </c>
    </row>
    <row r="1230" spans="1:5">
      <c r="A1230" s="245" t="s">
        <v>210</v>
      </c>
      <c r="B1230" s="246" t="s">
        <v>690</v>
      </c>
      <c r="C1230" s="246" t="s">
        <v>1200</v>
      </c>
      <c r="D1230" s="246" t="s">
        <v>381</v>
      </c>
      <c r="E1230" s="247">
        <v>187650</v>
      </c>
    </row>
    <row r="1231" spans="1:5" ht="38.25">
      <c r="A1231" s="245" t="s">
        <v>1240</v>
      </c>
      <c r="B1231" s="246" t="s">
        <v>991</v>
      </c>
      <c r="C1231" s="246" t="s">
        <v>1174</v>
      </c>
      <c r="D1231" s="246" t="s">
        <v>1174</v>
      </c>
      <c r="E1231" s="247">
        <v>14164947.07</v>
      </c>
    </row>
    <row r="1232" spans="1:5" ht="25.5">
      <c r="A1232" s="245" t="s">
        <v>480</v>
      </c>
      <c r="B1232" s="246" t="s">
        <v>992</v>
      </c>
      <c r="C1232" s="246" t="s">
        <v>1174</v>
      </c>
      <c r="D1232" s="246" t="s">
        <v>1174</v>
      </c>
      <c r="E1232" s="247">
        <v>14161947.07</v>
      </c>
    </row>
    <row r="1233" spans="1:5" ht="89.25">
      <c r="A1233" s="245" t="s">
        <v>1310</v>
      </c>
      <c r="B1233" s="246" t="s">
        <v>672</v>
      </c>
      <c r="C1233" s="246" t="s">
        <v>1174</v>
      </c>
      <c r="D1233" s="246" t="s">
        <v>1174</v>
      </c>
      <c r="E1233" s="247">
        <v>10000</v>
      </c>
    </row>
    <row r="1234" spans="1:5" ht="25.5">
      <c r="A1234" s="245" t="s">
        <v>1320</v>
      </c>
      <c r="B1234" s="246" t="s">
        <v>672</v>
      </c>
      <c r="C1234" s="246" t="s">
        <v>1321</v>
      </c>
      <c r="D1234" s="246" t="s">
        <v>1174</v>
      </c>
      <c r="E1234" s="247">
        <v>10000</v>
      </c>
    </row>
    <row r="1235" spans="1:5" ht="25.5">
      <c r="A1235" s="245" t="s">
        <v>1197</v>
      </c>
      <c r="B1235" s="246" t="s">
        <v>672</v>
      </c>
      <c r="C1235" s="246" t="s">
        <v>1198</v>
      </c>
      <c r="D1235" s="246" t="s">
        <v>1174</v>
      </c>
      <c r="E1235" s="247">
        <v>10000</v>
      </c>
    </row>
    <row r="1236" spans="1:5">
      <c r="A1236" s="245" t="s">
        <v>183</v>
      </c>
      <c r="B1236" s="246" t="s">
        <v>672</v>
      </c>
      <c r="C1236" s="246" t="s">
        <v>1198</v>
      </c>
      <c r="D1236" s="246" t="s">
        <v>1140</v>
      </c>
      <c r="E1236" s="247">
        <v>10000</v>
      </c>
    </row>
    <row r="1237" spans="1:5">
      <c r="A1237" s="245" t="s">
        <v>145</v>
      </c>
      <c r="B1237" s="246" t="s">
        <v>672</v>
      </c>
      <c r="C1237" s="246" t="s">
        <v>1198</v>
      </c>
      <c r="D1237" s="246" t="s">
        <v>360</v>
      </c>
      <c r="E1237" s="247">
        <v>10000</v>
      </c>
    </row>
    <row r="1238" spans="1:5" ht="102">
      <c r="A1238" s="245" t="s">
        <v>1520</v>
      </c>
      <c r="B1238" s="246" t="s">
        <v>1348</v>
      </c>
      <c r="C1238" s="246" t="s">
        <v>1174</v>
      </c>
      <c r="D1238" s="246" t="s">
        <v>1174</v>
      </c>
      <c r="E1238" s="247">
        <v>1923158</v>
      </c>
    </row>
    <row r="1239" spans="1:5">
      <c r="A1239" s="245" t="s">
        <v>1322</v>
      </c>
      <c r="B1239" s="246" t="s">
        <v>1348</v>
      </c>
      <c r="C1239" s="246" t="s">
        <v>1323</v>
      </c>
      <c r="D1239" s="246" t="s">
        <v>1174</v>
      </c>
      <c r="E1239" s="247">
        <v>1923158</v>
      </c>
    </row>
    <row r="1240" spans="1:5" ht="38.25">
      <c r="A1240" s="245" t="s">
        <v>1207</v>
      </c>
      <c r="B1240" s="246" t="s">
        <v>1348</v>
      </c>
      <c r="C1240" s="246" t="s">
        <v>354</v>
      </c>
      <c r="D1240" s="246" t="s">
        <v>1174</v>
      </c>
      <c r="E1240" s="247">
        <v>1923158</v>
      </c>
    </row>
    <row r="1241" spans="1:5">
      <c r="A1241" s="245" t="s">
        <v>183</v>
      </c>
      <c r="B1241" s="246" t="s">
        <v>1348</v>
      </c>
      <c r="C1241" s="246" t="s">
        <v>354</v>
      </c>
      <c r="D1241" s="246" t="s">
        <v>1140</v>
      </c>
      <c r="E1241" s="247">
        <v>1923158</v>
      </c>
    </row>
    <row r="1242" spans="1:5">
      <c r="A1242" s="245" t="s">
        <v>145</v>
      </c>
      <c r="B1242" s="246" t="s">
        <v>1348</v>
      </c>
      <c r="C1242" s="246" t="s">
        <v>354</v>
      </c>
      <c r="D1242" s="246" t="s">
        <v>360</v>
      </c>
      <c r="E1242" s="247">
        <v>1923158</v>
      </c>
    </row>
    <row r="1243" spans="1:5" ht="89.25">
      <c r="A1243" s="245" t="s">
        <v>2176</v>
      </c>
      <c r="B1243" s="246" t="s">
        <v>2177</v>
      </c>
      <c r="C1243" s="246" t="s">
        <v>1174</v>
      </c>
      <c r="D1243" s="246" t="s">
        <v>1174</v>
      </c>
      <c r="E1243" s="247">
        <v>11834599.5</v>
      </c>
    </row>
    <row r="1244" spans="1:5">
      <c r="A1244" s="245" t="s">
        <v>1322</v>
      </c>
      <c r="B1244" s="246" t="s">
        <v>2177</v>
      </c>
      <c r="C1244" s="246" t="s">
        <v>1323</v>
      </c>
      <c r="D1244" s="246" t="s">
        <v>1174</v>
      </c>
      <c r="E1244" s="247">
        <v>11834599.5</v>
      </c>
    </row>
    <row r="1245" spans="1:5" ht="38.25">
      <c r="A1245" s="245" t="s">
        <v>1207</v>
      </c>
      <c r="B1245" s="246" t="s">
        <v>2177</v>
      </c>
      <c r="C1245" s="246" t="s">
        <v>354</v>
      </c>
      <c r="D1245" s="246" t="s">
        <v>1174</v>
      </c>
      <c r="E1245" s="247">
        <v>11834599.5</v>
      </c>
    </row>
    <row r="1246" spans="1:5">
      <c r="A1246" s="245" t="s">
        <v>183</v>
      </c>
      <c r="B1246" s="246" t="s">
        <v>2177</v>
      </c>
      <c r="C1246" s="246" t="s">
        <v>354</v>
      </c>
      <c r="D1246" s="246" t="s">
        <v>1140</v>
      </c>
      <c r="E1246" s="247">
        <v>11834599.5</v>
      </c>
    </row>
    <row r="1247" spans="1:5">
      <c r="A1247" s="245" t="s">
        <v>145</v>
      </c>
      <c r="B1247" s="246" t="s">
        <v>2177</v>
      </c>
      <c r="C1247" s="246" t="s">
        <v>354</v>
      </c>
      <c r="D1247" s="246" t="s">
        <v>360</v>
      </c>
      <c r="E1247" s="247">
        <v>11834599.5</v>
      </c>
    </row>
    <row r="1248" spans="1:5" ht="114.75">
      <c r="A1248" s="245" t="s">
        <v>2237</v>
      </c>
      <c r="B1248" s="246" t="s">
        <v>2238</v>
      </c>
      <c r="C1248" s="246" t="s">
        <v>1174</v>
      </c>
      <c r="D1248" s="246" t="s">
        <v>1174</v>
      </c>
      <c r="E1248" s="247">
        <v>394189.57</v>
      </c>
    </row>
    <row r="1249" spans="1:5">
      <c r="A1249" s="245" t="s">
        <v>1322</v>
      </c>
      <c r="B1249" s="246" t="s">
        <v>2238</v>
      </c>
      <c r="C1249" s="246" t="s">
        <v>1323</v>
      </c>
      <c r="D1249" s="246" t="s">
        <v>1174</v>
      </c>
      <c r="E1249" s="247">
        <v>394189.57</v>
      </c>
    </row>
    <row r="1250" spans="1:5" ht="38.25">
      <c r="A1250" s="245" t="s">
        <v>1207</v>
      </c>
      <c r="B1250" s="246" t="s">
        <v>2238</v>
      </c>
      <c r="C1250" s="246" t="s">
        <v>354</v>
      </c>
      <c r="D1250" s="246" t="s">
        <v>1174</v>
      </c>
      <c r="E1250" s="247">
        <v>394189.57</v>
      </c>
    </row>
    <row r="1251" spans="1:5">
      <c r="A1251" s="245" t="s">
        <v>183</v>
      </c>
      <c r="B1251" s="246" t="s">
        <v>2238</v>
      </c>
      <c r="C1251" s="246" t="s">
        <v>354</v>
      </c>
      <c r="D1251" s="246" t="s">
        <v>1140</v>
      </c>
      <c r="E1251" s="247">
        <v>394189.57</v>
      </c>
    </row>
    <row r="1252" spans="1:5">
      <c r="A1252" s="245" t="s">
        <v>145</v>
      </c>
      <c r="B1252" s="246" t="s">
        <v>2238</v>
      </c>
      <c r="C1252" s="246" t="s">
        <v>354</v>
      </c>
      <c r="D1252" s="246" t="s">
        <v>360</v>
      </c>
      <c r="E1252" s="247">
        <v>394189.57</v>
      </c>
    </row>
    <row r="1253" spans="1:5" ht="25.5">
      <c r="A1253" s="245" t="s">
        <v>447</v>
      </c>
      <c r="B1253" s="246" t="s">
        <v>1311</v>
      </c>
      <c r="C1253" s="246" t="s">
        <v>1174</v>
      </c>
      <c r="D1253" s="246" t="s">
        <v>1174</v>
      </c>
      <c r="E1253" s="247">
        <v>3000</v>
      </c>
    </row>
    <row r="1254" spans="1:5" ht="89.25">
      <c r="A1254" s="245" t="s">
        <v>1312</v>
      </c>
      <c r="B1254" s="246" t="s">
        <v>1313</v>
      </c>
      <c r="C1254" s="246" t="s">
        <v>1174</v>
      </c>
      <c r="D1254" s="246" t="s">
        <v>1174</v>
      </c>
      <c r="E1254" s="247">
        <v>3000</v>
      </c>
    </row>
    <row r="1255" spans="1:5" ht="25.5">
      <c r="A1255" s="245" t="s">
        <v>1320</v>
      </c>
      <c r="B1255" s="246" t="s">
        <v>1313</v>
      </c>
      <c r="C1255" s="246" t="s">
        <v>1321</v>
      </c>
      <c r="D1255" s="246" t="s">
        <v>1174</v>
      </c>
      <c r="E1255" s="247">
        <v>3000</v>
      </c>
    </row>
    <row r="1256" spans="1:5" ht="25.5">
      <c r="A1256" s="245" t="s">
        <v>1197</v>
      </c>
      <c r="B1256" s="246" t="s">
        <v>1313</v>
      </c>
      <c r="C1256" s="246" t="s">
        <v>1198</v>
      </c>
      <c r="D1256" s="246" t="s">
        <v>1174</v>
      </c>
      <c r="E1256" s="247">
        <v>3000</v>
      </c>
    </row>
    <row r="1257" spans="1:5">
      <c r="A1257" s="245" t="s">
        <v>183</v>
      </c>
      <c r="B1257" s="246" t="s">
        <v>1313</v>
      </c>
      <c r="C1257" s="246" t="s">
        <v>1198</v>
      </c>
      <c r="D1257" s="246" t="s">
        <v>1140</v>
      </c>
      <c r="E1257" s="247">
        <v>3000</v>
      </c>
    </row>
    <row r="1258" spans="1:5">
      <c r="A1258" s="245" t="s">
        <v>145</v>
      </c>
      <c r="B1258" s="246" t="s">
        <v>1313</v>
      </c>
      <c r="C1258" s="246" t="s">
        <v>1198</v>
      </c>
      <c r="D1258" s="246" t="s">
        <v>360</v>
      </c>
      <c r="E1258" s="247">
        <v>3000</v>
      </c>
    </row>
    <row r="1259" spans="1:5" ht="25.5">
      <c r="A1259" s="245" t="s">
        <v>483</v>
      </c>
      <c r="B1259" s="246" t="s">
        <v>993</v>
      </c>
      <c r="C1259" s="246" t="s">
        <v>1174</v>
      </c>
      <c r="D1259" s="246" t="s">
        <v>1174</v>
      </c>
      <c r="E1259" s="247">
        <v>92681632.519999996</v>
      </c>
    </row>
    <row r="1260" spans="1:5">
      <c r="A1260" s="245" t="s">
        <v>484</v>
      </c>
      <c r="B1260" s="246" t="s">
        <v>994</v>
      </c>
      <c r="C1260" s="246" t="s">
        <v>1174</v>
      </c>
      <c r="D1260" s="246" t="s">
        <v>1174</v>
      </c>
      <c r="E1260" s="247">
        <v>15295950</v>
      </c>
    </row>
    <row r="1261" spans="1:5" ht="89.25">
      <c r="A1261" s="245" t="s">
        <v>2147</v>
      </c>
      <c r="B1261" s="246" t="s">
        <v>910</v>
      </c>
      <c r="C1261" s="246" t="s">
        <v>1174</v>
      </c>
      <c r="D1261" s="246" t="s">
        <v>1174</v>
      </c>
      <c r="E1261" s="247">
        <v>10206400</v>
      </c>
    </row>
    <row r="1262" spans="1:5">
      <c r="A1262" s="245" t="s">
        <v>1330</v>
      </c>
      <c r="B1262" s="246" t="s">
        <v>910</v>
      </c>
      <c r="C1262" s="246" t="s">
        <v>1331</v>
      </c>
      <c r="D1262" s="246" t="s">
        <v>1174</v>
      </c>
      <c r="E1262" s="247">
        <v>10206400</v>
      </c>
    </row>
    <row r="1263" spans="1:5">
      <c r="A1263" s="245" t="s">
        <v>68</v>
      </c>
      <c r="B1263" s="246" t="s">
        <v>910</v>
      </c>
      <c r="C1263" s="246" t="s">
        <v>430</v>
      </c>
      <c r="D1263" s="246" t="s">
        <v>1174</v>
      </c>
      <c r="E1263" s="247">
        <v>10206400</v>
      </c>
    </row>
    <row r="1264" spans="1:5">
      <c r="A1264" s="245" t="s">
        <v>183</v>
      </c>
      <c r="B1264" s="246" t="s">
        <v>910</v>
      </c>
      <c r="C1264" s="246" t="s">
        <v>430</v>
      </c>
      <c r="D1264" s="246" t="s">
        <v>1140</v>
      </c>
      <c r="E1264" s="247">
        <v>10206400</v>
      </c>
    </row>
    <row r="1265" spans="1:5">
      <c r="A1265" s="245" t="s">
        <v>252</v>
      </c>
      <c r="B1265" s="246" t="s">
        <v>910</v>
      </c>
      <c r="C1265" s="246" t="s">
        <v>430</v>
      </c>
      <c r="D1265" s="246" t="s">
        <v>358</v>
      </c>
      <c r="E1265" s="247">
        <v>10206400</v>
      </c>
    </row>
    <row r="1266" spans="1:5" ht="38.25">
      <c r="A1266" s="245" t="s">
        <v>359</v>
      </c>
      <c r="B1266" s="246" t="s">
        <v>671</v>
      </c>
      <c r="C1266" s="246" t="s">
        <v>1174</v>
      </c>
      <c r="D1266" s="246" t="s">
        <v>1174</v>
      </c>
      <c r="E1266" s="247">
        <v>214800</v>
      </c>
    </row>
    <row r="1267" spans="1:5" ht="25.5">
      <c r="A1267" s="245" t="s">
        <v>1320</v>
      </c>
      <c r="B1267" s="246" t="s">
        <v>671</v>
      </c>
      <c r="C1267" s="246" t="s">
        <v>1321</v>
      </c>
      <c r="D1267" s="246" t="s">
        <v>1174</v>
      </c>
      <c r="E1267" s="247">
        <v>214800</v>
      </c>
    </row>
    <row r="1268" spans="1:5" ht="25.5">
      <c r="A1268" s="245" t="s">
        <v>1197</v>
      </c>
      <c r="B1268" s="246" t="s">
        <v>671</v>
      </c>
      <c r="C1268" s="246" t="s">
        <v>1198</v>
      </c>
      <c r="D1268" s="246" t="s">
        <v>1174</v>
      </c>
      <c r="E1268" s="247">
        <v>214800</v>
      </c>
    </row>
    <row r="1269" spans="1:5">
      <c r="A1269" s="245" t="s">
        <v>183</v>
      </c>
      <c r="B1269" s="246" t="s">
        <v>671</v>
      </c>
      <c r="C1269" s="246" t="s">
        <v>1198</v>
      </c>
      <c r="D1269" s="246" t="s">
        <v>1140</v>
      </c>
      <c r="E1269" s="247">
        <v>214800</v>
      </c>
    </row>
    <row r="1270" spans="1:5">
      <c r="A1270" s="245" t="s">
        <v>252</v>
      </c>
      <c r="B1270" s="246" t="s">
        <v>671</v>
      </c>
      <c r="C1270" s="246" t="s">
        <v>1198</v>
      </c>
      <c r="D1270" s="246" t="s">
        <v>358</v>
      </c>
      <c r="E1270" s="247">
        <v>214800</v>
      </c>
    </row>
    <row r="1271" spans="1:5" ht="89.25">
      <c r="A1271" s="245" t="s">
        <v>2147</v>
      </c>
      <c r="B1271" s="246" t="s">
        <v>1879</v>
      </c>
      <c r="C1271" s="246" t="s">
        <v>1174</v>
      </c>
      <c r="D1271" s="246" t="s">
        <v>1174</v>
      </c>
      <c r="E1271" s="247">
        <v>4874750</v>
      </c>
    </row>
    <row r="1272" spans="1:5">
      <c r="A1272" s="245" t="s">
        <v>1330</v>
      </c>
      <c r="B1272" s="246" t="s">
        <v>1879</v>
      </c>
      <c r="C1272" s="246" t="s">
        <v>1331</v>
      </c>
      <c r="D1272" s="246" t="s">
        <v>1174</v>
      </c>
      <c r="E1272" s="247">
        <v>4874750</v>
      </c>
    </row>
    <row r="1273" spans="1:5">
      <c r="A1273" s="245" t="s">
        <v>68</v>
      </c>
      <c r="B1273" s="246" t="s">
        <v>1879</v>
      </c>
      <c r="C1273" s="246" t="s">
        <v>430</v>
      </c>
      <c r="D1273" s="246" t="s">
        <v>1174</v>
      </c>
      <c r="E1273" s="247">
        <v>4874750</v>
      </c>
    </row>
    <row r="1274" spans="1:5">
      <c r="A1274" s="245" t="s">
        <v>183</v>
      </c>
      <c r="B1274" s="246" t="s">
        <v>1879</v>
      </c>
      <c r="C1274" s="246" t="s">
        <v>430</v>
      </c>
      <c r="D1274" s="246" t="s">
        <v>1140</v>
      </c>
      <c r="E1274" s="247">
        <v>4874750</v>
      </c>
    </row>
    <row r="1275" spans="1:5">
      <c r="A1275" s="245" t="s">
        <v>252</v>
      </c>
      <c r="B1275" s="246" t="s">
        <v>1879</v>
      </c>
      <c r="C1275" s="246" t="s">
        <v>430</v>
      </c>
      <c r="D1275" s="246" t="s">
        <v>358</v>
      </c>
      <c r="E1275" s="247">
        <v>4874750</v>
      </c>
    </row>
    <row r="1276" spans="1:5" ht="25.5">
      <c r="A1276" s="245" t="s">
        <v>486</v>
      </c>
      <c r="B1276" s="246" t="s">
        <v>995</v>
      </c>
      <c r="C1276" s="246" t="s">
        <v>1174</v>
      </c>
      <c r="D1276" s="246" t="s">
        <v>1174</v>
      </c>
      <c r="E1276" s="247">
        <v>77292348.519999996</v>
      </c>
    </row>
    <row r="1277" spans="1:5" ht="51">
      <c r="A1277" s="245" t="s">
        <v>1864</v>
      </c>
      <c r="B1277" s="246" t="s">
        <v>1865</v>
      </c>
      <c r="C1277" s="246" t="s">
        <v>1174</v>
      </c>
      <c r="D1277" s="246" t="s">
        <v>1174</v>
      </c>
      <c r="E1277" s="247">
        <v>8845800</v>
      </c>
    </row>
    <row r="1278" spans="1:5">
      <c r="A1278" s="245" t="s">
        <v>1322</v>
      </c>
      <c r="B1278" s="246" t="s">
        <v>1865</v>
      </c>
      <c r="C1278" s="246" t="s">
        <v>1323</v>
      </c>
      <c r="D1278" s="246" t="s">
        <v>1174</v>
      </c>
      <c r="E1278" s="247">
        <v>8845800</v>
      </c>
    </row>
    <row r="1279" spans="1:5" ht="38.25">
      <c r="A1279" s="245" t="s">
        <v>1207</v>
      </c>
      <c r="B1279" s="246" t="s">
        <v>1865</v>
      </c>
      <c r="C1279" s="246" t="s">
        <v>354</v>
      </c>
      <c r="D1279" s="246" t="s">
        <v>1174</v>
      </c>
      <c r="E1279" s="247">
        <v>8845800</v>
      </c>
    </row>
    <row r="1280" spans="1:5">
      <c r="A1280" s="245" t="s">
        <v>183</v>
      </c>
      <c r="B1280" s="246" t="s">
        <v>1865</v>
      </c>
      <c r="C1280" s="246" t="s">
        <v>354</v>
      </c>
      <c r="D1280" s="246" t="s">
        <v>1140</v>
      </c>
      <c r="E1280" s="247">
        <v>8845800</v>
      </c>
    </row>
    <row r="1281" spans="1:5">
      <c r="A1281" s="245" t="s">
        <v>185</v>
      </c>
      <c r="B1281" s="246" t="s">
        <v>1865</v>
      </c>
      <c r="C1281" s="246" t="s">
        <v>354</v>
      </c>
      <c r="D1281" s="246" t="s">
        <v>356</v>
      </c>
      <c r="E1281" s="247">
        <v>8845800</v>
      </c>
    </row>
    <row r="1282" spans="1:5" ht="51">
      <c r="A1282" s="245" t="s">
        <v>357</v>
      </c>
      <c r="B1282" s="246" t="s">
        <v>670</v>
      </c>
      <c r="C1282" s="246" t="s">
        <v>1174</v>
      </c>
      <c r="D1282" s="246" t="s">
        <v>1174</v>
      </c>
      <c r="E1282" s="247">
        <v>68446548.519999996</v>
      </c>
    </row>
    <row r="1283" spans="1:5">
      <c r="A1283" s="245" t="s">
        <v>1322</v>
      </c>
      <c r="B1283" s="246" t="s">
        <v>670</v>
      </c>
      <c r="C1283" s="246" t="s">
        <v>1323</v>
      </c>
      <c r="D1283" s="246" t="s">
        <v>1174</v>
      </c>
      <c r="E1283" s="247">
        <v>68446548.519999996</v>
      </c>
    </row>
    <row r="1284" spans="1:5" ht="38.25">
      <c r="A1284" s="245" t="s">
        <v>1207</v>
      </c>
      <c r="B1284" s="246" t="s">
        <v>670</v>
      </c>
      <c r="C1284" s="246" t="s">
        <v>354</v>
      </c>
      <c r="D1284" s="246" t="s">
        <v>1174</v>
      </c>
      <c r="E1284" s="247">
        <v>68446548.519999996</v>
      </c>
    </row>
    <row r="1285" spans="1:5">
      <c r="A1285" s="245" t="s">
        <v>183</v>
      </c>
      <c r="B1285" s="246" t="s">
        <v>670</v>
      </c>
      <c r="C1285" s="246" t="s">
        <v>354</v>
      </c>
      <c r="D1285" s="246" t="s">
        <v>1140</v>
      </c>
      <c r="E1285" s="247">
        <v>68446548.519999996</v>
      </c>
    </row>
    <row r="1286" spans="1:5">
      <c r="A1286" s="245" t="s">
        <v>185</v>
      </c>
      <c r="B1286" s="246" t="s">
        <v>670</v>
      </c>
      <c r="C1286" s="246" t="s">
        <v>354</v>
      </c>
      <c r="D1286" s="246" t="s">
        <v>356</v>
      </c>
      <c r="E1286" s="247">
        <v>68446548.519999996</v>
      </c>
    </row>
    <row r="1287" spans="1:5" ht="25.5">
      <c r="A1287" s="245" t="s">
        <v>488</v>
      </c>
      <c r="B1287" s="246" t="s">
        <v>996</v>
      </c>
      <c r="C1287" s="246" t="s">
        <v>1174</v>
      </c>
      <c r="D1287" s="246" t="s">
        <v>1174</v>
      </c>
      <c r="E1287" s="247">
        <v>93334</v>
      </c>
    </row>
    <row r="1288" spans="1:5" ht="51">
      <c r="A1288" s="245" t="s">
        <v>407</v>
      </c>
      <c r="B1288" s="246" t="s">
        <v>1741</v>
      </c>
      <c r="C1288" s="246" t="s">
        <v>1174</v>
      </c>
      <c r="D1288" s="246" t="s">
        <v>1174</v>
      </c>
      <c r="E1288" s="247">
        <v>80000</v>
      </c>
    </row>
    <row r="1289" spans="1:5" ht="25.5">
      <c r="A1289" s="245" t="s">
        <v>1328</v>
      </c>
      <c r="B1289" s="246" t="s">
        <v>1741</v>
      </c>
      <c r="C1289" s="246" t="s">
        <v>1329</v>
      </c>
      <c r="D1289" s="246" t="s">
        <v>1174</v>
      </c>
      <c r="E1289" s="247">
        <v>80000</v>
      </c>
    </row>
    <row r="1290" spans="1:5">
      <c r="A1290" s="245" t="s">
        <v>1199</v>
      </c>
      <c r="B1290" s="246" t="s">
        <v>1741</v>
      </c>
      <c r="C1290" s="246" t="s">
        <v>1200</v>
      </c>
      <c r="D1290" s="246" t="s">
        <v>1174</v>
      </c>
      <c r="E1290" s="247">
        <v>80000</v>
      </c>
    </row>
    <row r="1291" spans="1:5">
      <c r="A1291" s="245" t="s">
        <v>140</v>
      </c>
      <c r="B1291" s="246" t="s">
        <v>1741</v>
      </c>
      <c r="C1291" s="246" t="s">
        <v>1200</v>
      </c>
      <c r="D1291" s="246" t="s">
        <v>1142</v>
      </c>
      <c r="E1291" s="247">
        <v>80000</v>
      </c>
    </row>
    <row r="1292" spans="1:5">
      <c r="A1292" s="245" t="s">
        <v>1077</v>
      </c>
      <c r="B1292" s="246" t="s">
        <v>1741</v>
      </c>
      <c r="C1292" s="246" t="s">
        <v>1200</v>
      </c>
      <c r="D1292" s="246" t="s">
        <v>1078</v>
      </c>
      <c r="E1292" s="247">
        <v>80000</v>
      </c>
    </row>
    <row r="1293" spans="1:5" ht="76.5">
      <c r="A1293" s="245" t="s">
        <v>1824</v>
      </c>
      <c r="B1293" s="246" t="s">
        <v>1823</v>
      </c>
      <c r="C1293" s="246" t="s">
        <v>1174</v>
      </c>
      <c r="D1293" s="246" t="s">
        <v>1174</v>
      </c>
      <c r="E1293" s="247">
        <v>13334</v>
      </c>
    </row>
    <row r="1294" spans="1:5" ht="25.5">
      <c r="A1294" s="245" t="s">
        <v>1320</v>
      </c>
      <c r="B1294" s="246" t="s">
        <v>1823</v>
      </c>
      <c r="C1294" s="246" t="s">
        <v>1321</v>
      </c>
      <c r="D1294" s="246" t="s">
        <v>1174</v>
      </c>
      <c r="E1294" s="247">
        <v>13334</v>
      </c>
    </row>
    <row r="1295" spans="1:5" ht="25.5">
      <c r="A1295" s="245" t="s">
        <v>1197</v>
      </c>
      <c r="B1295" s="246" t="s">
        <v>1823</v>
      </c>
      <c r="C1295" s="246" t="s">
        <v>1198</v>
      </c>
      <c r="D1295" s="246" t="s">
        <v>1174</v>
      </c>
      <c r="E1295" s="247">
        <v>13334</v>
      </c>
    </row>
    <row r="1296" spans="1:5">
      <c r="A1296" s="245" t="s">
        <v>140</v>
      </c>
      <c r="B1296" s="246" t="s">
        <v>1823</v>
      </c>
      <c r="C1296" s="246" t="s">
        <v>1198</v>
      </c>
      <c r="D1296" s="246" t="s">
        <v>1142</v>
      </c>
      <c r="E1296" s="247">
        <v>13334</v>
      </c>
    </row>
    <row r="1297" spans="1:5">
      <c r="A1297" s="245" t="s">
        <v>153</v>
      </c>
      <c r="B1297" s="246" t="s">
        <v>1823</v>
      </c>
      <c r="C1297" s="246" t="s">
        <v>1198</v>
      </c>
      <c r="D1297" s="246" t="s">
        <v>395</v>
      </c>
      <c r="E1297" s="247">
        <v>13334</v>
      </c>
    </row>
    <row r="1298" spans="1:5" ht="25.5">
      <c r="A1298" s="245" t="s">
        <v>596</v>
      </c>
      <c r="B1298" s="246" t="s">
        <v>997</v>
      </c>
      <c r="C1298" s="246" t="s">
        <v>1174</v>
      </c>
      <c r="D1298" s="246" t="s">
        <v>1174</v>
      </c>
      <c r="E1298" s="247">
        <v>1460000</v>
      </c>
    </row>
    <row r="1299" spans="1:5" ht="25.5">
      <c r="A1299" s="245" t="s">
        <v>919</v>
      </c>
      <c r="B1299" s="246" t="s">
        <v>2080</v>
      </c>
      <c r="C1299" s="246" t="s">
        <v>1174</v>
      </c>
      <c r="D1299" s="246" t="s">
        <v>1174</v>
      </c>
      <c r="E1299" s="247">
        <v>500000</v>
      </c>
    </row>
    <row r="1300" spans="1:5" ht="63.75">
      <c r="A1300" s="245" t="s">
        <v>923</v>
      </c>
      <c r="B1300" s="246" t="s">
        <v>922</v>
      </c>
      <c r="C1300" s="246" t="s">
        <v>1174</v>
      </c>
      <c r="D1300" s="246" t="s">
        <v>1174</v>
      </c>
      <c r="E1300" s="247">
        <v>500000</v>
      </c>
    </row>
    <row r="1301" spans="1:5" ht="25.5">
      <c r="A1301" s="245" t="s">
        <v>1320</v>
      </c>
      <c r="B1301" s="246" t="s">
        <v>922</v>
      </c>
      <c r="C1301" s="246" t="s">
        <v>1321</v>
      </c>
      <c r="D1301" s="246" t="s">
        <v>1174</v>
      </c>
      <c r="E1301" s="247">
        <v>500000</v>
      </c>
    </row>
    <row r="1302" spans="1:5" ht="25.5">
      <c r="A1302" s="245" t="s">
        <v>1197</v>
      </c>
      <c r="B1302" s="246" t="s">
        <v>922</v>
      </c>
      <c r="C1302" s="246" t="s">
        <v>1198</v>
      </c>
      <c r="D1302" s="246" t="s">
        <v>1174</v>
      </c>
      <c r="E1302" s="247">
        <v>500000</v>
      </c>
    </row>
    <row r="1303" spans="1:5">
      <c r="A1303" s="245" t="s">
        <v>239</v>
      </c>
      <c r="B1303" s="246" t="s">
        <v>922</v>
      </c>
      <c r="C1303" s="246" t="s">
        <v>1198</v>
      </c>
      <c r="D1303" s="246" t="s">
        <v>1141</v>
      </c>
      <c r="E1303" s="247">
        <v>500000</v>
      </c>
    </row>
    <row r="1304" spans="1:5">
      <c r="A1304" s="245" t="s">
        <v>3</v>
      </c>
      <c r="B1304" s="246" t="s">
        <v>922</v>
      </c>
      <c r="C1304" s="246" t="s">
        <v>1198</v>
      </c>
      <c r="D1304" s="246" t="s">
        <v>386</v>
      </c>
      <c r="E1304" s="247">
        <v>500000</v>
      </c>
    </row>
    <row r="1305" spans="1:5" ht="25.5">
      <c r="A1305" s="245" t="s">
        <v>597</v>
      </c>
      <c r="B1305" s="246" t="s">
        <v>998</v>
      </c>
      <c r="C1305" s="246" t="s">
        <v>1174</v>
      </c>
      <c r="D1305" s="246" t="s">
        <v>1174</v>
      </c>
      <c r="E1305" s="247">
        <v>960000</v>
      </c>
    </row>
    <row r="1306" spans="1:5" ht="63.75">
      <c r="A1306" s="245" t="s">
        <v>528</v>
      </c>
      <c r="B1306" s="246" t="s">
        <v>736</v>
      </c>
      <c r="C1306" s="246" t="s">
        <v>1174</v>
      </c>
      <c r="D1306" s="246" t="s">
        <v>1174</v>
      </c>
      <c r="E1306" s="247">
        <v>960000</v>
      </c>
    </row>
    <row r="1307" spans="1:5">
      <c r="A1307" s="245" t="s">
        <v>1324</v>
      </c>
      <c r="B1307" s="246" t="s">
        <v>736</v>
      </c>
      <c r="C1307" s="246" t="s">
        <v>1325</v>
      </c>
      <c r="D1307" s="246" t="s">
        <v>1174</v>
      </c>
      <c r="E1307" s="247">
        <v>960000</v>
      </c>
    </row>
    <row r="1308" spans="1:5">
      <c r="A1308" s="245" t="s">
        <v>531</v>
      </c>
      <c r="B1308" s="246" t="s">
        <v>736</v>
      </c>
      <c r="C1308" s="246" t="s">
        <v>532</v>
      </c>
      <c r="D1308" s="246" t="s">
        <v>1174</v>
      </c>
      <c r="E1308" s="247">
        <v>960000</v>
      </c>
    </row>
    <row r="1309" spans="1:5">
      <c r="A1309" s="245" t="s">
        <v>239</v>
      </c>
      <c r="B1309" s="246" t="s">
        <v>736</v>
      </c>
      <c r="C1309" s="246" t="s">
        <v>532</v>
      </c>
      <c r="D1309" s="246" t="s">
        <v>1141</v>
      </c>
      <c r="E1309" s="247">
        <v>960000</v>
      </c>
    </row>
    <row r="1310" spans="1:5">
      <c r="A1310" s="245" t="s">
        <v>3</v>
      </c>
      <c r="B1310" s="246" t="s">
        <v>736</v>
      </c>
      <c r="C1310" s="246" t="s">
        <v>532</v>
      </c>
      <c r="D1310" s="246" t="s">
        <v>386</v>
      </c>
      <c r="E1310" s="247">
        <v>960000</v>
      </c>
    </row>
    <row r="1311" spans="1:5" ht="25.5">
      <c r="A1311" s="245" t="s">
        <v>1375</v>
      </c>
      <c r="B1311" s="246" t="s">
        <v>999</v>
      </c>
      <c r="C1311" s="246" t="s">
        <v>1174</v>
      </c>
      <c r="D1311" s="246" t="s">
        <v>1174</v>
      </c>
      <c r="E1311" s="247">
        <v>181526790</v>
      </c>
    </row>
    <row r="1312" spans="1:5" ht="51">
      <c r="A1312" s="245" t="s">
        <v>1378</v>
      </c>
      <c r="B1312" s="246" t="s">
        <v>1000</v>
      </c>
      <c r="C1312" s="246" t="s">
        <v>1174</v>
      </c>
      <c r="D1312" s="246" t="s">
        <v>1174</v>
      </c>
      <c r="E1312" s="247">
        <v>160436297</v>
      </c>
    </row>
    <row r="1313" spans="1:5" ht="114.75">
      <c r="A1313" s="245" t="s">
        <v>2149</v>
      </c>
      <c r="B1313" s="246" t="s">
        <v>2150</v>
      </c>
      <c r="C1313" s="246" t="s">
        <v>1174</v>
      </c>
      <c r="D1313" s="246" t="s">
        <v>1174</v>
      </c>
      <c r="E1313" s="247">
        <v>5458044</v>
      </c>
    </row>
    <row r="1314" spans="1:5">
      <c r="A1314" s="245" t="s">
        <v>1330</v>
      </c>
      <c r="B1314" s="246" t="s">
        <v>2150</v>
      </c>
      <c r="C1314" s="246" t="s">
        <v>1331</v>
      </c>
      <c r="D1314" s="246" t="s">
        <v>1174</v>
      </c>
      <c r="E1314" s="247">
        <v>5458044</v>
      </c>
    </row>
    <row r="1315" spans="1:5">
      <c r="A1315" s="245" t="s">
        <v>68</v>
      </c>
      <c r="B1315" s="246" t="s">
        <v>2150</v>
      </c>
      <c r="C1315" s="246" t="s">
        <v>430</v>
      </c>
      <c r="D1315" s="246" t="s">
        <v>1174</v>
      </c>
      <c r="E1315" s="247">
        <v>5458044</v>
      </c>
    </row>
    <row r="1316" spans="1:5" ht="38.25">
      <c r="A1316" s="245" t="s">
        <v>1155</v>
      </c>
      <c r="B1316" s="246" t="s">
        <v>2150</v>
      </c>
      <c r="C1316" s="246" t="s">
        <v>430</v>
      </c>
      <c r="D1316" s="246" t="s">
        <v>1156</v>
      </c>
      <c r="E1316" s="247">
        <v>5458044</v>
      </c>
    </row>
    <row r="1317" spans="1:5">
      <c r="A1317" s="245" t="s">
        <v>250</v>
      </c>
      <c r="B1317" s="246" t="s">
        <v>2150</v>
      </c>
      <c r="C1317" s="246" t="s">
        <v>430</v>
      </c>
      <c r="D1317" s="246" t="s">
        <v>439</v>
      </c>
      <c r="E1317" s="247">
        <v>5458044</v>
      </c>
    </row>
    <row r="1318" spans="1:5" ht="89.25">
      <c r="A1318" s="245" t="s">
        <v>1990</v>
      </c>
      <c r="B1318" s="246" t="s">
        <v>796</v>
      </c>
      <c r="C1318" s="246" t="s">
        <v>1174</v>
      </c>
      <c r="D1318" s="246" t="s">
        <v>1174</v>
      </c>
      <c r="E1318" s="247">
        <v>5441900</v>
      </c>
    </row>
    <row r="1319" spans="1:5">
      <c r="A1319" s="245" t="s">
        <v>1330</v>
      </c>
      <c r="B1319" s="246" t="s">
        <v>796</v>
      </c>
      <c r="C1319" s="246" t="s">
        <v>1331</v>
      </c>
      <c r="D1319" s="246" t="s">
        <v>1174</v>
      </c>
      <c r="E1319" s="247">
        <v>5441900</v>
      </c>
    </row>
    <row r="1320" spans="1:5">
      <c r="A1320" s="245" t="s">
        <v>434</v>
      </c>
      <c r="B1320" s="246" t="s">
        <v>796</v>
      </c>
      <c r="C1320" s="246" t="s">
        <v>435</v>
      </c>
      <c r="D1320" s="246" t="s">
        <v>1174</v>
      </c>
      <c r="E1320" s="247">
        <v>5441900</v>
      </c>
    </row>
    <row r="1321" spans="1:5">
      <c r="A1321" s="245" t="s">
        <v>187</v>
      </c>
      <c r="B1321" s="246" t="s">
        <v>796</v>
      </c>
      <c r="C1321" s="246" t="s">
        <v>435</v>
      </c>
      <c r="D1321" s="246" t="s">
        <v>1154</v>
      </c>
      <c r="E1321" s="247">
        <v>5441900</v>
      </c>
    </row>
    <row r="1322" spans="1:5">
      <c r="A1322" s="245" t="s">
        <v>188</v>
      </c>
      <c r="B1322" s="246" t="s">
        <v>796</v>
      </c>
      <c r="C1322" s="246" t="s">
        <v>435</v>
      </c>
      <c r="D1322" s="246" t="s">
        <v>433</v>
      </c>
      <c r="E1322" s="247">
        <v>5441900</v>
      </c>
    </row>
    <row r="1323" spans="1:5" ht="114.75">
      <c r="A1323" s="245" t="s">
        <v>1483</v>
      </c>
      <c r="B1323" s="246" t="s">
        <v>794</v>
      </c>
      <c r="C1323" s="246" t="s">
        <v>1174</v>
      </c>
      <c r="D1323" s="246" t="s">
        <v>1174</v>
      </c>
      <c r="E1323" s="247">
        <v>311600</v>
      </c>
    </row>
    <row r="1324" spans="1:5">
      <c r="A1324" s="245" t="s">
        <v>1330</v>
      </c>
      <c r="B1324" s="246" t="s">
        <v>794</v>
      </c>
      <c r="C1324" s="246" t="s">
        <v>1331</v>
      </c>
      <c r="D1324" s="246" t="s">
        <v>1174</v>
      </c>
      <c r="E1324" s="247">
        <v>311600</v>
      </c>
    </row>
    <row r="1325" spans="1:5">
      <c r="A1325" s="245" t="s">
        <v>434</v>
      </c>
      <c r="B1325" s="246" t="s">
        <v>794</v>
      </c>
      <c r="C1325" s="246" t="s">
        <v>435</v>
      </c>
      <c r="D1325" s="246" t="s">
        <v>1174</v>
      </c>
      <c r="E1325" s="247">
        <v>311600</v>
      </c>
    </row>
    <row r="1326" spans="1:5">
      <c r="A1326" s="245" t="s">
        <v>234</v>
      </c>
      <c r="B1326" s="246" t="s">
        <v>794</v>
      </c>
      <c r="C1326" s="246" t="s">
        <v>435</v>
      </c>
      <c r="D1326" s="246" t="s">
        <v>1135</v>
      </c>
      <c r="E1326" s="247">
        <v>311600</v>
      </c>
    </row>
    <row r="1327" spans="1:5">
      <c r="A1327" s="245" t="s">
        <v>217</v>
      </c>
      <c r="B1327" s="246" t="s">
        <v>794</v>
      </c>
      <c r="C1327" s="246" t="s">
        <v>435</v>
      </c>
      <c r="D1327" s="246" t="s">
        <v>337</v>
      </c>
      <c r="E1327" s="247">
        <v>311600</v>
      </c>
    </row>
    <row r="1328" spans="1:5" ht="140.25">
      <c r="A1328" s="245" t="s">
        <v>2201</v>
      </c>
      <c r="B1328" s="246" t="s">
        <v>2202</v>
      </c>
      <c r="C1328" s="246" t="s">
        <v>1174</v>
      </c>
      <c r="D1328" s="246" t="s">
        <v>1174</v>
      </c>
      <c r="E1328" s="247">
        <v>60210</v>
      </c>
    </row>
    <row r="1329" spans="1:5">
      <c r="A1329" s="245" t="s">
        <v>1330</v>
      </c>
      <c r="B1329" s="246" t="s">
        <v>2202</v>
      </c>
      <c r="C1329" s="246" t="s">
        <v>1331</v>
      </c>
      <c r="D1329" s="246" t="s">
        <v>1174</v>
      </c>
      <c r="E1329" s="247">
        <v>60210</v>
      </c>
    </row>
    <row r="1330" spans="1:5">
      <c r="A1330" s="245" t="s">
        <v>68</v>
      </c>
      <c r="B1330" s="246" t="s">
        <v>2202</v>
      </c>
      <c r="C1330" s="246" t="s">
        <v>430</v>
      </c>
      <c r="D1330" s="246" t="s">
        <v>1174</v>
      </c>
      <c r="E1330" s="247">
        <v>60210</v>
      </c>
    </row>
    <row r="1331" spans="1:5">
      <c r="A1331" s="245" t="s">
        <v>2198</v>
      </c>
      <c r="B1331" s="246" t="s">
        <v>2202</v>
      </c>
      <c r="C1331" s="246" t="s">
        <v>430</v>
      </c>
      <c r="D1331" s="246" t="s">
        <v>2199</v>
      </c>
      <c r="E1331" s="247">
        <v>60210</v>
      </c>
    </row>
    <row r="1332" spans="1:5">
      <c r="A1332" s="245" t="s">
        <v>2200</v>
      </c>
      <c r="B1332" s="246" t="s">
        <v>2202</v>
      </c>
      <c r="C1332" s="246" t="s">
        <v>430</v>
      </c>
      <c r="D1332" s="246" t="s">
        <v>373</v>
      </c>
      <c r="E1332" s="247">
        <v>60210</v>
      </c>
    </row>
    <row r="1333" spans="1:5" ht="114.75">
      <c r="A1333" s="245" t="s">
        <v>1381</v>
      </c>
      <c r="B1333" s="246" t="s">
        <v>801</v>
      </c>
      <c r="C1333" s="246" t="s">
        <v>1174</v>
      </c>
      <c r="D1333" s="246" t="s">
        <v>1174</v>
      </c>
      <c r="E1333" s="247">
        <v>47081000</v>
      </c>
    </row>
    <row r="1334" spans="1:5">
      <c r="A1334" s="245" t="s">
        <v>1330</v>
      </c>
      <c r="B1334" s="246" t="s">
        <v>801</v>
      </c>
      <c r="C1334" s="246" t="s">
        <v>1331</v>
      </c>
      <c r="D1334" s="246" t="s">
        <v>1174</v>
      </c>
      <c r="E1334" s="247">
        <v>47081000</v>
      </c>
    </row>
    <row r="1335" spans="1:5">
      <c r="A1335" s="245" t="s">
        <v>1209</v>
      </c>
      <c r="B1335" s="246" t="s">
        <v>801</v>
      </c>
      <c r="C1335" s="246" t="s">
        <v>1210</v>
      </c>
      <c r="D1335" s="246" t="s">
        <v>1174</v>
      </c>
      <c r="E1335" s="247">
        <v>47081000</v>
      </c>
    </row>
    <row r="1336" spans="1:5" ht="38.25">
      <c r="A1336" s="245" t="s">
        <v>1155</v>
      </c>
      <c r="B1336" s="246" t="s">
        <v>801</v>
      </c>
      <c r="C1336" s="246" t="s">
        <v>1210</v>
      </c>
      <c r="D1336" s="246" t="s">
        <v>1156</v>
      </c>
      <c r="E1336" s="247">
        <v>47081000</v>
      </c>
    </row>
    <row r="1337" spans="1:5" ht="38.25">
      <c r="A1337" s="245" t="s">
        <v>211</v>
      </c>
      <c r="B1337" s="246" t="s">
        <v>801</v>
      </c>
      <c r="C1337" s="246" t="s">
        <v>1210</v>
      </c>
      <c r="D1337" s="246" t="s">
        <v>437</v>
      </c>
      <c r="E1337" s="247">
        <v>47081000</v>
      </c>
    </row>
    <row r="1338" spans="1:5" ht="102">
      <c r="A1338" s="245" t="s">
        <v>2204</v>
      </c>
      <c r="B1338" s="246" t="s">
        <v>2205</v>
      </c>
      <c r="C1338" s="246" t="s">
        <v>1174</v>
      </c>
      <c r="D1338" s="246" t="s">
        <v>1174</v>
      </c>
      <c r="E1338" s="247">
        <v>2763258</v>
      </c>
    </row>
    <row r="1339" spans="1:5">
      <c r="A1339" s="245" t="s">
        <v>1330</v>
      </c>
      <c r="B1339" s="246" t="s">
        <v>2205</v>
      </c>
      <c r="C1339" s="246" t="s">
        <v>1331</v>
      </c>
      <c r="D1339" s="246" t="s">
        <v>1174</v>
      </c>
      <c r="E1339" s="247">
        <v>2763258</v>
      </c>
    </row>
    <row r="1340" spans="1:5">
      <c r="A1340" s="245" t="s">
        <v>68</v>
      </c>
      <c r="B1340" s="246" t="s">
        <v>2205</v>
      </c>
      <c r="C1340" s="246" t="s">
        <v>430</v>
      </c>
      <c r="D1340" s="246" t="s">
        <v>1174</v>
      </c>
      <c r="E1340" s="247">
        <v>2763258</v>
      </c>
    </row>
    <row r="1341" spans="1:5" ht="38.25">
      <c r="A1341" s="245" t="s">
        <v>1155</v>
      </c>
      <c r="B1341" s="246" t="s">
        <v>2205</v>
      </c>
      <c r="C1341" s="246" t="s">
        <v>430</v>
      </c>
      <c r="D1341" s="246" t="s">
        <v>1156</v>
      </c>
      <c r="E1341" s="247">
        <v>2763258</v>
      </c>
    </row>
    <row r="1342" spans="1:5">
      <c r="A1342" s="245" t="s">
        <v>250</v>
      </c>
      <c r="B1342" s="246" t="s">
        <v>2205</v>
      </c>
      <c r="C1342" s="246" t="s">
        <v>430</v>
      </c>
      <c r="D1342" s="246" t="s">
        <v>439</v>
      </c>
      <c r="E1342" s="247">
        <v>2763258</v>
      </c>
    </row>
    <row r="1343" spans="1:5" ht="89.25">
      <c r="A1343" s="245" t="s">
        <v>1490</v>
      </c>
      <c r="B1343" s="246" t="s">
        <v>803</v>
      </c>
      <c r="C1343" s="246" t="s">
        <v>1174</v>
      </c>
      <c r="D1343" s="246" t="s">
        <v>1174</v>
      </c>
      <c r="E1343" s="247">
        <v>41149431</v>
      </c>
    </row>
    <row r="1344" spans="1:5">
      <c r="A1344" s="245" t="s">
        <v>1330</v>
      </c>
      <c r="B1344" s="246" t="s">
        <v>803</v>
      </c>
      <c r="C1344" s="246" t="s">
        <v>1331</v>
      </c>
      <c r="D1344" s="246" t="s">
        <v>1174</v>
      </c>
      <c r="E1344" s="247">
        <v>41149431</v>
      </c>
    </row>
    <row r="1345" spans="1:5">
      <c r="A1345" s="245" t="s">
        <v>68</v>
      </c>
      <c r="B1345" s="246" t="s">
        <v>803</v>
      </c>
      <c r="C1345" s="246" t="s">
        <v>430</v>
      </c>
      <c r="D1345" s="246" t="s">
        <v>1174</v>
      </c>
      <c r="E1345" s="247">
        <v>41149431</v>
      </c>
    </row>
    <row r="1346" spans="1:5" ht="38.25">
      <c r="A1346" s="245" t="s">
        <v>1155</v>
      </c>
      <c r="B1346" s="246" t="s">
        <v>803</v>
      </c>
      <c r="C1346" s="246" t="s">
        <v>430</v>
      </c>
      <c r="D1346" s="246" t="s">
        <v>1156</v>
      </c>
      <c r="E1346" s="247">
        <v>41149431</v>
      </c>
    </row>
    <row r="1347" spans="1:5">
      <c r="A1347" s="245" t="s">
        <v>250</v>
      </c>
      <c r="B1347" s="246" t="s">
        <v>803</v>
      </c>
      <c r="C1347" s="246" t="s">
        <v>430</v>
      </c>
      <c r="D1347" s="246" t="s">
        <v>439</v>
      </c>
      <c r="E1347" s="247">
        <v>41149431</v>
      </c>
    </row>
    <row r="1348" spans="1:5" ht="89.25">
      <c r="A1348" s="245" t="s">
        <v>540</v>
      </c>
      <c r="B1348" s="246" t="s">
        <v>802</v>
      </c>
      <c r="C1348" s="246" t="s">
        <v>1174</v>
      </c>
      <c r="D1348" s="246" t="s">
        <v>1174</v>
      </c>
      <c r="E1348" s="247">
        <v>50308400</v>
      </c>
    </row>
    <row r="1349" spans="1:5">
      <c r="A1349" s="245" t="s">
        <v>1330</v>
      </c>
      <c r="B1349" s="246" t="s">
        <v>802</v>
      </c>
      <c r="C1349" s="246" t="s">
        <v>1331</v>
      </c>
      <c r="D1349" s="246" t="s">
        <v>1174</v>
      </c>
      <c r="E1349" s="247">
        <v>50308400</v>
      </c>
    </row>
    <row r="1350" spans="1:5">
      <c r="A1350" s="245" t="s">
        <v>1209</v>
      </c>
      <c r="B1350" s="246" t="s">
        <v>802</v>
      </c>
      <c r="C1350" s="246" t="s">
        <v>1210</v>
      </c>
      <c r="D1350" s="246" t="s">
        <v>1174</v>
      </c>
      <c r="E1350" s="247">
        <v>50308400</v>
      </c>
    </row>
    <row r="1351" spans="1:5" ht="38.25">
      <c r="A1351" s="245" t="s">
        <v>1155</v>
      </c>
      <c r="B1351" s="246" t="s">
        <v>802</v>
      </c>
      <c r="C1351" s="246" t="s">
        <v>1210</v>
      </c>
      <c r="D1351" s="246" t="s">
        <v>1156</v>
      </c>
      <c r="E1351" s="247">
        <v>50308400</v>
      </c>
    </row>
    <row r="1352" spans="1:5" ht="38.25">
      <c r="A1352" s="245" t="s">
        <v>211</v>
      </c>
      <c r="B1352" s="246" t="s">
        <v>802</v>
      </c>
      <c r="C1352" s="246" t="s">
        <v>1210</v>
      </c>
      <c r="D1352" s="246" t="s">
        <v>437</v>
      </c>
      <c r="E1352" s="247">
        <v>50308400</v>
      </c>
    </row>
    <row r="1353" spans="1:5" ht="114.75">
      <c r="A1353" s="245" t="s">
        <v>2206</v>
      </c>
      <c r="B1353" s="246" t="s">
        <v>2207</v>
      </c>
      <c r="C1353" s="246" t="s">
        <v>1174</v>
      </c>
      <c r="D1353" s="246" t="s">
        <v>1174</v>
      </c>
      <c r="E1353" s="247">
        <v>6568154</v>
      </c>
    </row>
    <row r="1354" spans="1:5">
      <c r="A1354" s="245" t="s">
        <v>1330</v>
      </c>
      <c r="B1354" s="246" t="s">
        <v>2207</v>
      </c>
      <c r="C1354" s="246" t="s">
        <v>1331</v>
      </c>
      <c r="D1354" s="246" t="s">
        <v>1174</v>
      </c>
      <c r="E1354" s="247">
        <v>6568154</v>
      </c>
    </row>
    <row r="1355" spans="1:5">
      <c r="A1355" s="245" t="s">
        <v>68</v>
      </c>
      <c r="B1355" s="246" t="s">
        <v>2207</v>
      </c>
      <c r="C1355" s="246" t="s">
        <v>430</v>
      </c>
      <c r="D1355" s="246" t="s">
        <v>1174</v>
      </c>
      <c r="E1355" s="247">
        <v>6568154</v>
      </c>
    </row>
    <row r="1356" spans="1:5" ht="38.25">
      <c r="A1356" s="245" t="s">
        <v>1155</v>
      </c>
      <c r="B1356" s="246" t="s">
        <v>2207</v>
      </c>
      <c r="C1356" s="246" t="s">
        <v>430</v>
      </c>
      <c r="D1356" s="246" t="s">
        <v>1156</v>
      </c>
      <c r="E1356" s="247">
        <v>6568154</v>
      </c>
    </row>
    <row r="1357" spans="1:5">
      <c r="A1357" s="245" t="s">
        <v>250</v>
      </c>
      <c r="B1357" s="246" t="s">
        <v>2207</v>
      </c>
      <c r="C1357" s="246" t="s">
        <v>430</v>
      </c>
      <c r="D1357" s="246" t="s">
        <v>439</v>
      </c>
      <c r="E1357" s="247">
        <v>6568154</v>
      </c>
    </row>
    <row r="1358" spans="1:5" ht="102">
      <c r="A1358" s="245" t="s">
        <v>2251</v>
      </c>
      <c r="B1358" s="246" t="s">
        <v>2252</v>
      </c>
      <c r="C1358" s="246" t="s">
        <v>1174</v>
      </c>
      <c r="D1358" s="246" t="s">
        <v>1174</v>
      </c>
      <c r="E1358" s="247">
        <v>1294300</v>
      </c>
    </row>
    <row r="1359" spans="1:5">
      <c r="A1359" s="245" t="s">
        <v>1330</v>
      </c>
      <c r="B1359" s="246" t="s">
        <v>2252</v>
      </c>
      <c r="C1359" s="246" t="s">
        <v>1331</v>
      </c>
      <c r="D1359" s="246" t="s">
        <v>1174</v>
      </c>
      <c r="E1359" s="247">
        <v>1294300</v>
      </c>
    </row>
    <row r="1360" spans="1:5">
      <c r="A1360" s="245" t="s">
        <v>68</v>
      </c>
      <c r="B1360" s="246" t="s">
        <v>2252</v>
      </c>
      <c r="C1360" s="246" t="s">
        <v>430</v>
      </c>
      <c r="D1360" s="246" t="s">
        <v>1174</v>
      </c>
      <c r="E1360" s="247">
        <v>1294300</v>
      </c>
    </row>
    <row r="1361" spans="1:5">
      <c r="A1361" s="245" t="s">
        <v>239</v>
      </c>
      <c r="B1361" s="246" t="s">
        <v>2252</v>
      </c>
      <c r="C1361" s="246" t="s">
        <v>430</v>
      </c>
      <c r="D1361" s="246" t="s">
        <v>1141</v>
      </c>
      <c r="E1361" s="247">
        <v>1294300</v>
      </c>
    </row>
    <row r="1362" spans="1:5">
      <c r="A1362" s="245" t="s">
        <v>37</v>
      </c>
      <c r="B1362" s="246" t="s">
        <v>2252</v>
      </c>
      <c r="C1362" s="246" t="s">
        <v>430</v>
      </c>
      <c r="D1362" s="246" t="s">
        <v>388</v>
      </c>
      <c r="E1362" s="247">
        <v>1294300</v>
      </c>
    </row>
    <row r="1363" spans="1:5" ht="25.5">
      <c r="A1363" s="245" t="s">
        <v>492</v>
      </c>
      <c r="B1363" s="246" t="s">
        <v>1001</v>
      </c>
      <c r="C1363" s="246" t="s">
        <v>1174</v>
      </c>
      <c r="D1363" s="246" t="s">
        <v>1174</v>
      </c>
      <c r="E1363" s="247">
        <v>21090493</v>
      </c>
    </row>
    <row r="1364" spans="1:5" ht="114.75">
      <c r="A1364" s="245" t="s">
        <v>2142</v>
      </c>
      <c r="B1364" s="246" t="s">
        <v>2143</v>
      </c>
      <c r="C1364" s="246" t="s">
        <v>1174</v>
      </c>
      <c r="D1364" s="246" t="s">
        <v>1174</v>
      </c>
      <c r="E1364" s="247">
        <v>115770</v>
      </c>
    </row>
    <row r="1365" spans="1:5" ht="51">
      <c r="A1365" s="245" t="s">
        <v>1319</v>
      </c>
      <c r="B1365" s="246" t="s">
        <v>2143</v>
      </c>
      <c r="C1365" s="246" t="s">
        <v>273</v>
      </c>
      <c r="D1365" s="246" t="s">
        <v>1174</v>
      </c>
      <c r="E1365" s="247">
        <v>115770</v>
      </c>
    </row>
    <row r="1366" spans="1:5" ht="25.5">
      <c r="A1366" s="245" t="s">
        <v>1204</v>
      </c>
      <c r="B1366" s="246" t="s">
        <v>2143</v>
      </c>
      <c r="C1366" s="246" t="s">
        <v>28</v>
      </c>
      <c r="D1366" s="246" t="s">
        <v>1174</v>
      </c>
      <c r="E1366" s="247">
        <v>115770</v>
      </c>
    </row>
    <row r="1367" spans="1:5">
      <c r="A1367" s="245" t="s">
        <v>234</v>
      </c>
      <c r="B1367" s="246" t="s">
        <v>2143</v>
      </c>
      <c r="C1367" s="246" t="s">
        <v>28</v>
      </c>
      <c r="D1367" s="246" t="s">
        <v>1135</v>
      </c>
      <c r="E1367" s="247">
        <v>115770</v>
      </c>
    </row>
    <row r="1368" spans="1:5" ht="38.25">
      <c r="A1368" s="245" t="s">
        <v>216</v>
      </c>
      <c r="B1368" s="246" t="s">
        <v>2143</v>
      </c>
      <c r="C1368" s="246" t="s">
        <v>28</v>
      </c>
      <c r="D1368" s="246" t="s">
        <v>331</v>
      </c>
      <c r="E1368" s="247">
        <v>115770</v>
      </c>
    </row>
    <row r="1369" spans="1:5" ht="76.5">
      <c r="A1369" s="245" t="s">
        <v>2144</v>
      </c>
      <c r="B1369" s="246" t="s">
        <v>2145</v>
      </c>
      <c r="C1369" s="246" t="s">
        <v>1174</v>
      </c>
      <c r="D1369" s="246" t="s">
        <v>1174</v>
      </c>
      <c r="E1369" s="247">
        <v>748621</v>
      </c>
    </row>
    <row r="1370" spans="1:5" ht="51">
      <c r="A1370" s="245" t="s">
        <v>1319</v>
      </c>
      <c r="B1370" s="246" t="s">
        <v>2145</v>
      </c>
      <c r="C1370" s="246" t="s">
        <v>273</v>
      </c>
      <c r="D1370" s="246" t="s">
        <v>1174</v>
      </c>
      <c r="E1370" s="247">
        <v>748621</v>
      </c>
    </row>
    <row r="1371" spans="1:5" ht="25.5">
      <c r="A1371" s="245" t="s">
        <v>1204</v>
      </c>
      <c r="B1371" s="246" t="s">
        <v>2145</v>
      </c>
      <c r="C1371" s="246" t="s">
        <v>28</v>
      </c>
      <c r="D1371" s="246" t="s">
        <v>1174</v>
      </c>
      <c r="E1371" s="247">
        <v>748621</v>
      </c>
    </row>
    <row r="1372" spans="1:5">
      <c r="A1372" s="245" t="s">
        <v>234</v>
      </c>
      <c r="B1372" s="246" t="s">
        <v>2145</v>
      </c>
      <c r="C1372" s="246" t="s">
        <v>28</v>
      </c>
      <c r="D1372" s="246" t="s">
        <v>1135</v>
      </c>
      <c r="E1372" s="247">
        <v>748621</v>
      </c>
    </row>
    <row r="1373" spans="1:5" ht="38.25">
      <c r="A1373" s="245" t="s">
        <v>216</v>
      </c>
      <c r="B1373" s="246" t="s">
        <v>2145</v>
      </c>
      <c r="C1373" s="246" t="s">
        <v>28</v>
      </c>
      <c r="D1373" s="246" t="s">
        <v>331</v>
      </c>
      <c r="E1373" s="247">
        <v>748621</v>
      </c>
    </row>
    <row r="1374" spans="1:5" ht="63.75">
      <c r="A1374" s="245" t="s">
        <v>425</v>
      </c>
      <c r="B1374" s="246" t="s">
        <v>788</v>
      </c>
      <c r="C1374" s="246" t="s">
        <v>1174</v>
      </c>
      <c r="D1374" s="246" t="s">
        <v>1174</v>
      </c>
      <c r="E1374" s="247">
        <v>15967769.25</v>
      </c>
    </row>
    <row r="1375" spans="1:5" ht="51">
      <c r="A1375" s="245" t="s">
        <v>1319</v>
      </c>
      <c r="B1375" s="246" t="s">
        <v>788</v>
      </c>
      <c r="C1375" s="246" t="s">
        <v>273</v>
      </c>
      <c r="D1375" s="246" t="s">
        <v>1174</v>
      </c>
      <c r="E1375" s="247">
        <v>14124968</v>
      </c>
    </row>
    <row r="1376" spans="1:5" ht="25.5">
      <c r="A1376" s="245" t="s">
        <v>1204</v>
      </c>
      <c r="B1376" s="246" t="s">
        <v>788</v>
      </c>
      <c r="C1376" s="246" t="s">
        <v>28</v>
      </c>
      <c r="D1376" s="246" t="s">
        <v>1174</v>
      </c>
      <c r="E1376" s="247">
        <v>14124968</v>
      </c>
    </row>
    <row r="1377" spans="1:5">
      <c r="A1377" s="245" t="s">
        <v>234</v>
      </c>
      <c r="B1377" s="246" t="s">
        <v>788</v>
      </c>
      <c r="C1377" s="246" t="s">
        <v>28</v>
      </c>
      <c r="D1377" s="246" t="s">
        <v>1135</v>
      </c>
      <c r="E1377" s="247">
        <v>14124968</v>
      </c>
    </row>
    <row r="1378" spans="1:5" ht="38.25">
      <c r="A1378" s="245" t="s">
        <v>216</v>
      </c>
      <c r="B1378" s="246" t="s">
        <v>788</v>
      </c>
      <c r="C1378" s="246" t="s">
        <v>28</v>
      </c>
      <c r="D1378" s="246" t="s">
        <v>331</v>
      </c>
      <c r="E1378" s="247">
        <v>14124968</v>
      </c>
    </row>
    <row r="1379" spans="1:5" ht="25.5">
      <c r="A1379" s="245" t="s">
        <v>1320</v>
      </c>
      <c r="B1379" s="246" t="s">
        <v>788</v>
      </c>
      <c r="C1379" s="246" t="s">
        <v>1321</v>
      </c>
      <c r="D1379" s="246" t="s">
        <v>1174</v>
      </c>
      <c r="E1379" s="247">
        <v>1820294</v>
      </c>
    </row>
    <row r="1380" spans="1:5" ht="25.5">
      <c r="A1380" s="245" t="s">
        <v>1197</v>
      </c>
      <c r="B1380" s="246" t="s">
        <v>788</v>
      </c>
      <c r="C1380" s="246" t="s">
        <v>1198</v>
      </c>
      <c r="D1380" s="246" t="s">
        <v>1174</v>
      </c>
      <c r="E1380" s="247">
        <v>1820294</v>
      </c>
    </row>
    <row r="1381" spans="1:5">
      <c r="A1381" s="245" t="s">
        <v>234</v>
      </c>
      <c r="B1381" s="246" t="s">
        <v>788</v>
      </c>
      <c r="C1381" s="246" t="s">
        <v>1198</v>
      </c>
      <c r="D1381" s="246" t="s">
        <v>1135</v>
      </c>
      <c r="E1381" s="247">
        <v>1820294</v>
      </c>
    </row>
    <row r="1382" spans="1:5" ht="38.25">
      <c r="A1382" s="245" t="s">
        <v>216</v>
      </c>
      <c r="B1382" s="246" t="s">
        <v>788</v>
      </c>
      <c r="C1382" s="246" t="s">
        <v>1198</v>
      </c>
      <c r="D1382" s="246" t="s">
        <v>331</v>
      </c>
      <c r="E1382" s="247">
        <v>1820294</v>
      </c>
    </row>
    <row r="1383" spans="1:5">
      <c r="A1383" s="245" t="s">
        <v>1322</v>
      </c>
      <c r="B1383" s="246" t="s">
        <v>788</v>
      </c>
      <c r="C1383" s="246" t="s">
        <v>1323</v>
      </c>
      <c r="D1383" s="246" t="s">
        <v>1174</v>
      </c>
      <c r="E1383" s="247">
        <v>22507.25</v>
      </c>
    </row>
    <row r="1384" spans="1:5">
      <c r="A1384" s="245" t="s">
        <v>1211</v>
      </c>
      <c r="B1384" s="246" t="s">
        <v>788</v>
      </c>
      <c r="C1384" s="246" t="s">
        <v>201</v>
      </c>
      <c r="D1384" s="246" t="s">
        <v>1174</v>
      </c>
      <c r="E1384" s="247">
        <v>4582.93</v>
      </c>
    </row>
    <row r="1385" spans="1:5">
      <c r="A1385" s="245" t="s">
        <v>234</v>
      </c>
      <c r="B1385" s="246" t="s">
        <v>788</v>
      </c>
      <c r="C1385" s="246" t="s">
        <v>201</v>
      </c>
      <c r="D1385" s="246" t="s">
        <v>1135</v>
      </c>
      <c r="E1385" s="247">
        <v>4582.93</v>
      </c>
    </row>
    <row r="1386" spans="1:5" ht="38.25">
      <c r="A1386" s="245" t="s">
        <v>216</v>
      </c>
      <c r="B1386" s="246" t="s">
        <v>788</v>
      </c>
      <c r="C1386" s="246" t="s">
        <v>201</v>
      </c>
      <c r="D1386" s="246" t="s">
        <v>331</v>
      </c>
      <c r="E1386" s="247">
        <v>4582.93</v>
      </c>
    </row>
    <row r="1387" spans="1:5">
      <c r="A1387" s="245" t="s">
        <v>1202</v>
      </c>
      <c r="B1387" s="246" t="s">
        <v>788</v>
      </c>
      <c r="C1387" s="246" t="s">
        <v>1203</v>
      </c>
      <c r="D1387" s="246" t="s">
        <v>1174</v>
      </c>
      <c r="E1387" s="247">
        <v>17924.32</v>
      </c>
    </row>
    <row r="1388" spans="1:5">
      <c r="A1388" s="245" t="s">
        <v>234</v>
      </c>
      <c r="B1388" s="246" t="s">
        <v>788</v>
      </c>
      <c r="C1388" s="246" t="s">
        <v>1203</v>
      </c>
      <c r="D1388" s="246" t="s">
        <v>1135</v>
      </c>
      <c r="E1388" s="247">
        <v>17924.32</v>
      </c>
    </row>
    <row r="1389" spans="1:5" ht="38.25">
      <c r="A1389" s="245" t="s">
        <v>216</v>
      </c>
      <c r="B1389" s="246" t="s">
        <v>788</v>
      </c>
      <c r="C1389" s="246" t="s">
        <v>1203</v>
      </c>
      <c r="D1389" s="246" t="s">
        <v>331</v>
      </c>
      <c r="E1389" s="247">
        <v>17924.32</v>
      </c>
    </row>
    <row r="1390" spans="1:5" ht="89.25">
      <c r="A1390" s="245" t="s">
        <v>535</v>
      </c>
      <c r="B1390" s="246" t="s">
        <v>789</v>
      </c>
      <c r="C1390" s="246" t="s">
        <v>1174</v>
      </c>
      <c r="D1390" s="246" t="s">
        <v>1174</v>
      </c>
      <c r="E1390" s="247">
        <v>704000</v>
      </c>
    </row>
    <row r="1391" spans="1:5" ht="51">
      <c r="A1391" s="245" t="s">
        <v>1319</v>
      </c>
      <c r="B1391" s="246" t="s">
        <v>789</v>
      </c>
      <c r="C1391" s="246" t="s">
        <v>273</v>
      </c>
      <c r="D1391" s="246" t="s">
        <v>1174</v>
      </c>
      <c r="E1391" s="247">
        <v>704000</v>
      </c>
    </row>
    <row r="1392" spans="1:5" ht="25.5">
      <c r="A1392" s="245" t="s">
        <v>1204</v>
      </c>
      <c r="B1392" s="246" t="s">
        <v>789</v>
      </c>
      <c r="C1392" s="246" t="s">
        <v>28</v>
      </c>
      <c r="D1392" s="246" t="s">
        <v>1174</v>
      </c>
      <c r="E1392" s="247">
        <v>704000</v>
      </c>
    </row>
    <row r="1393" spans="1:5">
      <c r="A1393" s="245" t="s">
        <v>234</v>
      </c>
      <c r="B1393" s="246" t="s">
        <v>789</v>
      </c>
      <c r="C1393" s="246" t="s">
        <v>28</v>
      </c>
      <c r="D1393" s="246" t="s">
        <v>1135</v>
      </c>
      <c r="E1393" s="247">
        <v>704000</v>
      </c>
    </row>
    <row r="1394" spans="1:5" ht="38.25">
      <c r="A1394" s="245" t="s">
        <v>216</v>
      </c>
      <c r="B1394" s="246" t="s">
        <v>789</v>
      </c>
      <c r="C1394" s="246" t="s">
        <v>28</v>
      </c>
      <c r="D1394" s="246" t="s">
        <v>331</v>
      </c>
      <c r="E1394" s="247">
        <v>704000</v>
      </c>
    </row>
    <row r="1395" spans="1:5" ht="76.5">
      <c r="A1395" s="245" t="s">
        <v>585</v>
      </c>
      <c r="B1395" s="246" t="s">
        <v>790</v>
      </c>
      <c r="C1395" s="246" t="s">
        <v>1174</v>
      </c>
      <c r="D1395" s="246" t="s">
        <v>1174</v>
      </c>
      <c r="E1395" s="247">
        <v>251132.75</v>
      </c>
    </row>
    <row r="1396" spans="1:5" ht="51">
      <c r="A1396" s="245" t="s">
        <v>1319</v>
      </c>
      <c r="B1396" s="246" t="s">
        <v>790</v>
      </c>
      <c r="C1396" s="246" t="s">
        <v>273</v>
      </c>
      <c r="D1396" s="246" t="s">
        <v>1174</v>
      </c>
      <c r="E1396" s="247">
        <v>251132.75</v>
      </c>
    </row>
    <row r="1397" spans="1:5" ht="25.5">
      <c r="A1397" s="245" t="s">
        <v>1204</v>
      </c>
      <c r="B1397" s="246" t="s">
        <v>790</v>
      </c>
      <c r="C1397" s="246" t="s">
        <v>28</v>
      </c>
      <c r="D1397" s="246" t="s">
        <v>1174</v>
      </c>
      <c r="E1397" s="247">
        <v>251132.75</v>
      </c>
    </row>
    <row r="1398" spans="1:5">
      <c r="A1398" s="245" t="s">
        <v>234</v>
      </c>
      <c r="B1398" s="246" t="s">
        <v>790</v>
      </c>
      <c r="C1398" s="246" t="s">
        <v>28</v>
      </c>
      <c r="D1398" s="246" t="s">
        <v>1135</v>
      </c>
      <c r="E1398" s="247">
        <v>251132.75</v>
      </c>
    </row>
    <row r="1399" spans="1:5" ht="38.25">
      <c r="A1399" s="245" t="s">
        <v>216</v>
      </c>
      <c r="B1399" s="246" t="s">
        <v>790</v>
      </c>
      <c r="C1399" s="246" t="s">
        <v>28</v>
      </c>
      <c r="D1399" s="246" t="s">
        <v>331</v>
      </c>
      <c r="E1399" s="247">
        <v>251132.75</v>
      </c>
    </row>
    <row r="1400" spans="1:5" ht="76.5">
      <c r="A1400" s="245" t="s">
        <v>933</v>
      </c>
      <c r="B1400" s="246" t="s">
        <v>932</v>
      </c>
      <c r="C1400" s="246" t="s">
        <v>1174</v>
      </c>
      <c r="D1400" s="246" t="s">
        <v>1174</v>
      </c>
      <c r="E1400" s="247">
        <v>1682095</v>
      </c>
    </row>
    <row r="1401" spans="1:5" ht="51">
      <c r="A1401" s="245" t="s">
        <v>1319</v>
      </c>
      <c r="B1401" s="246" t="s">
        <v>932</v>
      </c>
      <c r="C1401" s="246" t="s">
        <v>273</v>
      </c>
      <c r="D1401" s="246" t="s">
        <v>1174</v>
      </c>
      <c r="E1401" s="247">
        <v>1682095</v>
      </c>
    </row>
    <row r="1402" spans="1:5" ht="25.5">
      <c r="A1402" s="245" t="s">
        <v>1204</v>
      </c>
      <c r="B1402" s="246" t="s">
        <v>932</v>
      </c>
      <c r="C1402" s="246" t="s">
        <v>28</v>
      </c>
      <c r="D1402" s="246" t="s">
        <v>1174</v>
      </c>
      <c r="E1402" s="247">
        <v>1682095</v>
      </c>
    </row>
    <row r="1403" spans="1:5">
      <c r="A1403" s="245" t="s">
        <v>234</v>
      </c>
      <c r="B1403" s="246" t="s">
        <v>932</v>
      </c>
      <c r="C1403" s="246" t="s">
        <v>28</v>
      </c>
      <c r="D1403" s="246" t="s">
        <v>1135</v>
      </c>
      <c r="E1403" s="247">
        <v>1682095</v>
      </c>
    </row>
    <row r="1404" spans="1:5" ht="38.25">
      <c r="A1404" s="245" t="s">
        <v>216</v>
      </c>
      <c r="B1404" s="246" t="s">
        <v>932</v>
      </c>
      <c r="C1404" s="246" t="s">
        <v>28</v>
      </c>
      <c r="D1404" s="246" t="s">
        <v>331</v>
      </c>
      <c r="E1404" s="247">
        <v>1682095</v>
      </c>
    </row>
    <row r="1405" spans="1:5" ht="51">
      <c r="A1405" s="245" t="s">
        <v>586</v>
      </c>
      <c r="B1405" s="246" t="s">
        <v>791</v>
      </c>
      <c r="C1405" s="246" t="s">
        <v>1174</v>
      </c>
      <c r="D1405" s="246" t="s">
        <v>1174</v>
      </c>
      <c r="E1405" s="247">
        <v>657685</v>
      </c>
    </row>
    <row r="1406" spans="1:5" ht="25.5">
      <c r="A1406" s="245" t="s">
        <v>1320</v>
      </c>
      <c r="B1406" s="246" t="s">
        <v>791</v>
      </c>
      <c r="C1406" s="246" t="s">
        <v>1321</v>
      </c>
      <c r="D1406" s="246" t="s">
        <v>1174</v>
      </c>
      <c r="E1406" s="247">
        <v>657685</v>
      </c>
    </row>
    <row r="1407" spans="1:5" ht="25.5">
      <c r="A1407" s="245" t="s">
        <v>1197</v>
      </c>
      <c r="B1407" s="246" t="s">
        <v>791</v>
      </c>
      <c r="C1407" s="246" t="s">
        <v>1198</v>
      </c>
      <c r="D1407" s="246" t="s">
        <v>1174</v>
      </c>
      <c r="E1407" s="247">
        <v>657685</v>
      </c>
    </row>
    <row r="1408" spans="1:5">
      <c r="A1408" s="245" t="s">
        <v>234</v>
      </c>
      <c r="B1408" s="246" t="s">
        <v>791</v>
      </c>
      <c r="C1408" s="246" t="s">
        <v>1198</v>
      </c>
      <c r="D1408" s="246" t="s">
        <v>1135</v>
      </c>
      <c r="E1408" s="247">
        <v>657685</v>
      </c>
    </row>
    <row r="1409" spans="1:5" ht="38.25">
      <c r="A1409" s="245" t="s">
        <v>216</v>
      </c>
      <c r="B1409" s="246" t="s">
        <v>791</v>
      </c>
      <c r="C1409" s="246" t="s">
        <v>1198</v>
      </c>
      <c r="D1409" s="246" t="s">
        <v>331</v>
      </c>
      <c r="E1409" s="247">
        <v>657685</v>
      </c>
    </row>
    <row r="1410" spans="1:5" ht="63.75">
      <c r="A1410" s="245" t="s">
        <v>1877</v>
      </c>
      <c r="B1410" s="246" t="s">
        <v>1878</v>
      </c>
      <c r="C1410" s="246" t="s">
        <v>1174</v>
      </c>
      <c r="D1410" s="246" t="s">
        <v>1174</v>
      </c>
      <c r="E1410" s="247">
        <v>5525</v>
      </c>
    </row>
    <row r="1411" spans="1:5" ht="25.5">
      <c r="A1411" s="245" t="s">
        <v>1320</v>
      </c>
      <c r="B1411" s="246" t="s">
        <v>1878</v>
      </c>
      <c r="C1411" s="246" t="s">
        <v>1321</v>
      </c>
      <c r="D1411" s="246" t="s">
        <v>1174</v>
      </c>
      <c r="E1411" s="247">
        <v>5525</v>
      </c>
    </row>
    <row r="1412" spans="1:5" ht="25.5">
      <c r="A1412" s="245" t="s">
        <v>1197</v>
      </c>
      <c r="B1412" s="246" t="s">
        <v>1878</v>
      </c>
      <c r="C1412" s="246" t="s">
        <v>1198</v>
      </c>
      <c r="D1412" s="246" t="s">
        <v>1174</v>
      </c>
      <c r="E1412" s="247">
        <v>5525</v>
      </c>
    </row>
    <row r="1413" spans="1:5">
      <c r="A1413" s="245" t="s">
        <v>234</v>
      </c>
      <c r="B1413" s="246" t="s">
        <v>1878</v>
      </c>
      <c r="C1413" s="246" t="s">
        <v>1198</v>
      </c>
      <c r="D1413" s="246" t="s">
        <v>1135</v>
      </c>
      <c r="E1413" s="247">
        <v>5525</v>
      </c>
    </row>
    <row r="1414" spans="1:5" ht="38.25">
      <c r="A1414" s="245" t="s">
        <v>216</v>
      </c>
      <c r="B1414" s="246" t="s">
        <v>1878</v>
      </c>
      <c r="C1414" s="246" t="s">
        <v>1198</v>
      </c>
      <c r="D1414" s="246" t="s">
        <v>331</v>
      </c>
      <c r="E1414" s="247">
        <v>5525</v>
      </c>
    </row>
    <row r="1415" spans="1:5" ht="51">
      <c r="A1415" s="245" t="s">
        <v>969</v>
      </c>
      <c r="B1415" s="246" t="s">
        <v>970</v>
      </c>
      <c r="C1415" s="246" t="s">
        <v>1174</v>
      </c>
      <c r="D1415" s="246" t="s">
        <v>1174</v>
      </c>
      <c r="E1415" s="247">
        <v>225348</v>
      </c>
    </row>
    <row r="1416" spans="1:5" ht="25.5">
      <c r="A1416" s="245" t="s">
        <v>1320</v>
      </c>
      <c r="B1416" s="246" t="s">
        <v>970</v>
      </c>
      <c r="C1416" s="246" t="s">
        <v>1321</v>
      </c>
      <c r="D1416" s="246" t="s">
        <v>1174</v>
      </c>
      <c r="E1416" s="247">
        <v>225348</v>
      </c>
    </row>
    <row r="1417" spans="1:5" ht="25.5">
      <c r="A1417" s="245" t="s">
        <v>1197</v>
      </c>
      <c r="B1417" s="246" t="s">
        <v>970</v>
      </c>
      <c r="C1417" s="246" t="s">
        <v>1198</v>
      </c>
      <c r="D1417" s="246" t="s">
        <v>1174</v>
      </c>
      <c r="E1417" s="247">
        <v>225348</v>
      </c>
    </row>
    <row r="1418" spans="1:5">
      <c r="A1418" s="245" t="s">
        <v>234</v>
      </c>
      <c r="B1418" s="246" t="s">
        <v>970</v>
      </c>
      <c r="C1418" s="246" t="s">
        <v>1198</v>
      </c>
      <c r="D1418" s="246" t="s">
        <v>1135</v>
      </c>
      <c r="E1418" s="247">
        <v>225348</v>
      </c>
    </row>
    <row r="1419" spans="1:5" ht="38.25">
      <c r="A1419" s="245" t="s">
        <v>216</v>
      </c>
      <c r="B1419" s="246" t="s">
        <v>970</v>
      </c>
      <c r="C1419" s="246" t="s">
        <v>1198</v>
      </c>
      <c r="D1419" s="246" t="s">
        <v>331</v>
      </c>
      <c r="E1419" s="247">
        <v>225348</v>
      </c>
    </row>
    <row r="1420" spans="1:5" ht="63.75">
      <c r="A1420" s="245" t="s">
        <v>536</v>
      </c>
      <c r="B1420" s="246" t="s">
        <v>792</v>
      </c>
      <c r="C1420" s="246" t="s">
        <v>1174</v>
      </c>
      <c r="D1420" s="246" t="s">
        <v>1174</v>
      </c>
      <c r="E1420" s="247">
        <v>709547</v>
      </c>
    </row>
    <row r="1421" spans="1:5" ht="51">
      <c r="A1421" s="245" t="s">
        <v>1319</v>
      </c>
      <c r="B1421" s="246" t="s">
        <v>792</v>
      </c>
      <c r="C1421" s="246" t="s">
        <v>273</v>
      </c>
      <c r="D1421" s="246" t="s">
        <v>1174</v>
      </c>
      <c r="E1421" s="247">
        <v>709547</v>
      </c>
    </row>
    <row r="1422" spans="1:5" ht="25.5">
      <c r="A1422" s="245" t="s">
        <v>1204</v>
      </c>
      <c r="B1422" s="246" t="s">
        <v>792</v>
      </c>
      <c r="C1422" s="246" t="s">
        <v>28</v>
      </c>
      <c r="D1422" s="246" t="s">
        <v>1174</v>
      </c>
      <c r="E1422" s="247">
        <v>709547</v>
      </c>
    </row>
    <row r="1423" spans="1:5">
      <c r="A1423" s="245" t="s">
        <v>234</v>
      </c>
      <c r="B1423" s="246" t="s">
        <v>792</v>
      </c>
      <c r="C1423" s="246" t="s">
        <v>28</v>
      </c>
      <c r="D1423" s="246" t="s">
        <v>1135</v>
      </c>
      <c r="E1423" s="247">
        <v>709547</v>
      </c>
    </row>
    <row r="1424" spans="1:5" ht="38.25">
      <c r="A1424" s="245" t="s">
        <v>216</v>
      </c>
      <c r="B1424" s="246" t="s">
        <v>792</v>
      </c>
      <c r="C1424" s="246" t="s">
        <v>28</v>
      </c>
      <c r="D1424" s="246" t="s">
        <v>331</v>
      </c>
      <c r="E1424" s="247">
        <v>709547</v>
      </c>
    </row>
    <row r="1425" spans="1:5" ht="76.5">
      <c r="A1425" s="245" t="s">
        <v>1376</v>
      </c>
      <c r="B1425" s="246" t="s">
        <v>1377</v>
      </c>
      <c r="C1425" s="246" t="s">
        <v>1174</v>
      </c>
      <c r="D1425" s="246" t="s">
        <v>1174</v>
      </c>
      <c r="E1425" s="247">
        <v>23000</v>
      </c>
    </row>
    <row r="1426" spans="1:5" ht="25.5">
      <c r="A1426" s="245" t="s">
        <v>1320</v>
      </c>
      <c r="B1426" s="246" t="s">
        <v>1377</v>
      </c>
      <c r="C1426" s="246" t="s">
        <v>1321</v>
      </c>
      <c r="D1426" s="246" t="s">
        <v>1174</v>
      </c>
      <c r="E1426" s="247">
        <v>23000</v>
      </c>
    </row>
    <row r="1427" spans="1:5" ht="25.5">
      <c r="A1427" s="245" t="s">
        <v>1197</v>
      </c>
      <c r="B1427" s="246" t="s">
        <v>1377</v>
      </c>
      <c r="C1427" s="246" t="s">
        <v>1198</v>
      </c>
      <c r="D1427" s="246" t="s">
        <v>1174</v>
      </c>
      <c r="E1427" s="247">
        <v>23000</v>
      </c>
    </row>
    <row r="1428" spans="1:5">
      <c r="A1428" s="245" t="s">
        <v>234</v>
      </c>
      <c r="B1428" s="246" t="s">
        <v>1377</v>
      </c>
      <c r="C1428" s="246" t="s">
        <v>1198</v>
      </c>
      <c r="D1428" s="246" t="s">
        <v>1135</v>
      </c>
      <c r="E1428" s="247">
        <v>23000</v>
      </c>
    </row>
    <row r="1429" spans="1:5" ht="38.25">
      <c r="A1429" s="245" t="s">
        <v>216</v>
      </c>
      <c r="B1429" s="246" t="s">
        <v>1377</v>
      </c>
      <c r="C1429" s="246" t="s">
        <v>1198</v>
      </c>
      <c r="D1429" s="246" t="s">
        <v>331</v>
      </c>
      <c r="E1429" s="247">
        <v>23000</v>
      </c>
    </row>
    <row r="1430" spans="1:5" ht="25.5">
      <c r="A1430" s="245" t="s">
        <v>493</v>
      </c>
      <c r="B1430" s="246" t="s">
        <v>1002</v>
      </c>
      <c r="C1430" s="246" t="s">
        <v>1174</v>
      </c>
      <c r="D1430" s="246" t="s">
        <v>1174</v>
      </c>
      <c r="E1430" s="247">
        <v>2074117</v>
      </c>
    </row>
    <row r="1431" spans="1:5">
      <c r="A1431" s="245" t="s">
        <v>494</v>
      </c>
      <c r="B1431" s="246" t="s">
        <v>1003</v>
      </c>
      <c r="C1431" s="246" t="s">
        <v>1174</v>
      </c>
      <c r="D1431" s="246" t="s">
        <v>1174</v>
      </c>
      <c r="E1431" s="247">
        <v>10000</v>
      </c>
    </row>
    <row r="1432" spans="1:5" ht="51">
      <c r="A1432" s="245" t="s">
        <v>1713</v>
      </c>
      <c r="B1432" s="246" t="s">
        <v>1714</v>
      </c>
      <c r="C1432" s="246" t="s">
        <v>1174</v>
      </c>
      <c r="D1432" s="246" t="s">
        <v>1174</v>
      </c>
      <c r="E1432" s="247">
        <v>10000</v>
      </c>
    </row>
    <row r="1433" spans="1:5" ht="25.5">
      <c r="A1433" s="245" t="s">
        <v>1320</v>
      </c>
      <c r="B1433" s="246" t="s">
        <v>1714</v>
      </c>
      <c r="C1433" s="246" t="s">
        <v>1321</v>
      </c>
      <c r="D1433" s="246" t="s">
        <v>1174</v>
      </c>
      <c r="E1433" s="247">
        <v>10000</v>
      </c>
    </row>
    <row r="1434" spans="1:5" ht="25.5">
      <c r="A1434" s="245" t="s">
        <v>1197</v>
      </c>
      <c r="B1434" s="246" t="s">
        <v>1714</v>
      </c>
      <c r="C1434" s="246" t="s">
        <v>1198</v>
      </c>
      <c r="D1434" s="246" t="s">
        <v>1174</v>
      </c>
      <c r="E1434" s="247">
        <v>10000</v>
      </c>
    </row>
    <row r="1435" spans="1:5">
      <c r="A1435" s="245" t="s">
        <v>183</v>
      </c>
      <c r="B1435" s="246" t="s">
        <v>1714</v>
      </c>
      <c r="C1435" s="246" t="s">
        <v>1198</v>
      </c>
      <c r="D1435" s="246" t="s">
        <v>1140</v>
      </c>
      <c r="E1435" s="247">
        <v>10000</v>
      </c>
    </row>
    <row r="1436" spans="1:5">
      <c r="A1436" s="245" t="s">
        <v>184</v>
      </c>
      <c r="B1436" s="246" t="s">
        <v>1714</v>
      </c>
      <c r="C1436" s="246" t="s">
        <v>1198</v>
      </c>
      <c r="D1436" s="246" t="s">
        <v>352</v>
      </c>
      <c r="E1436" s="247">
        <v>10000</v>
      </c>
    </row>
    <row r="1437" spans="1:5">
      <c r="A1437" s="245" t="s">
        <v>495</v>
      </c>
      <c r="B1437" s="246" t="s">
        <v>1004</v>
      </c>
      <c r="C1437" s="246" t="s">
        <v>1174</v>
      </c>
      <c r="D1437" s="246" t="s">
        <v>1174</v>
      </c>
      <c r="E1437" s="247">
        <v>93000</v>
      </c>
    </row>
    <row r="1438" spans="1:5" ht="51">
      <c r="A1438" s="245" t="s">
        <v>1175</v>
      </c>
      <c r="B1438" s="246" t="s">
        <v>1176</v>
      </c>
      <c r="C1438" s="246" t="s">
        <v>1174</v>
      </c>
      <c r="D1438" s="246" t="s">
        <v>1174</v>
      </c>
      <c r="E1438" s="247">
        <v>93000</v>
      </c>
    </row>
    <row r="1439" spans="1:5" ht="25.5">
      <c r="A1439" s="245" t="s">
        <v>1320</v>
      </c>
      <c r="B1439" s="246" t="s">
        <v>1176</v>
      </c>
      <c r="C1439" s="246" t="s">
        <v>1321</v>
      </c>
      <c r="D1439" s="246" t="s">
        <v>1174</v>
      </c>
      <c r="E1439" s="247">
        <v>93000</v>
      </c>
    </row>
    <row r="1440" spans="1:5" ht="25.5">
      <c r="A1440" s="245" t="s">
        <v>1197</v>
      </c>
      <c r="B1440" s="246" t="s">
        <v>1176</v>
      </c>
      <c r="C1440" s="246" t="s">
        <v>1198</v>
      </c>
      <c r="D1440" s="246" t="s">
        <v>1174</v>
      </c>
      <c r="E1440" s="247">
        <v>93000</v>
      </c>
    </row>
    <row r="1441" spans="1:5">
      <c r="A1441" s="245" t="s">
        <v>183</v>
      </c>
      <c r="B1441" s="246" t="s">
        <v>1176</v>
      </c>
      <c r="C1441" s="246" t="s">
        <v>1198</v>
      </c>
      <c r="D1441" s="246" t="s">
        <v>1140</v>
      </c>
      <c r="E1441" s="247">
        <v>93000</v>
      </c>
    </row>
    <row r="1442" spans="1:5">
      <c r="A1442" s="245" t="s">
        <v>145</v>
      </c>
      <c r="B1442" s="246" t="s">
        <v>1176</v>
      </c>
      <c r="C1442" s="246" t="s">
        <v>1198</v>
      </c>
      <c r="D1442" s="246" t="s">
        <v>360</v>
      </c>
      <c r="E1442" s="247">
        <v>93000</v>
      </c>
    </row>
    <row r="1443" spans="1:5" ht="25.5">
      <c r="A1443" s="245" t="s">
        <v>447</v>
      </c>
      <c r="B1443" s="246" t="s">
        <v>1005</v>
      </c>
      <c r="C1443" s="246" t="s">
        <v>1174</v>
      </c>
      <c r="D1443" s="246" t="s">
        <v>1174</v>
      </c>
      <c r="E1443" s="247">
        <v>1971117</v>
      </c>
    </row>
    <row r="1444" spans="1:5" ht="76.5">
      <c r="A1444" s="245" t="s">
        <v>355</v>
      </c>
      <c r="B1444" s="246" t="s">
        <v>669</v>
      </c>
      <c r="C1444" s="246" t="s">
        <v>1174</v>
      </c>
      <c r="D1444" s="246" t="s">
        <v>1174</v>
      </c>
      <c r="E1444" s="247">
        <v>1971117</v>
      </c>
    </row>
    <row r="1445" spans="1:5" ht="51">
      <c r="A1445" s="245" t="s">
        <v>1319</v>
      </c>
      <c r="B1445" s="246" t="s">
        <v>669</v>
      </c>
      <c r="C1445" s="246" t="s">
        <v>273</v>
      </c>
      <c r="D1445" s="246" t="s">
        <v>1174</v>
      </c>
      <c r="E1445" s="247">
        <v>1917617</v>
      </c>
    </row>
    <row r="1446" spans="1:5" ht="25.5">
      <c r="A1446" s="245" t="s">
        <v>1204</v>
      </c>
      <c r="B1446" s="246" t="s">
        <v>669</v>
      </c>
      <c r="C1446" s="246" t="s">
        <v>28</v>
      </c>
      <c r="D1446" s="246" t="s">
        <v>1174</v>
      </c>
      <c r="E1446" s="247">
        <v>1917617</v>
      </c>
    </row>
    <row r="1447" spans="1:5">
      <c r="A1447" s="245" t="s">
        <v>183</v>
      </c>
      <c r="B1447" s="246" t="s">
        <v>669</v>
      </c>
      <c r="C1447" s="246" t="s">
        <v>28</v>
      </c>
      <c r="D1447" s="246" t="s">
        <v>1140</v>
      </c>
      <c r="E1447" s="247">
        <v>1917617</v>
      </c>
    </row>
    <row r="1448" spans="1:5">
      <c r="A1448" s="245" t="s">
        <v>184</v>
      </c>
      <c r="B1448" s="246" t="s">
        <v>669</v>
      </c>
      <c r="C1448" s="246" t="s">
        <v>28</v>
      </c>
      <c r="D1448" s="246" t="s">
        <v>352</v>
      </c>
      <c r="E1448" s="247">
        <v>1917617</v>
      </c>
    </row>
    <row r="1449" spans="1:5" ht="25.5">
      <c r="A1449" s="245" t="s">
        <v>1320</v>
      </c>
      <c r="B1449" s="246" t="s">
        <v>669</v>
      </c>
      <c r="C1449" s="246" t="s">
        <v>1321</v>
      </c>
      <c r="D1449" s="246" t="s">
        <v>1174</v>
      </c>
      <c r="E1449" s="247">
        <v>53500</v>
      </c>
    </row>
    <row r="1450" spans="1:5" ht="25.5">
      <c r="A1450" s="245" t="s">
        <v>1197</v>
      </c>
      <c r="B1450" s="246" t="s">
        <v>669</v>
      </c>
      <c r="C1450" s="246" t="s">
        <v>1198</v>
      </c>
      <c r="D1450" s="246" t="s">
        <v>1174</v>
      </c>
      <c r="E1450" s="247">
        <v>53500</v>
      </c>
    </row>
    <row r="1451" spans="1:5">
      <c r="A1451" s="245" t="s">
        <v>183</v>
      </c>
      <c r="B1451" s="246" t="s">
        <v>669</v>
      </c>
      <c r="C1451" s="246" t="s">
        <v>1198</v>
      </c>
      <c r="D1451" s="246" t="s">
        <v>1140</v>
      </c>
      <c r="E1451" s="247">
        <v>53500</v>
      </c>
    </row>
    <row r="1452" spans="1:5">
      <c r="A1452" s="245" t="s">
        <v>184</v>
      </c>
      <c r="B1452" s="246" t="s">
        <v>669</v>
      </c>
      <c r="C1452" s="246" t="s">
        <v>1198</v>
      </c>
      <c r="D1452" s="246" t="s">
        <v>352</v>
      </c>
      <c r="E1452" s="247">
        <v>53500</v>
      </c>
    </row>
    <row r="1453" spans="1:5" ht="38.25">
      <c r="A1453" s="245" t="s">
        <v>1726</v>
      </c>
      <c r="B1453" s="246" t="s">
        <v>1727</v>
      </c>
      <c r="C1453" s="246" t="s">
        <v>1174</v>
      </c>
      <c r="D1453" s="246" t="s">
        <v>1174</v>
      </c>
      <c r="E1453" s="247">
        <v>250000</v>
      </c>
    </row>
    <row r="1454" spans="1:5" ht="25.5">
      <c r="A1454" s="245" t="s">
        <v>1728</v>
      </c>
      <c r="B1454" s="246" t="s">
        <v>1729</v>
      </c>
      <c r="C1454" s="246" t="s">
        <v>1174</v>
      </c>
      <c r="D1454" s="246" t="s">
        <v>1174</v>
      </c>
      <c r="E1454" s="247">
        <v>150000</v>
      </c>
    </row>
    <row r="1455" spans="1:5" ht="76.5">
      <c r="A1455" s="245" t="s">
        <v>1730</v>
      </c>
      <c r="B1455" s="246" t="s">
        <v>1731</v>
      </c>
      <c r="C1455" s="246" t="s">
        <v>1174</v>
      </c>
      <c r="D1455" s="246" t="s">
        <v>1174</v>
      </c>
      <c r="E1455" s="247">
        <v>150000</v>
      </c>
    </row>
    <row r="1456" spans="1:5" ht="25.5">
      <c r="A1456" s="245" t="s">
        <v>1328</v>
      </c>
      <c r="B1456" s="246" t="s">
        <v>1731</v>
      </c>
      <c r="C1456" s="246" t="s">
        <v>1329</v>
      </c>
      <c r="D1456" s="246" t="s">
        <v>1174</v>
      </c>
      <c r="E1456" s="247">
        <v>150000</v>
      </c>
    </row>
    <row r="1457" spans="1:5" ht="51">
      <c r="A1457" s="245" t="s">
        <v>1973</v>
      </c>
      <c r="B1457" s="246" t="s">
        <v>1731</v>
      </c>
      <c r="C1457" s="246" t="s">
        <v>1732</v>
      </c>
      <c r="D1457" s="246" t="s">
        <v>1174</v>
      </c>
      <c r="E1457" s="247">
        <v>150000</v>
      </c>
    </row>
    <row r="1458" spans="1:5">
      <c r="A1458" s="245" t="s">
        <v>249</v>
      </c>
      <c r="B1458" s="246" t="s">
        <v>1731</v>
      </c>
      <c r="C1458" s="246" t="s">
        <v>1732</v>
      </c>
      <c r="D1458" s="246" t="s">
        <v>1148</v>
      </c>
      <c r="E1458" s="247">
        <v>150000</v>
      </c>
    </row>
    <row r="1459" spans="1:5">
      <c r="A1459" s="245" t="s">
        <v>209</v>
      </c>
      <c r="B1459" s="246" t="s">
        <v>1731</v>
      </c>
      <c r="C1459" s="246" t="s">
        <v>1732</v>
      </c>
      <c r="D1459" s="246" t="s">
        <v>392</v>
      </c>
      <c r="E1459" s="247">
        <v>150000</v>
      </c>
    </row>
    <row r="1460" spans="1:5" ht="38.25">
      <c r="A1460" s="245" t="s">
        <v>1737</v>
      </c>
      <c r="B1460" s="246" t="s">
        <v>1738</v>
      </c>
      <c r="C1460" s="246" t="s">
        <v>1174</v>
      </c>
      <c r="D1460" s="246" t="s">
        <v>1174</v>
      </c>
      <c r="E1460" s="247">
        <v>100000</v>
      </c>
    </row>
    <row r="1461" spans="1:5" ht="89.25">
      <c r="A1461" s="245" t="s">
        <v>1739</v>
      </c>
      <c r="B1461" s="246" t="s">
        <v>1740</v>
      </c>
      <c r="C1461" s="246" t="s">
        <v>1174</v>
      </c>
      <c r="D1461" s="246" t="s">
        <v>1174</v>
      </c>
      <c r="E1461" s="247">
        <v>50000</v>
      </c>
    </row>
    <row r="1462" spans="1:5" ht="25.5">
      <c r="A1462" s="245" t="s">
        <v>1320</v>
      </c>
      <c r="B1462" s="246" t="s">
        <v>1740</v>
      </c>
      <c r="C1462" s="246" t="s">
        <v>1321</v>
      </c>
      <c r="D1462" s="246" t="s">
        <v>1174</v>
      </c>
      <c r="E1462" s="247">
        <v>50000</v>
      </c>
    </row>
    <row r="1463" spans="1:5" ht="25.5">
      <c r="A1463" s="245" t="s">
        <v>1197</v>
      </c>
      <c r="B1463" s="246" t="s">
        <v>1740</v>
      </c>
      <c r="C1463" s="246" t="s">
        <v>1198</v>
      </c>
      <c r="D1463" s="246" t="s">
        <v>1174</v>
      </c>
      <c r="E1463" s="247">
        <v>50000</v>
      </c>
    </row>
    <row r="1464" spans="1:5">
      <c r="A1464" s="245" t="s">
        <v>249</v>
      </c>
      <c r="B1464" s="246" t="s">
        <v>1740</v>
      </c>
      <c r="C1464" s="246" t="s">
        <v>1198</v>
      </c>
      <c r="D1464" s="246" t="s">
        <v>1148</v>
      </c>
      <c r="E1464" s="247">
        <v>50000</v>
      </c>
    </row>
    <row r="1465" spans="1:5">
      <c r="A1465" s="245" t="s">
        <v>209</v>
      </c>
      <c r="B1465" s="246" t="s">
        <v>1740</v>
      </c>
      <c r="C1465" s="246" t="s">
        <v>1198</v>
      </c>
      <c r="D1465" s="246" t="s">
        <v>392</v>
      </c>
      <c r="E1465" s="247">
        <v>50000</v>
      </c>
    </row>
    <row r="1466" spans="1:5" ht="102">
      <c r="A1466" s="245" t="s">
        <v>1987</v>
      </c>
      <c r="B1466" s="246" t="s">
        <v>1988</v>
      </c>
      <c r="C1466" s="246" t="s">
        <v>1174</v>
      </c>
      <c r="D1466" s="246" t="s">
        <v>1174</v>
      </c>
      <c r="E1466" s="247">
        <v>50000</v>
      </c>
    </row>
    <row r="1467" spans="1:5" ht="25.5">
      <c r="A1467" s="245" t="s">
        <v>1320</v>
      </c>
      <c r="B1467" s="246" t="s">
        <v>1988</v>
      </c>
      <c r="C1467" s="246" t="s">
        <v>1321</v>
      </c>
      <c r="D1467" s="246" t="s">
        <v>1174</v>
      </c>
      <c r="E1467" s="247">
        <v>50000</v>
      </c>
    </row>
    <row r="1468" spans="1:5" ht="25.5">
      <c r="A1468" s="245" t="s">
        <v>1197</v>
      </c>
      <c r="B1468" s="246" t="s">
        <v>1988</v>
      </c>
      <c r="C1468" s="246" t="s">
        <v>1198</v>
      </c>
      <c r="D1468" s="246" t="s">
        <v>1174</v>
      </c>
      <c r="E1468" s="247">
        <v>50000</v>
      </c>
    </row>
    <row r="1469" spans="1:5">
      <c r="A1469" s="245" t="s">
        <v>249</v>
      </c>
      <c r="B1469" s="246" t="s">
        <v>1988</v>
      </c>
      <c r="C1469" s="246" t="s">
        <v>1198</v>
      </c>
      <c r="D1469" s="246" t="s">
        <v>1148</v>
      </c>
      <c r="E1469" s="247">
        <v>50000</v>
      </c>
    </row>
    <row r="1470" spans="1:5">
      <c r="A1470" s="245" t="s">
        <v>209</v>
      </c>
      <c r="B1470" s="246" t="s">
        <v>1988</v>
      </c>
      <c r="C1470" s="246" t="s">
        <v>1198</v>
      </c>
      <c r="D1470" s="246" t="s">
        <v>392</v>
      </c>
      <c r="E1470" s="247">
        <v>50000</v>
      </c>
    </row>
    <row r="1471" spans="1:5" ht="25.5">
      <c r="A1471" s="245" t="s">
        <v>599</v>
      </c>
      <c r="B1471" s="246" t="s">
        <v>1006</v>
      </c>
      <c r="C1471" s="246" t="s">
        <v>1174</v>
      </c>
      <c r="D1471" s="246" t="s">
        <v>1174</v>
      </c>
      <c r="E1471" s="247">
        <v>92903603.370000005</v>
      </c>
    </row>
    <row r="1472" spans="1:5" ht="38.25">
      <c r="A1472" s="245" t="s">
        <v>323</v>
      </c>
      <c r="B1472" s="246" t="s">
        <v>1007</v>
      </c>
      <c r="C1472" s="246" t="s">
        <v>1174</v>
      </c>
      <c r="D1472" s="246" t="s">
        <v>1174</v>
      </c>
      <c r="E1472" s="247">
        <v>2565425.5</v>
      </c>
    </row>
    <row r="1473" spans="1:5" ht="63.75">
      <c r="A1473" s="245" t="s">
        <v>2066</v>
      </c>
      <c r="B1473" s="246" t="s">
        <v>2236</v>
      </c>
      <c r="C1473" s="246" t="s">
        <v>1174</v>
      </c>
      <c r="D1473" s="246" t="s">
        <v>1174</v>
      </c>
      <c r="E1473" s="247">
        <v>80870</v>
      </c>
    </row>
    <row r="1474" spans="1:5" ht="51">
      <c r="A1474" s="245" t="s">
        <v>1319</v>
      </c>
      <c r="B1474" s="246" t="s">
        <v>2236</v>
      </c>
      <c r="C1474" s="246" t="s">
        <v>273</v>
      </c>
      <c r="D1474" s="246" t="s">
        <v>1174</v>
      </c>
      <c r="E1474" s="247">
        <v>80870</v>
      </c>
    </row>
    <row r="1475" spans="1:5" ht="25.5">
      <c r="A1475" s="245" t="s">
        <v>1204</v>
      </c>
      <c r="B1475" s="246" t="s">
        <v>2236</v>
      </c>
      <c r="C1475" s="246" t="s">
        <v>28</v>
      </c>
      <c r="D1475" s="246" t="s">
        <v>1174</v>
      </c>
      <c r="E1475" s="247">
        <v>80870</v>
      </c>
    </row>
    <row r="1476" spans="1:5">
      <c r="A1476" s="245" t="s">
        <v>234</v>
      </c>
      <c r="B1476" s="246" t="s">
        <v>2236</v>
      </c>
      <c r="C1476" s="246" t="s">
        <v>28</v>
      </c>
      <c r="D1476" s="246" t="s">
        <v>1135</v>
      </c>
      <c r="E1476" s="247">
        <v>80870</v>
      </c>
    </row>
    <row r="1477" spans="1:5" ht="25.5">
      <c r="A1477" s="245" t="s">
        <v>1309</v>
      </c>
      <c r="B1477" s="246" t="s">
        <v>2236</v>
      </c>
      <c r="C1477" s="246" t="s">
        <v>28</v>
      </c>
      <c r="D1477" s="246" t="s">
        <v>322</v>
      </c>
      <c r="E1477" s="247">
        <v>80870</v>
      </c>
    </row>
    <row r="1478" spans="1:5" ht="38.25">
      <c r="A1478" s="245" t="s">
        <v>323</v>
      </c>
      <c r="B1478" s="246" t="s">
        <v>644</v>
      </c>
      <c r="C1478" s="246" t="s">
        <v>1174</v>
      </c>
      <c r="D1478" s="246" t="s">
        <v>1174</v>
      </c>
      <c r="E1478" s="247">
        <v>2469341</v>
      </c>
    </row>
    <row r="1479" spans="1:5" ht="51">
      <c r="A1479" s="245" t="s">
        <v>1319</v>
      </c>
      <c r="B1479" s="246" t="s">
        <v>644</v>
      </c>
      <c r="C1479" s="246" t="s">
        <v>273</v>
      </c>
      <c r="D1479" s="246" t="s">
        <v>1174</v>
      </c>
      <c r="E1479" s="247">
        <v>2469341</v>
      </c>
    </row>
    <row r="1480" spans="1:5" ht="25.5">
      <c r="A1480" s="245" t="s">
        <v>1204</v>
      </c>
      <c r="B1480" s="246" t="s">
        <v>644</v>
      </c>
      <c r="C1480" s="246" t="s">
        <v>28</v>
      </c>
      <c r="D1480" s="246" t="s">
        <v>1174</v>
      </c>
      <c r="E1480" s="247">
        <v>2469341</v>
      </c>
    </row>
    <row r="1481" spans="1:5">
      <c r="A1481" s="245" t="s">
        <v>234</v>
      </c>
      <c r="B1481" s="246" t="s">
        <v>644</v>
      </c>
      <c r="C1481" s="246" t="s">
        <v>28</v>
      </c>
      <c r="D1481" s="246" t="s">
        <v>1135</v>
      </c>
      <c r="E1481" s="247">
        <v>2469341</v>
      </c>
    </row>
    <row r="1482" spans="1:5" ht="25.5">
      <c r="A1482" s="245" t="s">
        <v>1309</v>
      </c>
      <c r="B1482" s="246" t="s">
        <v>644</v>
      </c>
      <c r="C1482" s="246" t="s">
        <v>28</v>
      </c>
      <c r="D1482" s="246" t="s">
        <v>322</v>
      </c>
      <c r="E1482" s="247">
        <v>2469341</v>
      </c>
    </row>
    <row r="1483" spans="1:5" ht="51">
      <c r="A1483" s="245" t="s">
        <v>1704</v>
      </c>
      <c r="B1483" s="246" t="s">
        <v>1705</v>
      </c>
      <c r="C1483" s="246" t="s">
        <v>1174</v>
      </c>
      <c r="D1483" s="246" t="s">
        <v>1174</v>
      </c>
      <c r="E1483" s="247">
        <v>15214.5</v>
      </c>
    </row>
    <row r="1484" spans="1:5" ht="51">
      <c r="A1484" s="245" t="s">
        <v>1319</v>
      </c>
      <c r="B1484" s="246" t="s">
        <v>1705</v>
      </c>
      <c r="C1484" s="246" t="s">
        <v>273</v>
      </c>
      <c r="D1484" s="246" t="s">
        <v>1174</v>
      </c>
      <c r="E1484" s="247">
        <v>15214.5</v>
      </c>
    </row>
    <row r="1485" spans="1:5" ht="25.5">
      <c r="A1485" s="245" t="s">
        <v>1204</v>
      </c>
      <c r="B1485" s="246" t="s">
        <v>1705</v>
      </c>
      <c r="C1485" s="246" t="s">
        <v>28</v>
      </c>
      <c r="D1485" s="246" t="s">
        <v>1174</v>
      </c>
      <c r="E1485" s="247">
        <v>15214.5</v>
      </c>
    </row>
    <row r="1486" spans="1:5">
      <c r="A1486" s="245" t="s">
        <v>234</v>
      </c>
      <c r="B1486" s="246" t="s">
        <v>1705</v>
      </c>
      <c r="C1486" s="246" t="s">
        <v>28</v>
      </c>
      <c r="D1486" s="246" t="s">
        <v>1135</v>
      </c>
      <c r="E1486" s="247">
        <v>15214.5</v>
      </c>
    </row>
    <row r="1487" spans="1:5" ht="25.5">
      <c r="A1487" s="245" t="s">
        <v>1309</v>
      </c>
      <c r="B1487" s="246" t="s">
        <v>1705</v>
      </c>
      <c r="C1487" s="246" t="s">
        <v>28</v>
      </c>
      <c r="D1487" s="246" t="s">
        <v>322</v>
      </c>
      <c r="E1487" s="247">
        <v>15214.5</v>
      </c>
    </row>
    <row r="1488" spans="1:5" ht="38.25">
      <c r="A1488" s="245" t="s">
        <v>600</v>
      </c>
      <c r="B1488" s="246" t="s">
        <v>1008</v>
      </c>
      <c r="C1488" s="246" t="s">
        <v>1174</v>
      </c>
      <c r="D1488" s="246" t="s">
        <v>1174</v>
      </c>
      <c r="E1488" s="247">
        <v>84940584.870000005</v>
      </c>
    </row>
    <row r="1489" spans="1:5" ht="51">
      <c r="A1489" s="245" t="s">
        <v>1350</v>
      </c>
      <c r="B1489" s="246" t="s">
        <v>1351</v>
      </c>
      <c r="C1489" s="246" t="s">
        <v>1174</v>
      </c>
      <c r="D1489" s="246" t="s">
        <v>1174</v>
      </c>
      <c r="E1489" s="247">
        <v>1025900</v>
      </c>
    </row>
    <row r="1490" spans="1:5" ht="51">
      <c r="A1490" s="245" t="s">
        <v>1319</v>
      </c>
      <c r="B1490" s="246" t="s">
        <v>1351</v>
      </c>
      <c r="C1490" s="246" t="s">
        <v>273</v>
      </c>
      <c r="D1490" s="246" t="s">
        <v>1174</v>
      </c>
      <c r="E1490" s="247">
        <v>1015900</v>
      </c>
    </row>
    <row r="1491" spans="1:5" ht="25.5">
      <c r="A1491" s="245" t="s">
        <v>1204</v>
      </c>
      <c r="B1491" s="246" t="s">
        <v>1351</v>
      </c>
      <c r="C1491" s="246" t="s">
        <v>28</v>
      </c>
      <c r="D1491" s="246" t="s">
        <v>1174</v>
      </c>
      <c r="E1491" s="247">
        <v>1015900</v>
      </c>
    </row>
    <row r="1492" spans="1:5">
      <c r="A1492" s="245" t="s">
        <v>141</v>
      </c>
      <c r="B1492" s="246" t="s">
        <v>1351</v>
      </c>
      <c r="C1492" s="246" t="s">
        <v>28</v>
      </c>
      <c r="D1492" s="246" t="s">
        <v>1143</v>
      </c>
      <c r="E1492" s="247">
        <v>1015900</v>
      </c>
    </row>
    <row r="1493" spans="1:5">
      <c r="A1493" s="245" t="s">
        <v>63</v>
      </c>
      <c r="B1493" s="246" t="s">
        <v>1351</v>
      </c>
      <c r="C1493" s="246" t="s">
        <v>28</v>
      </c>
      <c r="D1493" s="246" t="s">
        <v>394</v>
      </c>
      <c r="E1493" s="247">
        <v>1015900</v>
      </c>
    </row>
    <row r="1494" spans="1:5" ht="25.5">
      <c r="A1494" s="245" t="s">
        <v>1320</v>
      </c>
      <c r="B1494" s="246" t="s">
        <v>1351</v>
      </c>
      <c r="C1494" s="246" t="s">
        <v>1321</v>
      </c>
      <c r="D1494" s="246" t="s">
        <v>1174</v>
      </c>
      <c r="E1494" s="247">
        <v>10000</v>
      </c>
    </row>
    <row r="1495" spans="1:5" ht="25.5">
      <c r="A1495" s="245" t="s">
        <v>1197</v>
      </c>
      <c r="B1495" s="246" t="s">
        <v>1351</v>
      </c>
      <c r="C1495" s="246" t="s">
        <v>1198</v>
      </c>
      <c r="D1495" s="246" t="s">
        <v>1174</v>
      </c>
      <c r="E1495" s="247">
        <v>10000</v>
      </c>
    </row>
    <row r="1496" spans="1:5">
      <c r="A1496" s="245" t="s">
        <v>141</v>
      </c>
      <c r="B1496" s="246" t="s">
        <v>1351</v>
      </c>
      <c r="C1496" s="246" t="s">
        <v>1198</v>
      </c>
      <c r="D1496" s="246" t="s">
        <v>1143</v>
      </c>
      <c r="E1496" s="247">
        <v>10000</v>
      </c>
    </row>
    <row r="1497" spans="1:5">
      <c r="A1497" s="245" t="s">
        <v>63</v>
      </c>
      <c r="B1497" s="246" t="s">
        <v>1351</v>
      </c>
      <c r="C1497" s="246" t="s">
        <v>1198</v>
      </c>
      <c r="D1497" s="246" t="s">
        <v>394</v>
      </c>
      <c r="E1497" s="247">
        <v>10000</v>
      </c>
    </row>
    <row r="1498" spans="1:5" ht="89.25">
      <c r="A1498" s="245" t="s">
        <v>2064</v>
      </c>
      <c r="B1498" s="246" t="s">
        <v>2065</v>
      </c>
      <c r="C1498" s="246" t="s">
        <v>1174</v>
      </c>
      <c r="D1498" s="246" t="s">
        <v>1174</v>
      </c>
      <c r="E1498" s="247">
        <v>246900</v>
      </c>
    </row>
    <row r="1499" spans="1:5" ht="51">
      <c r="A1499" s="245" t="s">
        <v>1319</v>
      </c>
      <c r="B1499" s="246" t="s">
        <v>2065</v>
      </c>
      <c r="C1499" s="246" t="s">
        <v>273</v>
      </c>
      <c r="D1499" s="246" t="s">
        <v>1174</v>
      </c>
      <c r="E1499" s="247">
        <v>246900</v>
      </c>
    </row>
    <row r="1500" spans="1:5" ht="25.5">
      <c r="A1500" s="245" t="s">
        <v>1204</v>
      </c>
      <c r="B1500" s="246" t="s">
        <v>2065</v>
      </c>
      <c r="C1500" s="246" t="s">
        <v>28</v>
      </c>
      <c r="D1500" s="246" t="s">
        <v>1174</v>
      </c>
      <c r="E1500" s="247">
        <v>246900</v>
      </c>
    </row>
    <row r="1501" spans="1:5">
      <c r="A1501" s="245" t="s">
        <v>234</v>
      </c>
      <c r="B1501" s="246" t="s">
        <v>2065</v>
      </c>
      <c r="C1501" s="246" t="s">
        <v>28</v>
      </c>
      <c r="D1501" s="246" t="s">
        <v>1135</v>
      </c>
      <c r="E1501" s="247">
        <v>246900</v>
      </c>
    </row>
    <row r="1502" spans="1:5" ht="38.25">
      <c r="A1502" s="245" t="s">
        <v>236</v>
      </c>
      <c r="B1502" s="246" t="s">
        <v>2065</v>
      </c>
      <c r="C1502" s="246" t="s">
        <v>28</v>
      </c>
      <c r="D1502" s="246" t="s">
        <v>333</v>
      </c>
      <c r="E1502" s="247">
        <v>246900</v>
      </c>
    </row>
    <row r="1503" spans="1:5" ht="63.75">
      <c r="A1503" s="245" t="s">
        <v>2066</v>
      </c>
      <c r="B1503" s="246" t="s">
        <v>2067</v>
      </c>
      <c r="C1503" s="246" t="s">
        <v>1174</v>
      </c>
      <c r="D1503" s="246" t="s">
        <v>1174</v>
      </c>
      <c r="E1503" s="247">
        <v>2958898</v>
      </c>
    </row>
    <row r="1504" spans="1:5" ht="51">
      <c r="A1504" s="245" t="s">
        <v>1319</v>
      </c>
      <c r="B1504" s="246" t="s">
        <v>2067</v>
      </c>
      <c r="C1504" s="246" t="s">
        <v>273</v>
      </c>
      <c r="D1504" s="246" t="s">
        <v>1174</v>
      </c>
      <c r="E1504" s="247">
        <v>2958898</v>
      </c>
    </row>
    <row r="1505" spans="1:5" ht="25.5">
      <c r="A1505" s="245" t="s">
        <v>1204</v>
      </c>
      <c r="B1505" s="246" t="s">
        <v>2067</v>
      </c>
      <c r="C1505" s="246" t="s">
        <v>28</v>
      </c>
      <c r="D1505" s="246" t="s">
        <v>1174</v>
      </c>
      <c r="E1505" s="247">
        <v>2958898</v>
      </c>
    </row>
    <row r="1506" spans="1:5">
      <c r="A1506" s="245" t="s">
        <v>234</v>
      </c>
      <c r="B1506" s="246" t="s">
        <v>2067</v>
      </c>
      <c r="C1506" s="246" t="s">
        <v>28</v>
      </c>
      <c r="D1506" s="246" t="s">
        <v>1135</v>
      </c>
      <c r="E1506" s="247">
        <v>2958898</v>
      </c>
    </row>
    <row r="1507" spans="1:5" ht="38.25">
      <c r="A1507" s="245" t="s">
        <v>67</v>
      </c>
      <c r="B1507" s="246" t="s">
        <v>2067</v>
      </c>
      <c r="C1507" s="246" t="s">
        <v>28</v>
      </c>
      <c r="D1507" s="246" t="s">
        <v>327</v>
      </c>
      <c r="E1507" s="247">
        <v>118890</v>
      </c>
    </row>
    <row r="1508" spans="1:5" ht="38.25">
      <c r="A1508" s="245" t="s">
        <v>236</v>
      </c>
      <c r="B1508" s="246" t="s">
        <v>2067</v>
      </c>
      <c r="C1508" s="246" t="s">
        <v>28</v>
      </c>
      <c r="D1508" s="246" t="s">
        <v>333</v>
      </c>
      <c r="E1508" s="247">
        <v>2800378</v>
      </c>
    </row>
    <row r="1509" spans="1:5" ht="38.25">
      <c r="A1509" s="245" t="s">
        <v>216</v>
      </c>
      <c r="B1509" s="246" t="s">
        <v>2067</v>
      </c>
      <c r="C1509" s="246" t="s">
        <v>28</v>
      </c>
      <c r="D1509" s="246" t="s">
        <v>331</v>
      </c>
      <c r="E1509" s="247">
        <v>39630</v>
      </c>
    </row>
    <row r="1510" spans="1:5" ht="38.25">
      <c r="A1510" s="245" t="s">
        <v>328</v>
      </c>
      <c r="B1510" s="246" t="s">
        <v>638</v>
      </c>
      <c r="C1510" s="246" t="s">
        <v>1174</v>
      </c>
      <c r="D1510" s="246" t="s">
        <v>1174</v>
      </c>
      <c r="E1510" s="247">
        <v>55699115.359999999</v>
      </c>
    </row>
    <row r="1511" spans="1:5" ht="51">
      <c r="A1511" s="245" t="s">
        <v>1319</v>
      </c>
      <c r="B1511" s="246" t="s">
        <v>638</v>
      </c>
      <c r="C1511" s="246" t="s">
        <v>273</v>
      </c>
      <c r="D1511" s="246" t="s">
        <v>1174</v>
      </c>
      <c r="E1511" s="247">
        <v>46556323</v>
      </c>
    </row>
    <row r="1512" spans="1:5" ht="25.5">
      <c r="A1512" s="245" t="s">
        <v>1204</v>
      </c>
      <c r="B1512" s="246" t="s">
        <v>638</v>
      </c>
      <c r="C1512" s="246" t="s">
        <v>28</v>
      </c>
      <c r="D1512" s="246" t="s">
        <v>1174</v>
      </c>
      <c r="E1512" s="247">
        <v>46556323</v>
      </c>
    </row>
    <row r="1513" spans="1:5">
      <c r="A1513" s="245" t="s">
        <v>234</v>
      </c>
      <c r="B1513" s="246" t="s">
        <v>638</v>
      </c>
      <c r="C1513" s="246" t="s">
        <v>28</v>
      </c>
      <c r="D1513" s="246" t="s">
        <v>1135</v>
      </c>
      <c r="E1513" s="247">
        <v>46556323</v>
      </c>
    </row>
    <row r="1514" spans="1:5" ht="38.25">
      <c r="A1514" s="245" t="s">
        <v>67</v>
      </c>
      <c r="B1514" s="246" t="s">
        <v>638</v>
      </c>
      <c r="C1514" s="246" t="s">
        <v>28</v>
      </c>
      <c r="D1514" s="246" t="s">
        <v>327</v>
      </c>
      <c r="E1514" s="247">
        <v>2810173</v>
      </c>
    </row>
    <row r="1515" spans="1:5" ht="38.25">
      <c r="A1515" s="245" t="s">
        <v>236</v>
      </c>
      <c r="B1515" s="246" t="s">
        <v>638</v>
      </c>
      <c r="C1515" s="246" t="s">
        <v>28</v>
      </c>
      <c r="D1515" s="246" t="s">
        <v>333</v>
      </c>
      <c r="E1515" s="247">
        <v>42808726</v>
      </c>
    </row>
    <row r="1516" spans="1:5" ht="38.25">
      <c r="A1516" s="245" t="s">
        <v>216</v>
      </c>
      <c r="B1516" s="246" t="s">
        <v>638</v>
      </c>
      <c r="C1516" s="246" t="s">
        <v>28</v>
      </c>
      <c r="D1516" s="246" t="s">
        <v>331</v>
      </c>
      <c r="E1516" s="247">
        <v>937424</v>
      </c>
    </row>
    <row r="1517" spans="1:5" ht="25.5">
      <c r="A1517" s="245" t="s">
        <v>1320</v>
      </c>
      <c r="B1517" s="246" t="s">
        <v>638</v>
      </c>
      <c r="C1517" s="246" t="s">
        <v>1321</v>
      </c>
      <c r="D1517" s="246" t="s">
        <v>1174</v>
      </c>
      <c r="E1517" s="247">
        <v>8760144.8599999994</v>
      </c>
    </row>
    <row r="1518" spans="1:5" ht="25.5">
      <c r="A1518" s="245" t="s">
        <v>1197</v>
      </c>
      <c r="B1518" s="246" t="s">
        <v>638</v>
      </c>
      <c r="C1518" s="246" t="s">
        <v>1198</v>
      </c>
      <c r="D1518" s="246" t="s">
        <v>1174</v>
      </c>
      <c r="E1518" s="247">
        <v>8760144.8599999994</v>
      </c>
    </row>
    <row r="1519" spans="1:5">
      <c r="A1519" s="245" t="s">
        <v>234</v>
      </c>
      <c r="B1519" s="246" t="s">
        <v>638</v>
      </c>
      <c r="C1519" s="246" t="s">
        <v>1198</v>
      </c>
      <c r="D1519" s="246" t="s">
        <v>1135</v>
      </c>
      <c r="E1519" s="247">
        <v>8760144.8599999994</v>
      </c>
    </row>
    <row r="1520" spans="1:5" ht="38.25">
      <c r="A1520" s="245" t="s">
        <v>67</v>
      </c>
      <c r="B1520" s="246" t="s">
        <v>638</v>
      </c>
      <c r="C1520" s="246" t="s">
        <v>1198</v>
      </c>
      <c r="D1520" s="246" t="s">
        <v>327</v>
      </c>
      <c r="E1520" s="247">
        <v>523750</v>
      </c>
    </row>
    <row r="1521" spans="1:5" ht="38.25">
      <c r="A1521" s="245" t="s">
        <v>236</v>
      </c>
      <c r="B1521" s="246" t="s">
        <v>638</v>
      </c>
      <c r="C1521" s="246" t="s">
        <v>1198</v>
      </c>
      <c r="D1521" s="246" t="s">
        <v>333</v>
      </c>
      <c r="E1521" s="247">
        <v>8177642.8600000003</v>
      </c>
    </row>
    <row r="1522" spans="1:5" ht="38.25">
      <c r="A1522" s="245" t="s">
        <v>216</v>
      </c>
      <c r="B1522" s="246" t="s">
        <v>638</v>
      </c>
      <c r="C1522" s="246" t="s">
        <v>1198</v>
      </c>
      <c r="D1522" s="246" t="s">
        <v>331</v>
      </c>
      <c r="E1522" s="247">
        <v>58752</v>
      </c>
    </row>
    <row r="1523" spans="1:5">
      <c r="A1523" s="245" t="s">
        <v>1322</v>
      </c>
      <c r="B1523" s="246" t="s">
        <v>638</v>
      </c>
      <c r="C1523" s="246" t="s">
        <v>1323</v>
      </c>
      <c r="D1523" s="246" t="s">
        <v>1174</v>
      </c>
      <c r="E1523" s="247">
        <v>382647.5</v>
      </c>
    </row>
    <row r="1524" spans="1:5">
      <c r="A1524" s="245" t="s">
        <v>1202</v>
      </c>
      <c r="B1524" s="246" t="s">
        <v>638</v>
      </c>
      <c r="C1524" s="246" t="s">
        <v>1203</v>
      </c>
      <c r="D1524" s="246" t="s">
        <v>1174</v>
      </c>
      <c r="E1524" s="247">
        <v>382647.5</v>
      </c>
    </row>
    <row r="1525" spans="1:5">
      <c r="A1525" s="245" t="s">
        <v>234</v>
      </c>
      <c r="B1525" s="246" t="s">
        <v>638</v>
      </c>
      <c r="C1525" s="246" t="s">
        <v>1203</v>
      </c>
      <c r="D1525" s="246" t="s">
        <v>1135</v>
      </c>
      <c r="E1525" s="247">
        <v>382647.5</v>
      </c>
    </row>
    <row r="1526" spans="1:5" ht="38.25">
      <c r="A1526" s="245" t="s">
        <v>236</v>
      </c>
      <c r="B1526" s="246" t="s">
        <v>638</v>
      </c>
      <c r="C1526" s="246" t="s">
        <v>1203</v>
      </c>
      <c r="D1526" s="246" t="s">
        <v>333</v>
      </c>
      <c r="E1526" s="247">
        <v>382647.5</v>
      </c>
    </row>
    <row r="1527" spans="1:5" ht="63.75">
      <c r="A1527" s="245" t="s">
        <v>560</v>
      </c>
      <c r="B1527" s="246" t="s">
        <v>648</v>
      </c>
      <c r="C1527" s="246" t="s">
        <v>1174</v>
      </c>
      <c r="D1527" s="246" t="s">
        <v>1174</v>
      </c>
      <c r="E1527" s="247">
        <v>1371860</v>
      </c>
    </row>
    <row r="1528" spans="1:5" ht="51">
      <c r="A1528" s="245" t="s">
        <v>1319</v>
      </c>
      <c r="B1528" s="246" t="s">
        <v>648</v>
      </c>
      <c r="C1528" s="246" t="s">
        <v>273</v>
      </c>
      <c r="D1528" s="246" t="s">
        <v>1174</v>
      </c>
      <c r="E1528" s="247">
        <v>1371860</v>
      </c>
    </row>
    <row r="1529" spans="1:5" ht="25.5">
      <c r="A1529" s="245" t="s">
        <v>1204</v>
      </c>
      <c r="B1529" s="246" t="s">
        <v>648</v>
      </c>
      <c r="C1529" s="246" t="s">
        <v>28</v>
      </c>
      <c r="D1529" s="246" t="s">
        <v>1174</v>
      </c>
      <c r="E1529" s="247">
        <v>1371860</v>
      </c>
    </row>
    <row r="1530" spans="1:5">
      <c r="A1530" s="245" t="s">
        <v>234</v>
      </c>
      <c r="B1530" s="246" t="s">
        <v>648</v>
      </c>
      <c r="C1530" s="246" t="s">
        <v>28</v>
      </c>
      <c r="D1530" s="246" t="s">
        <v>1135</v>
      </c>
      <c r="E1530" s="247">
        <v>1371860</v>
      </c>
    </row>
    <row r="1531" spans="1:5" ht="38.25">
      <c r="A1531" s="245" t="s">
        <v>236</v>
      </c>
      <c r="B1531" s="246" t="s">
        <v>648</v>
      </c>
      <c r="C1531" s="246" t="s">
        <v>28</v>
      </c>
      <c r="D1531" s="246" t="s">
        <v>333</v>
      </c>
      <c r="E1531" s="247">
        <v>1371860</v>
      </c>
    </row>
    <row r="1532" spans="1:5" ht="51">
      <c r="A1532" s="245" t="s">
        <v>558</v>
      </c>
      <c r="B1532" s="246" t="s">
        <v>639</v>
      </c>
      <c r="C1532" s="246" t="s">
        <v>1174</v>
      </c>
      <c r="D1532" s="246" t="s">
        <v>1174</v>
      </c>
      <c r="E1532" s="247">
        <v>451950</v>
      </c>
    </row>
    <row r="1533" spans="1:5" ht="51">
      <c r="A1533" s="245" t="s">
        <v>1319</v>
      </c>
      <c r="B1533" s="246" t="s">
        <v>639</v>
      </c>
      <c r="C1533" s="246" t="s">
        <v>273</v>
      </c>
      <c r="D1533" s="246" t="s">
        <v>1174</v>
      </c>
      <c r="E1533" s="247">
        <v>451950</v>
      </c>
    </row>
    <row r="1534" spans="1:5" ht="25.5">
      <c r="A1534" s="245" t="s">
        <v>1204</v>
      </c>
      <c r="B1534" s="246" t="s">
        <v>639</v>
      </c>
      <c r="C1534" s="246" t="s">
        <v>28</v>
      </c>
      <c r="D1534" s="246" t="s">
        <v>1174</v>
      </c>
      <c r="E1534" s="247">
        <v>451950</v>
      </c>
    </row>
    <row r="1535" spans="1:5">
      <c r="A1535" s="245" t="s">
        <v>234</v>
      </c>
      <c r="B1535" s="246" t="s">
        <v>639</v>
      </c>
      <c r="C1535" s="246" t="s">
        <v>28</v>
      </c>
      <c r="D1535" s="246" t="s">
        <v>1135</v>
      </c>
      <c r="E1535" s="247">
        <v>451950</v>
      </c>
    </row>
    <row r="1536" spans="1:5" ht="38.25">
      <c r="A1536" s="245" t="s">
        <v>67</v>
      </c>
      <c r="B1536" s="246" t="s">
        <v>639</v>
      </c>
      <c r="C1536" s="246" t="s">
        <v>28</v>
      </c>
      <c r="D1536" s="246" t="s">
        <v>327</v>
      </c>
      <c r="E1536" s="247">
        <v>80000</v>
      </c>
    </row>
    <row r="1537" spans="1:5" ht="38.25">
      <c r="A1537" s="245" t="s">
        <v>236</v>
      </c>
      <c r="B1537" s="246" t="s">
        <v>639</v>
      </c>
      <c r="C1537" s="246" t="s">
        <v>28</v>
      </c>
      <c r="D1537" s="246" t="s">
        <v>333</v>
      </c>
      <c r="E1537" s="247">
        <v>331950</v>
      </c>
    </row>
    <row r="1538" spans="1:5" ht="38.25">
      <c r="A1538" s="245" t="s">
        <v>216</v>
      </c>
      <c r="B1538" s="246" t="s">
        <v>639</v>
      </c>
      <c r="C1538" s="246" t="s">
        <v>28</v>
      </c>
      <c r="D1538" s="246" t="s">
        <v>331</v>
      </c>
      <c r="E1538" s="247">
        <v>40000</v>
      </c>
    </row>
    <row r="1539" spans="1:5" ht="51">
      <c r="A1539" s="245" t="s">
        <v>561</v>
      </c>
      <c r="B1539" s="246" t="s">
        <v>649</v>
      </c>
      <c r="C1539" s="246" t="s">
        <v>1174</v>
      </c>
      <c r="D1539" s="246" t="s">
        <v>1174</v>
      </c>
      <c r="E1539" s="247">
        <v>8288772</v>
      </c>
    </row>
    <row r="1540" spans="1:5" ht="51">
      <c r="A1540" s="245" t="s">
        <v>1319</v>
      </c>
      <c r="B1540" s="246" t="s">
        <v>649</v>
      </c>
      <c r="C1540" s="246" t="s">
        <v>273</v>
      </c>
      <c r="D1540" s="246" t="s">
        <v>1174</v>
      </c>
      <c r="E1540" s="247">
        <v>8288772</v>
      </c>
    </row>
    <row r="1541" spans="1:5" ht="25.5">
      <c r="A1541" s="245" t="s">
        <v>1204</v>
      </c>
      <c r="B1541" s="246" t="s">
        <v>649</v>
      </c>
      <c r="C1541" s="246" t="s">
        <v>28</v>
      </c>
      <c r="D1541" s="246" t="s">
        <v>1174</v>
      </c>
      <c r="E1541" s="247">
        <v>8288772</v>
      </c>
    </row>
    <row r="1542" spans="1:5">
      <c r="A1542" s="245" t="s">
        <v>234</v>
      </c>
      <c r="B1542" s="246" t="s">
        <v>649</v>
      </c>
      <c r="C1542" s="246" t="s">
        <v>28</v>
      </c>
      <c r="D1542" s="246" t="s">
        <v>1135</v>
      </c>
      <c r="E1542" s="247">
        <v>8288772</v>
      </c>
    </row>
    <row r="1543" spans="1:5" ht="38.25">
      <c r="A1543" s="245" t="s">
        <v>236</v>
      </c>
      <c r="B1543" s="246" t="s">
        <v>649</v>
      </c>
      <c r="C1543" s="246" t="s">
        <v>28</v>
      </c>
      <c r="D1543" s="246" t="s">
        <v>333</v>
      </c>
      <c r="E1543" s="247">
        <v>8288772</v>
      </c>
    </row>
    <row r="1544" spans="1:5" ht="38.25">
      <c r="A1544" s="245" t="s">
        <v>954</v>
      </c>
      <c r="B1544" s="246" t="s">
        <v>955</v>
      </c>
      <c r="C1544" s="246" t="s">
        <v>1174</v>
      </c>
      <c r="D1544" s="246" t="s">
        <v>1174</v>
      </c>
      <c r="E1544" s="247">
        <v>6159529.6299999999</v>
      </c>
    </row>
    <row r="1545" spans="1:5" ht="25.5">
      <c r="A1545" s="245" t="s">
        <v>1320</v>
      </c>
      <c r="B1545" s="246" t="s">
        <v>955</v>
      </c>
      <c r="C1545" s="246" t="s">
        <v>1321</v>
      </c>
      <c r="D1545" s="246" t="s">
        <v>1174</v>
      </c>
      <c r="E1545" s="247">
        <v>6159529.6299999999</v>
      </c>
    </row>
    <row r="1546" spans="1:5" ht="25.5">
      <c r="A1546" s="245" t="s">
        <v>1197</v>
      </c>
      <c r="B1546" s="246" t="s">
        <v>955</v>
      </c>
      <c r="C1546" s="246" t="s">
        <v>1198</v>
      </c>
      <c r="D1546" s="246" t="s">
        <v>1174</v>
      </c>
      <c r="E1546" s="247">
        <v>6159529.6299999999</v>
      </c>
    </row>
    <row r="1547" spans="1:5">
      <c r="A1547" s="245" t="s">
        <v>234</v>
      </c>
      <c r="B1547" s="246" t="s">
        <v>955</v>
      </c>
      <c r="C1547" s="246" t="s">
        <v>1198</v>
      </c>
      <c r="D1547" s="246" t="s">
        <v>1135</v>
      </c>
      <c r="E1547" s="247">
        <v>6159529.6299999999</v>
      </c>
    </row>
    <row r="1548" spans="1:5" ht="38.25">
      <c r="A1548" s="245" t="s">
        <v>236</v>
      </c>
      <c r="B1548" s="246" t="s">
        <v>955</v>
      </c>
      <c r="C1548" s="246" t="s">
        <v>1198</v>
      </c>
      <c r="D1548" s="246" t="s">
        <v>333</v>
      </c>
      <c r="E1548" s="247">
        <v>6159529.6299999999</v>
      </c>
    </row>
    <row r="1549" spans="1:5" ht="38.25">
      <c r="A1549" s="245" t="s">
        <v>1514</v>
      </c>
      <c r="B1549" s="246" t="s">
        <v>1515</v>
      </c>
      <c r="C1549" s="246" t="s">
        <v>1174</v>
      </c>
      <c r="D1549" s="246" t="s">
        <v>1174</v>
      </c>
      <c r="E1549" s="247">
        <v>185706.88</v>
      </c>
    </row>
    <row r="1550" spans="1:5" ht="25.5">
      <c r="A1550" s="245" t="s">
        <v>1320</v>
      </c>
      <c r="B1550" s="246" t="s">
        <v>1515</v>
      </c>
      <c r="C1550" s="246" t="s">
        <v>1321</v>
      </c>
      <c r="D1550" s="246" t="s">
        <v>1174</v>
      </c>
      <c r="E1550" s="247">
        <v>185706.88</v>
      </c>
    </row>
    <row r="1551" spans="1:5" ht="25.5">
      <c r="A1551" s="245" t="s">
        <v>1197</v>
      </c>
      <c r="B1551" s="246" t="s">
        <v>1515</v>
      </c>
      <c r="C1551" s="246" t="s">
        <v>1198</v>
      </c>
      <c r="D1551" s="246" t="s">
        <v>1174</v>
      </c>
      <c r="E1551" s="247">
        <v>185706.88</v>
      </c>
    </row>
    <row r="1552" spans="1:5">
      <c r="A1552" s="245" t="s">
        <v>234</v>
      </c>
      <c r="B1552" s="246" t="s">
        <v>1515</v>
      </c>
      <c r="C1552" s="246" t="s">
        <v>1198</v>
      </c>
      <c r="D1552" s="246" t="s">
        <v>1135</v>
      </c>
      <c r="E1552" s="247">
        <v>185706.88</v>
      </c>
    </row>
    <row r="1553" spans="1:5" ht="38.25">
      <c r="A1553" s="245" t="s">
        <v>236</v>
      </c>
      <c r="B1553" s="246" t="s">
        <v>1515</v>
      </c>
      <c r="C1553" s="246" t="s">
        <v>1198</v>
      </c>
      <c r="D1553" s="246" t="s">
        <v>333</v>
      </c>
      <c r="E1553" s="247">
        <v>185706.88</v>
      </c>
    </row>
    <row r="1554" spans="1:5" ht="25.5">
      <c r="A1554" s="245" t="s">
        <v>2068</v>
      </c>
      <c r="B1554" s="246" t="s">
        <v>2069</v>
      </c>
      <c r="C1554" s="246" t="s">
        <v>1174</v>
      </c>
      <c r="D1554" s="246" t="s">
        <v>1174</v>
      </c>
      <c r="E1554" s="247">
        <v>645950</v>
      </c>
    </row>
    <row r="1555" spans="1:5" ht="25.5">
      <c r="A1555" s="245" t="s">
        <v>1320</v>
      </c>
      <c r="B1555" s="246" t="s">
        <v>2069</v>
      </c>
      <c r="C1555" s="246" t="s">
        <v>1321</v>
      </c>
      <c r="D1555" s="246" t="s">
        <v>1174</v>
      </c>
      <c r="E1555" s="247">
        <v>645950</v>
      </c>
    </row>
    <row r="1556" spans="1:5" ht="25.5">
      <c r="A1556" s="245" t="s">
        <v>1197</v>
      </c>
      <c r="B1556" s="246" t="s">
        <v>2069</v>
      </c>
      <c r="C1556" s="246" t="s">
        <v>1198</v>
      </c>
      <c r="D1556" s="246" t="s">
        <v>1174</v>
      </c>
      <c r="E1556" s="247">
        <v>645950</v>
      </c>
    </row>
    <row r="1557" spans="1:5">
      <c r="A1557" s="245" t="s">
        <v>234</v>
      </c>
      <c r="B1557" s="246" t="s">
        <v>2069</v>
      </c>
      <c r="C1557" s="246" t="s">
        <v>1198</v>
      </c>
      <c r="D1557" s="246" t="s">
        <v>1135</v>
      </c>
      <c r="E1557" s="247">
        <v>645950</v>
      </c>
    </row>
    <row r="1558" spans="1:5" ht="38.25">
      <c r="A1558" s="245" t="s">
        <v>236</v>
      </c>
      <c r="B1558" s="246" t="s">
        <v>2069</v>
      </c>
      <c r="C1558" s="246" t="s">
        <v>1198</v>
      </c>
      <c r="D1558" s="246" t="s">
        <v>333</v>
      </c>
      <c r="E1558" s="247">
        <v>645950</v>
      </c>
    </row>
    <row r="1559" spans="1:5" ht="25.5">
      <c r="A1559" s="245" t="s">
        <v>1073</v>
      </c>
      <c r="B1559" s="246" t="s">
        <v>1074</v>
      </c>
      <c r="C1559" s="246" t="s">
        <v>1174</v>
      </c>
      <c r="D1559" s="246" t="s">
        <v>1174</v>
      </c>
      <c r="E1559" s="247">
        <v>968003</v>
      </c>
    </row>
    <row r="1560" spans="1:5" ht="25.5">
      <c r="A1560" s="245" t="s">
        <v>1320</v>
      </c>
      <c r="B1560" s="246" t="s">
        <v>1074</v>
      </c>
      <c r="C1560" s="246" t="s">
        <v>1321</v>
      </c>
      <c r="D1560" s="246" t="s">
        <v>1174</v>
      </c>
      <c r="E1560" s="247">
        <v>968003</v>
      </c>
    </row>
    <row r="1561" spans="1:5" ht="25.5">
      <c r="A1561" s="245" t="s">
        <v>1197</v>
      </c>
      <c r="B1561" s="246" t="s">
        <v>1074</v>
      </c>
      <c r="C1561" s="246" t="s">
        <v>1198</v>
      </c>
      <c r="D1561" s="246" t="s">
        <v>1174</v>
      </c>
      <c r="E1561" s="247">
        <v>968003</v>
      </c>
    </row>
    <row r="1562" spans="1:5">
      <c r="A1562" s="245" t="s">
        <v>234</v>
      </c>
      <c r="B1562" s="246" t="s">
        <v>1074</v>
      </c>
      <c r="C1562" s="246" t="s">
        <v>1198</v>
      </c>
      <c r="D1562" s="246" t="s">
        <v>1135</v>
      </c>
      <c r="E1562" s="247">
        <v>968003</v>
      </c>
    </row>
    <row r="1563" spans="1:5" ht="38.25">
      <c r="A1563" s="245" t="s">
        <v>236</v>
      </c>
      <c r="B1563" s="246" t="s">
        <v>1074</v>
      </c>
      <c r="C1563" s="246" t="s">
        <v>1198</v>
      </c>
      <c r="D1563" s="246" t="s">
        <v>333</v>
      </c>
      <c r="E1563" s="247">
        <v>968003</v>
      </c>
    </row>
    <row r="1564" spans="1:5" ht="63.75">
      <c r="A1564" s="245" t="s">
        <v>542</v>
      </c>
      <c r="B1564" s="246" t="s">
        <v>653</v>
      </c>
      <c r="C1564" s="246" t="s">
        <v>1174</v>
      </c>
      <c r="D1564" s="246" t="s">
        <v>1174</v>
      </c>
      <c r="E1564" s="247">
        <v>92500</v>
      </c>
    </row>
    <row r="1565" spans="1:5" ht="51">
      <c r="A1565" s="245" t="s">
        <v>1319</v>
      </c>
      <c r="B1565" s="246" t="s">
        <v>653</v>
      </c>
      <c r="C1565" s="246" t="s">
        <v>273</v>
      </c>
      <c r="D1565" s="246" t="s">
        <v>1174</v>
      </c>
      <c r="E1565" s="247">
        <v>89200</v>
      </c>
    </row>
    <row r="1566" spans="1:5" ht="25.5">
      <c r="A1566" s="245" t="s">
        <v>1204</v>
      </c>
      <c r="B1566" s="246" t="s">
        <v>653</v>
      </c>
      <c r="C1566" s="246" t="s">
        <v>28</v>
      </c>
      <c r="D1566" s="246" t="s">
        <v>1174</v>
      </c>
      <c r="E1566" s="247">
        <v>89200</v>
      </c>
    </row>
    <row r="1567" spans="1:5">
      <c r="A1567" s="245" t="s">
        <v>234</v>
      </c>
      <c r="B1567" s="246" t="s">
        <v>653</v>
      </c>
      <c r="C1567" s="246" t="s">
        <v>28</v>
      </c>
      <c r="D1567" s="246" t="s">
        <v>1135</v>
      </c>
      <c r="E1567" s="247">
        <v>89200</v>
      </c>
    </row>
    <row r="1568" spans="1:5">
      <c r="A1568" s="245" t="s">
        <v>217</v>
      </c>
      <c r="B1568" s="246" t="s">
        <v>653</v>
      </c>
      <c r="C1568" s="246" t="s">
        <v>28</v>
      </c>
      <c r="D1568" s="246" t="s">
        <v>337</v>
      </c>
      <c r="E1568" s="247">
        <v>89200</v>
      </c>
    </row>
    <row r="1569" spans="1:5" ht="25.5">
      <c r="A1569" s="245" t="s">
        <v>1320</v>
      </c>
      <c r="B1569" s="246" t="s">
        <v>653</v>
      </c>
      <c r="C1569" s="246" t="s">
        <v>1321</v>
      </c>
      <c r="D1569" s="246" t="s">
        <v>1174</v>
      </c>
      <c r="E1569" s="247">
        <v>3300</v>
      </c>
    </row>
    <row r="1570" spans="1:5" ht="25.5">
      <c r="A1570" s="245" t="s">
        <v>1197</v>
      </c>
      <c r="B1570" s="246" t="s">
        <v>653</v>
      </c>
      <c r="C1570" s="246" t="s">
        <v>1198</v>
      </c>
      <c r="D1570" s="246" t="s">
        <v>1174</v>
      </c>
      <c r="E1570" s="247">
        <v>3300</v>
      </c>
    </row>
    <row r="1571" spans="1:5">
      <c r="A1571" s="245" t="s">
        <v>234</v>
      </c>
      <c r="B1571" s="246" t="s">
        <v>653</v>
      </c>
      <c r="C1571" s="246" t="s">
        <v>1198</v>
      </c>
      <c r="D1571" s="246" t="s">
        <v>1135</v>
      </c>
      <c r="E1571" s="247">
        <v>3300</v>
      </c>
    </row>
    <row r="1572" spans="1:5">
      <c r="A1572" s="245" t="s">
        <v>217</v>
      </c>
      <c r="B1572" s="246" t="s">
        <v>653</v>
      </c>
      <c r="C1572" s="246" t="s">
        <v>1198</v>
      </c>
      <c r="D1572" s="246" t="s">
        <v>337</v>
      </c>
      <c r="E1572" s="247">
        <v>3300</v>
      </c>
    </row>
    <row r="1573" spans="1:5" ht="51">
      <c r="A1573" s="245" t="s">
        <v>1670</v>
      </c>
      <c r="B1573" s="246" t="s">
        <v>1671</v>
      </c>
      <c r="C1573" s="246" t="s">
        <v>1174</v>
      </c>
      <c r="D1573" s="246" t="s">
        <v>1174</v>
      </c>
      <c r="E1573" s="247">
        <v>2133700</v>
      </c>
    </row>
    <row r="1574" spans="1:5" ht="51">
      <c r="A1574" s="245" t="s">
        <v>1319</v>
      </c>
      <c r="B1574" s="246" t="s">
        <v>1671</v>
      </c>
      <c r="C1574" s="246" t="s">
        <v>273</v>
      </c>
      <c r="D1574" s="246" t="s">
        <v>1174</v>
      </c>
      <c r="E1574" s="247">
        <v>2093700</v>
      </c>
    </row>
    <row r="1575" spans="1:5" ht="25.5">
      <c r="A1575" s="245" t="s">
        <v>1204</v>
      </c>
      <c r="B1575" s="246" t="s">
        <v>1671</v>
      </c>
      <c r="C1575" s="246" t="s">
        <v>28</v>
      </c>
      <c r="D1575" s="246" t="s">
        <v>1174</v>
      </c>
      <c r="E1575" s="247">
        <v>2093700</v>
      </c>
    </row>
    <row r="1576" spans="1:5">
      <c r="A1576" s="245" t="s">
        <v>183</v>
      </c>
      <c r="B1576" s="246" t="s">
        <v>1671</v>
      </c>
      <c r="C1576" s="246" t="s">
        <v>28</v>
      </c>
      <c r="D1576" s="246" t="s">
        <v>1140</v>
      </c>
      <c r="E1576" s="247">
        <v>2093700</v>
      </c>
    </row>
    <row r="1577" spans="1:5">
      <c r="A1577" s="245" t="s">
        <v>1668</v>
      </c>
      <c r="B1577" s="246" t="s">
        <v>1671</v>
      </c>
      <c r="C1577" s="246" t="s">
        <v>28</v>
      </c>
      <c r="D1577" s="246" t="s">
        <v>1669</v>
      </c>
      <c r="E1577" s="247">
        <v>2093700</v>
      </c>
    </row>
    <row r="1578" spans="1:5" ht="25.5">
      <c r="A1578" s="245" t="s">
        <v>1320</v>
      </c>
      <c r="B1578" s="246" t="s">
        <v>1671</v>
      </c>
      <c r="C1578" s="246" t="s">
        <v>1321</v>
      </c>
      <c r="D1578" s="246" t="s">
        <v>1174</v>
      </c>
      <c r="E1578" s="247">
        <v>40000</v>
      </c>
    </row>
    <row r="1579" spans="1:5" ht="25.5">
      <c r="A1579" s="245" t="s">
        <v>1197</v>
      </c>
      <c r="B1579" s="246" t="s">
        <v>1671</v>
      </c>
      <c r="C1579" s="246" t="s">
        <v>1198</v>
      </c>
      <c r="D1579" s="246" t="s">
        <v>1174</v>
      </c>
      <c r="E1579" s="247">
        <v>40000</v>
      </c>
    </row>
    <row r="1580" spans="1:5">
      <c r="A1580" s="245" t="s">
        <v>183</v>
      </c>
      <c r="B1580" s="246" t="s">
        <v>1671</v>
      </c>
      <c r="C1580" s="246" t="s">
        <v>1198</v>
      </c>
      <c r="D1580" s="246" t="s">
        <v>1140</v>
      </c>
      <c r="E1580" s="247">
        <v>40000</v>
      </c>
    </row>
    <row r="1581" spans="1:5">
      <c r="A1581" s="245" t="s">
        <v>1668</v>
      </c>
      <c r="B1581" s="246" t="s">
        <v>1671</v>
      </c>
      <c r="C1581" s="246" t="s">
        <v>1198</v>
      </c>
      <c r="D1581" s="246" t="s">
        <v>1669</v>
      </c>
      <c r="E1581" s="247">
        <v>40000</v>
      </c>
    </row>
    <row r="1582" spans="1:5" ht="63.75">
      <c r="A1582" s="245" t="s">
        <v>335</v>
      </c>
      <c r="B1582" s="246" t="s">
        <v>646</v>
      </c>
      <c r="C1582" s="246" t="s">
        <v>1174</v>
      </c>
      <c r="D1582" s="246" t="s">
        <v>1174</v>
      </c>
      <c r="E1582" s="247">
        <v>942450</v>
      </c>
    </row>
    <row r="1583" spans="1:5" ht="51">
      <c r="A1583" s="245" t="s">
        <v>1319</v>
      </c>
      <c r="B1583" s="246" t="s">
        <v>646</v>
      </c>
      <c r="C1583" s="246" t="s">
        <v>273</v>
      </c>
      <c r="D1583" s="246" t="s">
        <v>1174</v>
      </c>
      <c r="E1583" s="247">
        <v>910650</v>
      </c>
    </row>
    <row r="1584" spans="1:5" ht="25.5">
      <c r="A1584" s="245" t="s">
        <v>1204</v>
      </c>
      <c r="B1584" s="246" t="s">
        <v>646</v>
      </c>
      <c r="C1584" s="246" t="s">
        <v>28</v>
      </c>
      <c r="D1584" s="246" t="s">
        <v>1174</v>
      </c>
      <c r="E1584" s="247">
        <v>910650</v>
      </c>
    </row>
    <row r="1585" spans="1:5">
      <c r="A1585" s="245" t="s">
        <v>234</v>
      </c>
      <c r="B1585" s="246" t="s">
        <v>646</v>
      </c>
      <c r="C1585" s="246" t="s">
        <v>28</v>
      </c>
      <c r="D1585" s="246" t="s">
        <v>1135</v>
      </c>
      <c r="E1585" s="247">
        <v>910650</v>
      </c>
    </row>
    <row r="1586" spans="1:5" ht="38.25">
      <c r="A1586" s="245" t="s">
        <v>236</v>
      </c>
      <c r="B1586" s="246" t="s">
        <v>646</v>
      </c>
      <c r="C1586" s="246" t="s">
        <v>28</v>
      </c>
      <c r="D1586" s="246" t="s">
        <v>333</v>
      </c>
      <c r="E1586" s="247">
        <v>910650</v>
      </c>
    </row>
    <row r="1587" spans="1:5" ht="25.5">
      <c r="A1587" s="245" t="s">
        <v>1320</v>
      </c>
      <c r="B1587" s="246" t="s">
        <v>646</v>
      </c>
      <c r="C1587" s="246" t="s">
        <v>1321</v>
      </c>
      <c r="D1587" s="246" t="s">
        <v>1174</v>
      </c>
      <c r="E1587" s="247">
        <v>31800</v>
      </c>
    </row>
    <row r="1588" spans="1:5" ht="25.5">
      <c r="A1588" s="245" t="s">
        <v>1197</v>
      </c>
      <c r="B1588" s="246" t="s">
        <v>646</v>
      </c>
      <c r="C1588" s="246" t="s">
        <v>1198</v>
      </c>
      <c r="D1588" s="246" t="s">
        <v>1174</v>
      </c>
      <c r="E1588" s="247">
        <v>31800</v>
      </c>
    </row>
    <row r="1589" spans="1:5">
      <c r="A1589" s="245" t="s">
        <v>234</v>
      </c>
      <c r="B1589" s="246" t="s">
        <v>646</v>
      </c>
      <c r="C1589" s="246" t="s">
        <v>1198</v>
      </c>
      <c r="D1589" s="246" t="s">
        <v>1135</v>
      </c>
      <c r="E1589" s="247">
        <v>31800</v>
      </c>
    </row>
    <row r="1590" spans="1:5" ht="38.25">
      <c r="A1590" s="245" t="s">
        <v>236</v>
      </c>
      <c r="B1590" s="246" t="s">
        <v>646</v>
      </c>
      <c r="C1590" s="246" t="s">
        <v>1198</v>
      </c>
      <c r="D1590" s="246" t="s">
        <v>333</v>
      </c>
      <c r="E1590" s="247">
        <v>31800</v>
      </c>
    </row>
    <row r="1591" spans="1:5" ht="38.25">
      <c r="A1591" s="245" t="s">
        <v>338</v>
      </c>
      <c r="B1591" s="246" t="s">
        <v>654</v>
      </c>
      <c r="C1591" s="246" t="s">
        <v>1174</v>
      </c>
      <c r="D1591" s="246" t="s">
        <v>1174</v>
      </c>
      <c r="E1591" s="247">
        <v>148035</v>
      </c>
    </row>
    <row r="1592" spans="1:5" ht="51">
      <c r="A1592" s="245" t="s">
        <v>1319</v>
      </c>
      <c r="B1592" s="246" t="s">
        <v>654</v>
      </c>
      <c r="C1592" s="246" t="s">
        <v>273</v>
      </c>
      <c r="D1592" s="246" t="s">
        <v>1174</v>
      </c>
      <c r="E1592" s="247">
        <v>125682</v>
      </c>
    </row>
    <row r="1593" spans="1:5" ht="25.5">
      <c r="A1593" s="245" t="s">
        <v>1204</v>
      </c>
      <c r="B1593" s="246" t="s">
        <v>654</v>
      </c>
      <c r="C1593" s="246" t="s">
        <v>28</v>
      </c>
      <c r="D1593" s="246" t="s">
        <v>1174</v>
      </c>
      <c r="E1593" s="247">
        <v>125682</v>
      </c>
    </row>
    <row r="1594" spans="1:5">
      <c r="A1594" s="245" t="s">
        <v>234</v>
      </c>
      <c r="B1594" s="246" t="s">
        <v>654</v>
      </c>
      <c r="C1594" s="246" t="s">
        <v>28</v>
      </c>
      <c r="D1594" s="246" t="s">
        <v>1135</v>
      </c>
      <c r="E1594" s="247">
        <v>125682</v>
      </c>
    </row>
    <row r="1595" spans="1:5">
      <c r="A1595" s="245" t="s">
        <v>217</v>
      </c>
      <c r="B1595" s="246" t="s">
        <v>654</v>
      </c>
      <c r="C1595" s="246" t="s">
        <v>28</v>
      </c>
      <c r="D1595" s="246" t="s">
        <v>337</v>
      </c>
      <c r="E1595" s="247">
        <v>125682</v>
      </c>
    </row>
    <row r="1596" spans="1:5" ht="25.5">
      <c r="A1596" s="245" t="s">
        <v>1320</v>
      </c>
      <c r="B1596" s="246" t="s">
        <v>654</v>
      </c>
      <c r="C1596" s="246" t="s">
        <v>1321</v>
      </c>
      <c r="D1596" s="246" t="s">
        <v>1174</v>
      </c>
      <c r="E1596" s="247">
        <v>22353</v>
      </c>
    </row>
    <row r="1597" spans="1:5" ht="25.5">
      <c r="A1597" s="245" t="s">
        <v>1197</v>
      </c>
      <c r="B1597" s="246" t="s">
        <v>654</v>
      </c>
      <c r="C1597" s="246" t="s">
        <v>1198</v>
      </c>
      <c r="D1597" s="246" t="s">
        <v>1174</v>
      </c>
      <c r="E1597" s="247">
        <v>22353</v>
      </c>
    </row>
    <row r="1598" spans="1:5">
      <c r="A1598" s="245" t="s">
        <v>234</v>
      </c>
      <c r="B1598" s="246" t="s">
        <v>654</v>
      </c>
      <c r="C1598" s="246" t="s">
        <v>1198</v>
      </c>
      <c r="D1598" s="246" t="s">
        <v>1135</v>
      </c>
      <c r="E1598" s="247">
        <v>22353</v>
      </c>
    </row>
    <row r="1599" spans="1:5">
      <c r="A1599" s="245" t="s">
        <v>217</v>
      </c>
      <c r="B1599" s="246" t="s">
        <v>654</v>
      </c>
      <c r="C1599" s="246" t="s">
        <v>1198</v>
      </c>
      <c r="D1599" s="246" t="s">
        <v>337</v>
      </c>
      <c r="E1599" s="247">
        <v>22353</v>
      </c>
    </row>
    <row r="1600" spans="1:5" ht="51">
      <c r="A1600" s="245" t="s">
        <v>336</v>
      </c>
      <c r="B1600" s="246" t="s">
        <v>647</v>
      </c>
      <c r="C1600" s="246" t="s">
        <v>1174</v>
      </c>
      <c r="D1600" s="246" t="s">
        <v>1174</v>
      </c>
      <c r="E1600" s="247">
        <v>2609000</v>
      </c>
    </row>
    <row r="1601" spans="1:5" ht="51">
      <c r="A1601" s="245" t="s">
        <v>1319</v>
      </c>
      <c r="B1601" s="246" t="s">
        <v>647</v>
      </c>
      <c r="C1601" s="246" t="s">
        <v>273</v>
      </c>
      <c r="D1601" s="246" t="s">
        <v>1174</v>
      </c>
      <c r="E1601" s="247">
        <v>2557500</v>
      </c>
    </row>
    <row r="1602" spans="1:5" ht="25.5">
      <c r="A1602" s="245" t="s">
        <v>1204</v>
      </c>
      <c r="B1602" s="246" t="s">
        <v>647</v>
      </c>
      <c r="C1602" s="246" t="s">
        <v>28</v>
      </c>
      <c r="D1602" s="246" t="s">
        <v>1174</v>
      </c>
      <c r="E1602" s="247">
        <v>2557500</v>
      </c>
    </row>
    <row r="1603" spans="1:5">
      <c r="A1603" s="245" t="s">
        <v>234</v>
      </c>
      <c r="B1603" s="246" t="s">
        <v>647</v>
      </c>
      <c r="C1603" s="246" t="s">
        <v>28</v>
      </c>
      <c r="D1603" s="246" t="s">
        <v>1135</v>
      </c>
      <c r="E1603" s="247">
        <v>2557500</v>
      </c>
    </row>
    <row r="1604" spans="1:5" ht="38.25">
      <c r="A1604" s="245" t="s">
        <v>236</v>
      </c>
      <c r="B1604" s="246" t="s">
        <v>647</v>
      </c>
      <c r="C1604" s="246" t="s">
        <v>28</v>
      </c>
      <c r="D1604" s="246" t="s">
        <v>333</v>
      </c>
      <c r="E1604" s="247">
        <v>2557500</v>
      </c>
    </row>
    <row r="1605" spans="1:5" ht="25.5">
      <c r="A1605" s="245" t="s">
        <v>1320</v>
      </c>
      <c r="B1605" s="246" t="s">
        <v>647</v>
      </c>
      <c r="C1605" s="246" t="s">
        <v>1321</v>
      </c>
      <c r="D1605" s="246" t="s">
        <v>1174</v>
      </c>
      <c r="E1605" s="247">
        <v>51500</v>
      </c>
    </row>
    <row r="1606" spans="1:5" ht="25.5">
      <c r="A1606" s="245" t="s">
        <v>1197</v>
      </c>
      <c r="B1606" s="246" t="s">
        <v>647</v>
      </c>
      <c r="C1606" s="246" t="s">
        <v>1198</v>
      </c>
      <c r="D1606" s="246" t="s">
        <v>1174</v>
      </c>
      <c r="E1606" s="247">
        <v>51500</v>
      </c>
    </row>
    <row r="1607" spans="1:5">
      <c r="A1607" s="245" t="s">
        <v>234</v>
      </c>
      <c r="B1607" s="246" t="s">
        <v>647</v>
      </c>
      <c r="C1607" s="246" t="s">
        <v>1198</v>
      </c>
      <c r="D1607" s="246" t="s">
        <v>1135</v>
      </c>
      <c r="E1607" s="247">
        <v>51500</v>
      </c>
    </row>
    <row r="1608" spans="1:5" ht="38.25">
      <c r="A1608" s="245" t="s">
        <v>236</v>
      </c>
      <c r="B1608" s="246" t="s">
        <v>647</v>
      </c>
      <c r="C1608" s="246" t="s">
        <v>1198</v>
      </c>
      <c r="D1608" s="246" t="s">
        <v>333</v>
      </c>
      <c r="E1608" s="247">
        <v>51500</v>
      </c>
    </row>
    <row r="1609" spans="1:5" ht="114.75">
      <c r="A1609" s="245" t="s">
        <v>1860</v>
      </c>
      <c r="B1609" s="246" t="s">
        <v>1861</v>
      </c>
      <c r="C1609" s="246" t="s">
        <v>1174</v>
      </c>
      <c r="D1609" s="246" t="s">
        <v>1174</v>
      </c>
      <c r="E1609" s="247">
        <v>120700</v>
      </c>
    </row>
    <row r="1610" spans="1:5" ht="51">
      <c r="A1610" s="245" t="s">
        <v>1319</v>
      </c>
      <c r="B1610" s="246" t="s">
        <v>1861</v>
      </c>
      <c r="C1610" s="246" t="s">
        <v>273</v>
      </c>
      <c r="D1610" s="246" t="s">
        <v>1174</v>
      </c>
      <c r="E1610" s="247">
        <v>117800</v>
      </c>
    </row>
    <row r="1611" spans="1:5" ht="25.5">
      <c r="A1611" s="245" t="s">
        <v>1204</v>
      </c>
      <c r="B1611" s="246" t="s">
        <v>1861</v>
      </c>
      <c r="C1611" s="246" t="s">
        <v>28</v>
      </c>
      <c r="D1611" s="246" t="s">
        <v>1174</v>
      </c>
      <c r="E1611" s="247">
        <v>117800</v>
      </c>
    </row>
    <row r="1612" spans="1:5">
      <c r="A1612" s="245" t="s">
        <v>234</v>
      </c>
      <c r="B1612" s="246" t="s">
        <v>1861</v>
      </c>
      <c r="C1612" s="246" t="s">
        <v>28</v>
      </c>
      <c r="D1612" s="246" t="s">
        <v>1135</v>
      </c>
      <c r="E1612" s="247">
        <v>117800</v>
      </c>
    </row>
    <row r="1613" spans="1:5">
      <c r="A1613" s="245" t="s">
        <v>217</v>
      </c>
      <c r="B1613" s="246" t="s">
        <v>1861</v>
      </c>
      <c r="C1613" s="246" t="s">
        <v>28</v>
      </c>
      <c r="D1613" s="246" t="s">
        <v>337</v>
      </c>
      <c r="E1613" s="247">
        <v>117800</v>
      </c>
    </row>
    <row r="1614" spans="1:5" ht="25.5">
      <c r="A1614" s="245" t="s">
        <v>1320</v>
      </c>
      <c r="B1614" s="246" t="s">
        <v>1861</v>
      </c>
      <c r="C1614" s="246" t="s">
        <v>1321</v>
      </c>
      <c r="D1614" s="246" t="s">
        <v>1174</v>
      </c>
      <c r="E1614" s="247">
        <v>2900</v>
      </c>
    </row>
    <row r="1615" spans="1:5" ht="25.5">
      <c r="A1615" s="245" t="s">
        <v>1197</v>
      </c>
      <c r="B1615" s="246" t="s">
        <v>1861</v>
      </c>
      <c r="C1615" s="246" t="s">
        <v>1198</v>
      </c>
      <c r="D1615" s="246" t="s">
        <v>1174</v>
      </c>
      <c r="E1615" s="247">
        <v>2900</v>
      </c>
    </row>
    <row r="1616" spans="1:5">
      <c r="A1616" s="245" t="s">
        <v>234</v>
      </c>
      <c r="B1616" s="246" t="s">
        <v>1861</v>
      </c>
      <c r="C1616" s="246" t="s">
        <v>1198</v>
      </c>
      <c r="D1616" s="246" t="s">
        <v>1135</v>
      </c>
      <c r="E1616" s="247">
        <v>2900</v>
      </c>
    </row>
    <row r="1617" spans="1:5">
      <c r="A1617" s="245" t="s">
        <v>217</v>
      </c>
      <c r="B1617" s="246" t="s">
        <v>1861</v>
      </c>
      <c r="C1617" s="246" t="s">
        <v>1198</v>
      </c>
      <c r="D1617" s="246" t="s">
        <v>337</v>
      </c>
      <c r="E1617" s="247">
        <v>2900</v>
      </c>
    </row>
    <row r="1618" spans="1:5" ht="178.5">
      <c r="A1618" s="245" t="s">
        <v>498</v>
      </c>
      <c r="B1618" s="246" t="s">
        <v>650</v>
      </c>
      <c r="C1618" s="246" t="s">
        <v>1174</v>
      </c>
      <c r="D1618" s="246" t="s">
        <v>1174</v>
      </c>
      <c r="E1618" s="247">
        <v>891615</v>
      </c>
    </row>
    <row r="1619" spans="1:5" ht="51">
      <c r="A1619" s="245" t="s">
        <v>1319</v>
      </c>
      <c r="B1619" s="246" t="s">
        <v>650</v>
      </c>
      <c r="C1619" s="246" t="s">
        <v>273</v>
      </c>
      <c r="D1619" s="246" t="s">
        <v>1174</v>
      </c>
      <c r="E1619" s="247">
        <v>891615</v>
      </c>
    </row>
    <row r="1620" spans="1:5" ht="25.5">
      <c r="A1620" s="245" t="s">
        <v>1204</v>
      </c>
      <c r="B1620" s="246" t="s">
        <v>650</v>
      </c>
      <c r="C1620" s="246" t="s">
        <v>28</v>
      </c>
      <c r="D1620" s="246" t="s">
        <v>1174</v>
      </c>
      <c r="E1620" s="247">
        <v>891615</v>
      </c>
    </row>
    <row r="1621" spans="1:5">
      <c r="A1621" s="245" t="s">
        <v>234</v>
      </c>
      <c r="B1621" s="246" t="s">
        <v>650</v>
      </c>
      <c r="C1621" s="246" t="s">
        <v>28</v>
      </c>
      <c r="D1621" s="246" t="s">
        <v>1135</v>
      </c>
      <c r="E1621" s="247">
        <v>891615</v>
      </c>
    </row>
    <row r="1622" spans="1:5" ht="38.25">
      <c r="A1622" s="245" t="s">
        <v>236</v>
      </c>
      <c r="B1622" s="246" t="s">
        <v>650</v>
      </c>
      <c r="C1622" s="246" t="s">
        <v>28</v>
      </c>
      <c r="D1622" s="246" t="s">
        <v>333</v>
      </c>
      <c r="E1622" s="247">
        <v>891615</v>
      </c>
    </row>
    <row r="1623" spans="1:5" ht="38.25">
      <c r="A1623" s="245" t="s">
        <v>330</v>
      </c>
      <c r="B1623" s="246" t="s">
        <v>1009</v>
      </c>
      <c r="C1623" s="246" t="s">
        <v>1174</v>
      </c>
      <c r="D1623" s="246" t="s">
        <v>1174</v>
      </c>
      <c r="E1623" s="247">
        <v>3927637</v>
      </c>
    </row>
    <row r="1624" spans="1:5" ht="63.75">
      <c r="A1624" s="245" t="s">
        <v>2066</v>
      </c>
      <c r="B1624" s="246" t="s">
        <v>2234</v>
      </c>
      <c r="C1624" s="246" t="s">
        <v>1174</v>
      </c>
      <c r="D1624" s="246" t="s">
        <v>1174</v>
      </c>
      <c r="E1624" s="247">
        <v>67390</v>
      </c>
    </row>
    <row r="1625" spans="1:5" ht="51">
      <c r="A1625" s="245" t="s">
        <v>1319</v>
      </c>
      <c r="B1625" s="246" t="s">
        <v>2234</v>
      </c>
      <c r="C1625" s="246" t="s">
        <v>273</v>
      </c>
      <c r="D1625" s="246" t="s">
        <v>1174</v>
      </c>
      <c r="E1625" s="247">
        <v>67390</v>
      </c>
    </row>
    <row r="1626" spans="1:5" ht="25.5">
      <c r="A1626" s="245" t="s">
        <v>1204</v>
      </c>
      <c r="B1626" s="246" t="s">
        <v>2234</v>
      </c>
      <c r="C1626" s="246" t="s">
        <v>28</v>
      </c>
      <c r="D1626" s="246" t="s">
        <v>1174</v>
      </c>
      <c r="E1626" s="247">
        <v>67390</v>
      </c>
    </row>
    <row r="1627" spans="1:5">
      <c r="A1627" s="245" t="s">
        <v>234</v>
      </c>
      <c r="B1627" s="246" t="s">
        <v>2234</v>
      </c>
      <c r="C1627" s="246" t="s">
        <v>28</v>
      </c>
      <c r="D1627" s="246" t="s">
        <v>1135</v>
      </c>
      <c r="E1627" s="247">
        <v>67390</v>
      </c>
    </row>
    <row r="1628" spans="1:5" ht="38.25">
      <c r="A1628" s="245" t="s">
        <v>67</v>
      </c>
      <c r="B1628" s="246" t="s">
        <v>2234</v>
      </c>
      <c r="C1628" s="246" t="s">
        <v>28</v>
      </c>
      <c r="D1628" s="246" t="s">
        <v>327</v>
      </c>
      <c r="E1628" s="247">
        <v>67390</v>
      </c>
    </row>
    <row r="1629" spans="1:5" ht="38.25">
      <c r="A1629" s="245" t="s">
        <v>330</v>
      </c>
      <c r="B1629" s="246" t="s">
        <v>640</v>
      </c>
      <c r="C1629" s="246" t="s">
        <v>1174</v>
      </c>
      <c r="D1629" s="246" t="s">
        <v>1174</v>
      </c>
      <c r="E1629" s="247">
        <v>3810247</v>
      </c>
    </row>
    <row r="1630" spans="1:5" ht="51">
      <c r="A1630" s="245" t="s">
        <v>1319</v>
      </c>
      <c r="B1630" s="246" t="s">
        <v>640</v>
      </c>
      <c r="C1630" s="246" t="s">
        <v>273</v>
      </c>
      <c r="D1630" s="246" t="s">
        <v>1174</v>
      </c>
      <c r="E1630" s="247">
        <v>3810247</v>
      </c>
    </row>
    <row r="1631" spans="1:5" ht="25.5">
      <c r="A1631" s="245" t="s">
        <v>1204</v>
      </c>
      <c r="B1631" s="246" t="s">
        <v>640</v>
      </c>
      <c r="C1631" s="246" t="s">
        <v>28</v>
      </c>
      <c r="D1631" s="246" t="s">
        <v>1174</v>
      </c>
      <c r="E1631" s="247">
        <v>3810247</v>
      </c>
    </row>
    <row r="1632" spans="1:5">
      <c r="A1632" s="245" t="s">
        <v>234</v>
      </c>
      <c r="B1632" s="246" t="s">
        <v>640</v>
      </c>
      <c r="C1632" s="246" t="s">
        <v>28</v>
      </c>
      <c r="D1632" s="246" t="s">
        <v>1135</v>
      </c>
      <c r="E1632" s="247">
        <v>3810247</v>
      </c>
    </row>
    <row r="1633" spans="1:5" ht="38.25">
      <c r="A1633" s="245" t="s">
        <v>67</v>
      </c>
      <c r="B1633" s="246" t="s">
        <v>640</v>
      </c>
      <c r="C1633" s="246" t="s">
        <v>28</v>
      </c>
      <c r="D1633" s="246" t="s">
        <v>327</v>
      </c>
      <c r="E1633" s="247">
        <v>3810247</v>
      </c>
    </row>
    <row r="1634" spans="1:5" ht="51">
      <c r="A1634" s="245" t="s">
        <v>1136</v>
      </c>
      <c r="B1634" s="246" t="s">
        <v>641</v>
      </c>
      <c r="C1634" s="246" t="s">
        <v>1174</v>
      </c>
      <c r="D1634" s="246" t="s">
        <v>1174</v>
      </c>
      <c r="E1634" s="247">
        <v>50000</v>
      </c>
    </row>
    <row r="1635" spans="1:5" ht="51">
      <c r="A1635" s="245" t="s">
        <v>1319</v>
      </c>
      <c r="B1635" s="246" t="s">
        <v>641</v>
      </c>
      <c r="C1635" s="246" t="s">
        <v>273</v>
      </c>
      <c r="D1635" s="246" t="s">
        <v>1174</v>
      </c>
      <c r="E1635" s="247">
        <v>50000</v>
      </c>
    </row>
    <row r="1636" spans="1:5" ht="25.5">
      <c r="A1636" s="245" t="s">
        <v>1204</v>
      </c>
      <c r="B1636" s="246" t="s">
        <v>641</v>
      </c>
      <c r="C1636" s="246" t="s">
        <v>28</v>
      </c>
      <c r="D1636" s="246" t="s">
        <v>1174</v>
      </c>
      <c r="E1636" s="247">
        <v>50000</v>
      </c>
    </row>
    <row r="1637" spans="1:5">
      <c r="A1637" s="245" t="s">
        <v>234</v>
      </c>
      <c r="B1637" s="246" t="s">
        <v>641</v>
      </c>
      <c r="C1637" s="246" t="s">
        <v>28</v>
      </c>
      <c r="D1637" s="246" t="s">
        <v>1135</v>
      </c>
      <c r="E1637" s="247">
        <v>50000</v>
      </c>
    </row>
    <row r="1638" spans="1:5" ht="38.25">
      <c r="A1638" s="245" t="s">
        <v>67</v>
      </c>
      <c r="B1638" s="246" t="s">
        <v>641</v>
      </c>
      <c r="C1638" s="246" t="s">
        <v>28</v>
      </c>
      <c r="D1638" s="246" t="s">
        <v>327</v>
      </c>
      <c r="E1638" s="247">
        <v>50000</v>
      </c>
    </row>
    <row r="1639" spans="1:5" ht="51">
      <c r="A1639" s="245" t="s">
        <v>332</v>
      </c>
      <c r="B1639" s="246" t="s">
        <v>1010</v>
      </c>
      <c r="C1639" s="246" t="s">
        <v>1174</v>
      </c>
      <c r="D1639" s="246" t="s">
        <v>1174</v>
      </c>
      <c r="E1639" s="247">
        <v>1469956</v>
      </c>
    </row>
    <row r="1640" spans="1:5" ht="63.75">
      <c r="A1640" s="245" t="s">
        <v>2066</v>
      </c>
      <c r="B1640" s="246" t="s">
        <v>2235</v>
      </c>
      <c r="C1640" s="246" t="s">
        <v>1174</v>
      </c>
      <c r="D1640" s="246" t="s">
        <v>1174</v>
      </c>
      <c r="E1640" s="247">
        <v>181510</v>
      </c>
    </row>
    <row r="1641" spans="1:5" ht="51">
      <c r="A1641" s="245" t="s">
        <v>1319</v>
      </c>
      <c r="B1641" s="246" t="s">
        <v>2235</v>
      </c>
      <c r="C1641" s="246" t="s">
        <v>273</v>
      </c>
      <c r="D1641" s="246" t="s">
        <v>1174</v>
      </c>
      <c r="E1641" s="247">
        <v>181510</v>
      </c>
    </row>
    <row r="1642" spans="1:5" ht="25.5">
      <c r="A1642" s="245" t="s">
        <v>1204</v>
      </c>
      <c r="B1642" s="246" t="s">
        <v>2235</v>
      </c>
      <c r="C1642" s="246" t="s">
        <v>28</v>
      </c>
      <c r="D1642" s="246" t="s">
        <v>1174</v>
      </c>
      <c r="E1642" s="247">
        <v>181510</v>
      </c>
    </row>
    <row r="1643" spans="1:5">
      <c r="A1643" s="245" t="s">
        <v>234</v>
      </c>
      <c r="B1643" s="246" t="s">
        <v>2235</v>
      </c>
      <c r="C1643" s="246" t="s">
        <v>28</v>
      </c>
      <c r="D1643" s="246" t="s">
        <v>1135</v>
      </c>
      <c r="E1643" s="247">
        <v>181510</v>
      </c>
    </row>
    <row r="1644" spans="1:5" ht="38.25">
      <c r="A1644" s="245" t="s">
        <v>216</v>
      </c>
      <c r="B1644" s="246" t="s">
        <v>2235</v>
      </c>
      <c r="C1644" s="246" t="s">
        <v>28</v>
      </c>
      <c r="D1644" s="246" t="s">
        <v>331</v>
      </c>
      <c r="E1644" s="247">
        <v>181510</v>
      </c>
    </row>
    <row r="1645" spans="1:5" ht="51">
      <c r="A1645" s="245" t="s">
        <v>332</v>
      </c>
      <c r="B1645" s="246" t="s">
        <v>642</v>
      </c>
      <c r="C1645" s="246" t="s">
        <v>1174</v>
      </c>
      <c r="D1645" s="246" t="s">
        <v>1174</v>
      </c>
      <c r="E1645" s="247">
        <v>1248446</v>
      </c>
    </row>
    <row r="1646" spans="1:5" ht="51">
      <c r="A1646" s="245" t="s">
        <v>1319</v>
      </c>
      <c r="B1646" s="246" t="s">
        <v>642</v>
      </c>
      <c r="C1646" s="246" t="s">
        <v>273</v>
      </c>
      <c r="D1646" s="246" t="s">
        <v>1174</v>
      </c>
      <c r="E1646" s="247">
        <v>1248446</v>
      </c>
    </row>
    <row r="1647" spans="1:5" ht="25.5">
      <c r="A1647" s="245" t="s">
        <v>1204</v>
      </c>
      <c r="B1647" s="246" t="s">
        <v>642</v>
      </c>
      <c r="C1647" s="246" t="s">
        <v>28</v>
      </c>
      <c r="D1647" s="246" t="s">
        <v>1174</v>
      </c>
      <c r="E1647" s="247">
        <v>1248446</v>
      </c>
    </row>
    <row r="1648" spans="1:5">
      <c r="A1648" s="245" t="s">
        <v>234</v>
      </c>
      <c r="B1648" s="246" t="s">
        <v>642</v>
      </c>
      <c r="C1648" s="246" t="s">
        <v>28</v>
      </c>
      <c r="D1648" s="246" t="s">
        <v>1135</v>
      </c>
      <c r="E1648" s="247">
        <v>1248446</v>
      </c>
    </row>
    <row r="1649" spans="1:5" ht="38.25">
      <c r="A1649" s="245" t="s">
        <v>216</v>
      </c>
      <c r="B1649" s="246" t="s">
        <v>642</v>
      </c>
      <c r="C1649" s="246" t="s">
        <v>28</v>
      </c>
      <c r="D1649" s="246" t="s">
        <v>331</v>
      </c>
      <c r="E1649" s="247">
        <v>1248446</v>
      </c>
    </row>
    <row r="1650" spans="1:5" ht="63.75">
      <c r="A1650" s="245" t="s">
        <v>559</v>
      </c>
      <c r="B1650" s="246" t="s">
        <v>643</v>
      </c>
      <c r="C1650" s="246" t="s">
        <v>1174</v>
      </c>
      <c r="D1650" s="246" t="s">
        <v>1174</v>
      </c>
      <c r="E1650" s="247">
        <v>40000</v>
      </c>
    </row>
    <row r="1651" spans="1:5" ht="51">
      <c r="A1651" s="245" t="s">
        <v>1319</v>
      </c>
      <c r="B1651" s="246" t="s">
        <v>643</v>
      </c>
      <c r="C1651" s="246" t="s">
        <v>273</v>
      </c>
      <c r="D1651" s="246" t="s">
        <v>1174</v>
      </c>
      <c r="E1651" s="247">
        <v>40000</v>
      </c>
    </row>
    <row r="1652" spans="1:5" ht="25.5">
      <c r="A1652" s="245" t="s">
        <v>1204</v>
      </c>
      <c r="B1652" s="246" t="s">
        <v>643</v>
      </c>
      <c r="C1652" s="246" t="s">
        <v>28</v>
      </c>
      <c r="D1652" s="246" t="s">
        <v>1174</v>
      </c>
      <c r="E1652" s="247">
        <v>40000</v>
      </c>
    </row>
    <row r="1653" spans="1:5">
      <c r="A1653" s="245" t="s">
        <v>234</v>
      </c>
      <c r="B1653" s="246" t="s">
        <v>643</v>
      </c>
      <c r="C1653" s="246" t="s">
        <v>28</v>
      </c>
      <c r="D1653" s="246" t="s">
        <v>1135</v>
      </c>
      <c r="E1653" s="247">
        <v>40000</v>
      </c>
    </row>
    <row r="1654" spans="1:5" ht="38.25">
      <c r="A1654" s="245" t="s">
        <v>216</v>
      </c>
      <c r="B1654" s="246" t="s">
        <v>643</v>
      </c>
      <c r="C1654" s="246" t="s">
        <v>28</v>
      </c>
      <c r="D1654" s="246" t="s">
        <v>331</v>
      </c>
      <c r="E1654" s="247">
        <v>40000</v>
      </c>
    </row>
    <row r="1655" spans="1:5" ht="25.5">
      <c r="A1655" s="245" t="s">
        <v>601</v>
      </c>
      <c r="B1655" s="246" t="s">
        <v>1011</v>
      </c>
      <c r="C1655" s="246" t="s">
        <v>1174</v>
      </c>
      <c r="D1655" s="246" t="s">
        <v>1174</v>
      </c>
      <c r="E1655" s="247">
        <v>91871573.560000002</v>
      </c>
    </row>
    <row r="1656" spans="1:5" ht="25.5">
      <c r="A1656" s="245" t="s">
        <v>427</v>
      </c>
      <c r="B1656" s="246" t="s">
        <v>1012</v>
      </c>
      <c r="C1656" s="246" t="s">
        <v>1174</v>
      </c>
      <c r="D1656" s="246" t="s">
        <v>1174</v>
      </c>
      <c r="E1656" s="247">
        <v>4550000</v>
      </c>
    </row>
    <row r="1657" spans="1:5" ht="25.5">
      <c r="A1657" s="245" t="s">
        <v>427</v>
      </c>
      <c r="B1657" s="246" t="s">
        <v>793</v>
      </c>
      <c r="C1657" s="246" t="s">
        <v>1174</v>
      </c>
      <c r="D1657" s="246" t="s">
        <v>1174</v>
      </c>
      <c r="E1657" s="247">
        <v>4550000</v>
      </c>
    </row>
    <row r="1658" spans="1:5" ht="25.5">
      <c r="A1658" s="245" t="s">
        <v>1320</v>
      </c>
      <c r="B1658" s="246" t="s">
        <v>793</v>
      </c>
      <c r="C1658" s="246" t="s">
        <v>1321</v>
      </c>
      <c r="D1658" s="246" t="s">
        <v>1174</v>
      </c>
      <c r="E1658" s="247">
        <v>3168600</v>
      </c>
    </row>
    <row r="1659" spans="1:5" ht="25.5">
      <c r="A1659" s="245" t="s">
        <v>1197</v>
      </c>
      <c r="B1659" s="246" t="s">
        <v>793</v>
      </c>
      <c r="C1659" s="246" t="s">
        <v>1198</v>
      </c>
      <c r="D1659" s="246" t="s">
        <v>1174</v>
      </c>
      <c r="E1659" s="247">
        <v>3168600</v>
      </c>
    </row>
    <row r="1660" spans="1:5">
      <c r="A1660" s="245" t="s">
        <v>239</v>
      </c>
      <c r="B1660" s="246" t="s">
        <v>793</v>
      </c>
      <c r="C1660" s="246" t="s">
        <v>1198</v>
      </c>
      <c r="D1660" s="246" t="s">
        <v>1141</v>
      </c>
      <c r="E1660" s="247">
        <v>3168600</v>
      </c>
    </row>
    <row r="1661" spans="1:5">
      <c r="A1661" s="245" t="s">
        <v>146</v>
      </c>
      <c r="B1661" s="246" t="s">
        <v>793</v>
      </c>
      <c r="C1661" s="246" t="s">
        <v>1198</v>
      </c>
      <c r="D1661" s="246" t="s">
        <v>364</v>
      </c>
      <c r="E1661" s="247">
        <v>3168600</v>
      </c>
    </row>
    <row r="1662" spans="1:5">
      <c r="A1662" s="245" t="s">
        <v>1324</v>
      </c>
      <c r="B1662" s="246" t="s">
        <v>793</v>
      </c>
      <c r="C1662" s="246" t="s">
        <v>1325</v>
      </c>
      <c r="D1662" s="246" t="s">
        <v>1174</v>
      </c>
      <c r="E1662" s="247">
        <v>30000</v>
      </c>
    </row>
    <row r="1663" spans="1:5" ht="25.5">
      <c r="A1663" s="245" t="s">
        <v>1201</v>
      </c>
      <c r="B1663" s="246" t="s">
        <v>793</v>
      </c>
      <c r="C1663" s="246" t="s">
        <v>557</v>
      </c>
      <c r="D1663" s="246" t="s">
        <v>1174</v>
      </c>
      <c r="E1663" s="247">
        <v>30000</v>
      </c>
    </row>
    <row r="1664" spans="1:5">
      <c r="A1664" s="245" t="s">
        <v>141</v>
      </c>
      <c r="B1664" s="246" t="s">
        <v>793</v>
      </c>
      <c r="C1664" s="246" t="s">
        <v>557</v>
      </c>
      <c r="D1664" s="246" t="s">
        <v>1143</v>
      </c>
      <c r="E1664" s="247">
        <v>30000</v>
      </c>
    </row>
    <row r="1665" spans="1:5">
      <c r="A1665" s="245" t="s">
        <v>98</v>
      </c>
      <c r="B1665" s="246" t="s">
        <v>793</v>
      </c>
      <c r="C1665" s="246" t="s">
        <v>557</v>
      </c>
      <c r="D1665" s="246" t="s">
        <v>378</v>
      </c>
      <c r="E1665" s="247">
        <v>30000</v>
      </c>
    </row>
    <row r="1666" spans="1:5">
      <c r="A1666" s="245" t="s">
        <v>1322</v>
      </c>
      <c r="B1666" s="246" t="s">
        <v>793</v>
      </c>
      <c r="C1666" s="246" t="s">
        <v>1323</v>
      </c>
      <c r="D1666" s="246" t="s">
        <v>1174</v>
      </c>
      <c r="E1666" s="247">
        <v>1351400</v>
      </c>
    </row>
    <row r="1667" spans="1:5">
      <c r="A1667" s="245" t="s">
        <v>428</v>
      </c>
      <c r="B1667" s="246" t="s">
        <v>793</v>
      </c>
      <c r="C1667" s="246" t="s">
        <v>429</v>
      </c>
      <c r="D1667" s="246" t="s">
        <v>1174</v>
      </c>
      <c r="E1667" s="247">
        <v>1351400</v>
      </c>
    </row>
    <row r="1668" spans="1:5">
      <c r="A1668" s="245" t="s">
        <v>234</v>
      </c>
      <c r="B1668" s="246" t="s">
        <v>793</v>
      </c>
      <c r="C1668" s="246" t="s">
        <v>429</v>
      </c>
      <c r="D1668" s="246" t="s">
        <v>1135</v>
      </c>
      <c r="E1668" s="247">
        <v>1351400</v>
      </c>
    </row>
    <row r="1669" spans="1:5">
      <c r="A1669" s="245" t="s">
        <v>60</v>
      </c>
      <c r="B1669" s="246" t="s">
        <v>793</v>
      </c>
      <c r="C1669" s="246" t="s">
        <v>429</v>
      </c>
      <c r="D1669" s="246" t="s">
        <v>426</v>
      </c>
      <c r="E1669" s="247">
        <v>1351400</v>
      </c>
    </row>
    <row r="1670" spans="1:5" ht="63.75">
      <c r="A1670" s="245" t="s">
        <v>2072</v>
      </c>
      <c r="B1670" s="246" t="s">
        <v>1194</v>
      </c>
      <c r="C1670" s="246" t="s">
        <v>1174</v>
      </c>
      <c r="D1670" s="246" t="s">
        <v>1174</v>
      </c>
      <c r="E1670" s="247">
        <v>218800</v>
      </c>
    </row>
    <row r="1671" spans="1:5" ht="63.75">
      <c r="A1671" s="245" t="s">
        <v>2072</v>
      </c>
      <c r="B1671" s="246" t="s">
        <v>651</v>
      </c>
      <c r="C1671" s="246" t="s">
        <v>1174</v>
      </c>
      <c r="D1671" s="246" t="s">
        <v>1174</v>
      </c>
      <c r="E1671" s="247">
        <v>218800</v>
      </c>
    </row>
    <row r="1672" spans="1:5" ht="25.5">
      <c r="A1672" s="245" t="s">
        <v>1320</v>
      </c>
      <c r="B1672" s="246" t="s">
        <v>651</v>
      </c>
      <c r="C1672" s="246" t="s">
        <v>1321</v>
      </c>
      <c r="D1672" s="246" t="s">
        <v>1174</v>
      </c>
      <c r="E1672" s="247">
        <v>218800</v>
      </c>
    </row>
    <row r="1673" spans="1:5" ht="25.5">
      <c r="A1673" s="245" t="s">
        <v>1197</v>
      </c>
      <c r="B1673" s="246" t="s">
        <v>651</v>
      </c>
      <c r="C1673" s="246" t="s">
        <v>1198</v>
      </c>
      <c r="D1673" s="246" t="s">
        <v>1174</v>
      </c>
      <c r="E1673" s="247">
        <v>218800</v>
      </c>
    </row>
    <row r="1674" spans="1:5">
      <c r="A1674" s="245" t="s">
        <v>234</v>
      </c>
      <c r="B1674" s="246" t="s">
        <v>651</v>
      </c>
      <c r="C1674" s="246" t="s">
        <v>1198</v>
      </c>
      <c r="D1674" s="246" t="s">
        <v>1135</v>
      </c>
      <c r="E1674" s="247">
        <v>218800</v>
      </c>
    </row>
    <row r="1675" spans="1:5">
      <c r="A1675" s="245" t="s">
        <v>1192</v>
      </c>
      <c r="B1675" s="246" t="s">
        <v>651</v>
      </c>
      <c r="C1675" s="246" t="s">
        <v>1198</v>
      </c>
      <c r="D1675" s="246" t="s">
        <v>1193</v>
      </c>
      <c r="E1675" s="247">
        <v>218800</v>
      </c>
    </row>
    <row r="1676" spans="1:5" ht="38.25">
      <c r="A1676" s="245" t="s">
        <v>390</v>
      </c>
      <c r="B1676" s="246" t="s">
        <v>1013</v>
      </c>
      <c r="C1676" s="246" t="s">
        <v>1174</v>
      </c>
      <c r="D1676" s="246" t="s">
        <v>1174</v>
      </c>
      <c r="E1676" s="247">
        <v>6218961</v>
      </c>
    </row>
    <row r="1677" spans="1:5" ht="63.75">
      <c r="A1677" s="245" t="s">
        <v>2081</v>
      </c>
      <c r="B1677" s="246" t="s">
        <v>2082</v>
      </c>
      <c r="C1677" s="246" t="s">
        <v>1174</v>
      </c>
      <c r="D1677" s="246" t="s">
        <v>1174</v>
      </c>
      <c r="E1677" s="247">
        <v>725268</v>
      </c>
    </row>
    <row r="1678" spans="1:5" ht="51">
      <c r="A1678" s="245" t="s">
        <v>1319</v>
      </c>
      <c r="B1678" s="246" t="s">
        <v>2082</v>
      </c>
      <c r="C1678" s="246" t="s">
        <v>273</v>
      </c>
      <c r="D1678" s="246" t="s">
        <v>1174</v>
      </c>
      <c r="E1678" s="247">
        <v>725268</v>
      </c>
    </row>
    <row r="1679" spans="1:5">
      <c r="A1679" s="245" t="s">
        <v>1191</v>
      </c>
      <c r="B1679" s="246" t="s">
        <v>2082</v>
      </c>
      <c r="C1679" s="246" t="s">
        <v>133</v>
      </c>
      <c r="D1679" s="246" t="s">
        <v>1174</v>
      </c>
      <c r="E1679" s="247">
        <v>725268</v>
      </c>
    </row>
    <row r="1680" spans="1:5">
      <c r="A1680" s="245" t="s">
        <v>239</v>
      </c>
      <c r="B1680" s="246" t="s">
        <v>2082</v>
      </c>
      <c r="C1680" s="246" t="s">
        <v>133</v>
      </c>
      <c r="D1680" s="246" t="s">
        <v>1141</v>
      </c>
      <c r="E1680" s="247">
        <v>725268</v>
      </c>
    </row>
    <row r="1681" spans="1:5" ht="25.5">
      <c r="A1681" s="245" t="s">
        <v>151</v>
      </c>
      <c r="B1681" s="246" t="s">
        <v>2082</v>
      </c>
      <c r="C1681" s="246" t="s">
        <v>133</v>
      </c>
      <c r="D1681" s="246" t="s">
        <v>389</v>
      </c>
      <c r="E1681" s="247">
        <v>725268</v>
      </c>
    </row>
    <row r="1682" spans="1:5" ht="38.25">
      <c r="A1682" s="245" t="s">
        <v>390</v>
      </c>
      <c r="B1682" s="246" t="s">
        <v>694</v>
      </c>
      <c r="C1682" s="246" t="s">
        <v>1174</v>
      </c>
      <c r="D1682" s="246" t="s">
        <v>1174</v>
      </c>
      <c r="E1682" s="247">
        <v>5429210</v>
      </c>
    </row>
    <row r="1683" spans="1:5" ht="51">
      <c r="A1683" s="245" t="s">
        <v>1319</v>
      </c>
      <c r="B1683" s="246" t="s">
        <v>694</v>
      </c>
      <c r="C1683" s="246" t="s">
        <v>273</v>
      </c>
      <c r="D1683" s="246" t="s">
        <v>1174</v>
      </c>
      <c r="E1683" s="247">
        <v>5003677</v>
      </c>
    </row>
    <row r="1684" spans="1:5">
      <c r="A1684" s="245" t="s">
        <v>1191</v>
      </c>
      <c r="B1684" s="246" t="s">
        <v>694</v>
      </c>
      <c r="C1684" s="246" t="s">
        <v>133</v>
      </c>
      <c r="D1684" s="246" t="s">
        <v>1174</v>
      </c>
      <c r="E1684" s="247">
        <v>5003677</v>
      </c>
    </row>
    <row r="1685" spans="1:5">
      <c r="A1685" s="245" t="s">
        <v>239</v>
      </c>
      <c r="B1685" s="246" t="s">
        <v>694</v>
      </c>
      <c r="C1685" s="246" t="s">
        <v>133</v>
      </c>
      <c r="D1685" s="246" t="s">
        <v>1141</v>
      </c>
      <c r="E1685" s="247">
        <v>5003677</v>
      </c>
    </row>
    <row r="1686" spans="1:5" ht="25.5">
      <c r="A1686" s="245" t="s">
        <v>151</v>
      </c>
      <c r="B1686" s="246" t="s">
        <v>694</v>
      </c>
      <c r="C1686" s="246" t="s">
        <v>133</v>
      </c>
      <c r="D1686" s="246" t="s">
        <v>389</v>
      </c>
      <c r="E1686" s="247">
        <v>5003677</v>
      </c>
    </row>
    <row r="1687" spans="1:5" ht="25.5">
      <c r="A1687" s="245" t="s">
        <v>1320</v>
      </c>
      <c r="B1687" s="246" t="s">
        <v>694</v>
      </c>
      <c r="C1687" s="246" t="s">
        <v>1321</v>
      </c>
      <c r="D1687" s="246" t="s">
        <v>1174</v>
      </c>
      <c r="E1687" s="247">
        <v>375523</v>
      </c>
    </row>
    <row r="1688" spans="1:5" ht="25.5">
      <c r="A1688" s="245" t="s">
        <v>1197</v>
      </c>
      <c r="B1688" s="246" t="s">
        <v>694</v>
      </c>
      <c r="C1688" s="246" t="s">
        <v>1198</v>
      </c>
      <c r="D1688" s="246" t="s">
        <v>1174</v>
      </c>
      <c r="E1688" s="247">
        <v>375523</v>
      </c>
    </row>
    <row r="1689" spans="1:5">
      <c r="A1689" s="245" t="s">
        <v>239</v>
      </c>
      <c r="B1689" s="246" t="s">
        <v>694</v>
      </c>
      <c r="C1689" s="246" t="s">
        <v>1198</v>
      </c>
      <c r="D1689" s="246" t="s">
        <v>1141</v>
      </c>
      <c r="E1689" s="247">
        <v>375523</v>
      </c>
    </row>
    <row r="1690" spans="1:5" ht="25.5">
      <c r="A1690" s="245" t="s">
        <v>151</v>
      </c>
      <c r="B1690" s="246" t="s">
        <v>694</v>
      </c>
      <c r="C1690" s="246" t="s">
        <v>1198</v>
      </c>
      <c r="D1690" s="246" t="s">
        <v>389</v>
      </c>
      <c r="E1690" s="247">
        <v>375523</v>
      </c>
    </row>
    <row r="1691" spans="1:5">
      <c r="A1691" s="245" t="s">
        <v>1322</v>
      </c>
      <c r="B1691" s="246" t="s">
        <v>694</v>
      </c>
      <c r="C1691" s="246" t="s">
        <v>1323</v>
      </c>
      <c r="D1691" s="246" t="s">
        <v>1174</v>
      </c>
      <c r="E1691" s="247">
        <v>50010</v>
      </c>
    </row>
    <row r="1692" spans="1:5">
      <c r="A1692" s="245" t="s">
        <v>1202</v>
      </c>
      <c r="B1692" s="246" t="s">
        <v>694</v>
      </c>
      <c r="C1692" s="246" t="s">
        <v>1203</v>
      </c>
      <c r="D1692" s="246" t="s">
        <v>1174</v>
      </c>
      <c r="E1692" s="247">
        <v>50010</v>
      </c>
    </row>
    <row r="1693" spans="1:5">
      <c r="A1693" s="245" t="s">
        <v>239</v>
      </c>
      <c r="B1693" s="246" t="s">
        <v>694</v>
      </c>
      <c r="C1693" s="246" t="s">
        <v>1203</v>
      </c>
      <c r="D1693" s="246" t="s">
        <v>1141</v>
      </c>
      <c r="E1693" s="247">
        <v>50010</v>
      </c>
    </row>
    <row r="1694" spans="1:5" ht="25.5">
      <c r="A1694" s="245" t="s">
        <v>151</v>
      </c>
      <c r="B1694" s="246" t="s">
        <v>694</v>
      </c>
      <c r="C1694" s="246" t="s">
        <v>1203</v>
      </c>
      <c r="D1694" s="246" t="s">
        <v>389</v>
      </c>
      <c r="E1694" s="247">
        <v>50010</v>
      </c>
    </row>
    <row r="1695" spans="1:5" ht="51">
      <c r="A1695" s="245" t="s">
        <v>563</v>
      </c>
      <c r="B1695" s="246" t="s">
        <v>695</v>
      </c>
      <c r="C1695" s="246" t="s">
        <v>1174</v>
      </c>
      <c r="D1695" s="246" t="s">
        <v>1174</v>
      </c>
      <c r="E1695" s="247">
        <v>64483</v>
      </c>
    </row>
    <row r="1696" spans="1:5" ht="51">
      <c r="A1696" s="245" t="s">
        <v>1319</v>
      </c>
      <c r="B1696" s="246" t="s">
        <v>695</v>
      </c>
      <c r="C1696" s="246" t="s">
        <v>273</v>
      </c>
      <c r="D1696" s="246" t="s">
        <v>1174</v>
      </c>
      <c r="E1696" s="247">
        <v>64483</v>
      </c>
    </row>
    <row r="1697" spans="1:5">
      <c r="A1697" s="245" t="s">
        <v>1191</v>
      </c>
      <c r="B1697" s="246" t="s">
        <v>695</v>
      </c>
      <c r="C1697" s="246" t="s">
        <v>133</v>
      </c>
      <c r="D1697" s="246" t="s">
        <v>1174</v>
      </c>
      <c r="E1697" s="247">
        <v>64483</v>
      </c>
    </row>
    <row r="1698" spans="1:5">
      <c r="A1698" s="245" t="s">
        <v>239</v>
      </c>
      <c r="B1698" s="246" t="s">
        <v>695</v>
      </c>
      <c r="C1698" s="246" t="s">
        <v>133</v>
      </c>
      <c r="D1698" s="246" t="s">
        <v>1141</v>
      </c>
      <c r="E1698" s="247">
        <v>64483</v>
      </c>
    </row>
    <row r="1699" spans="1:5" ht="25.5">
      <c r="A1699" s="245" t="s">
        <v>151</v>
      </c>
      <c r="B1699" s="246" t="s">
        <v>695</v>
      </c>
      <c r="C1699" s="246" t="s">
        <v>133</v>
      </c>
      <c r="D1699" s="246" t="s">
        <v>389</v>
      </c>
      <c r="E1699" s="247">
        <v>64483</v>
      </c>
    </row>
    <row r="1700" spans="1:5" ht="51">
      <c r="A1700" s="245" t="s">
        <v>2073</v>
      </c>
      <c r="B1700" s="246" t="s">
        <v>1014</v>
      </c>
      <c r="C1700" s="246" t="s">
        <v>1174</v>
      </c>
      <c r="D1700" s="246" t="s">
        <v>1174</v>
      </c>
      <c r="E1700" s="247">
        <v>60000</v>
      </c>
    </row>
    <row r="1701" spans="1:5" ht="51">
      <c r="A1701" s="245" t="s">
        <v>2073</v>
      </c>
      <c r="B1701" s="246" t="s">
        <v>655</v>
      </c>
      <c r="C1701" s="246" t="s">
        <v>1174</v>
      </c>
      <c r="D1701" s="246" t="s">
        <v>1174</v>
      </c>
      <c r="E1701" s="247">
        <v>60000</v>
      </c>
    </row>
    <row r="1702" spans="1:5">
      <c r="A1702" s="245" t="s">
        <v>1324</v>
      </c>
      <c r="B1702" s="246" t="s">
        <v>655</v>
      </c>
      <c r="C1702" s="246" t="s">
        <v>1325</v>
      </c>
      <c r="D1702" s="246" t="s">
        <v>1174</v>
      </c>
      <c r="E1702" s="247">
        <v>60000</v>
      </c>
    </row>
    <row r="1703" spans="1:5" ht="25.5">
      <c r="A1703" s="245" t="s">
        <v>339</v>
      </c>
      <c r="B1703" s="246" t="s">
        <v>655</v>
      </c>
      <c r="C1703" s="246" t="s">
        <v>340</v>
      </c>
      <c r="D1703" s="246" t="s">
        <v>1174</v>
      </c>
      <c r="E1703" s="247">
        <v>60000</v>
      </c>
    </row>
    <row r="1704" spans="1:5">
      <c r="A1704" s="245" t="s">
        <v>234</v>
      </c>
      <c r="B1704" s="246" t="s">
        <v>655</v>
      </c>
      <c r="C1704" s="246" t="s">
        <v>340</v>
      </c>
      <c r="D1704" s="246" t="s">
        <v>1135</v>
      </c>
      <c r="E1704" s="247">
        <v>60000</v>
      </c>
    </row>
    <row r="1705" spans="1:5">
      <c r="A1705" s="245" t="s">
        <v>217</v>
      </c>
      <c r="B1705" s="246" t="s">
        <v>655</v>
      </c>
      <c r="C1705" s="246" t="s">
        <v>340</v>
      </c>
      <c r="D1705" s="246" t="s">
        <v>337</v>
      </c>
      <c r="E1705" s="247">
        <v>60000</v>
      </c>
    </row>
    <row r="1706" spans="1:5" ht="25.5">
      <c r="A1706" s="245" t="s">
        <v>1063</v>
      </c>
      <c r="B1706" s="246" t="s">
        <v>1064</v>
      </c>
      <c r="C1706" s="246" t="s">
        <v>1174</v>
      </c>
      <c r="D1706" s="246" t="s">
        <v>1174</v>
      </c>
      <c r="E1706" s="247">
        <v>9444476</v>
      </c>
    </row>
    <row r="1707" spans="1:5" ht="51">
      <c r="A1707" s="245" t="s">
        <v>2078</v>
      </c>
      <c r="B1707" s="246" t="s">
        <v>2079</v>
      </c>
      <c r="C1707" s="246" t="s">
        <v>1174</v>
      </c>
      <c r="D1707" s="246" t="s">
        <v>1174</v>
      </c>
      <c r="E1707" s="247">
        <v>1127855</v>
      </c>
    </row>
    <row r="1708" spans="1:5" ht="51">
      <c r="A1708" s="245" t="s">
        <v>1319</v>
      </c>
      <c r="B1708" s="246" t="s">
        <v>2079</v>
      </c>
      <c r="C1708" s="246" t="s">
        <v>273</v>
      </c>
      <c r="D1708" s="246" t="s">
        <v>1174</v>
      </c>
      <c r="E1708" s="247">
        <v>1127855</v>
      </c>
    </row>
    <row r="1709" spans="1:5" ht="25.5">
      <c r="A1709" s="245" t="s">
        <v>1204</v>
      </c>
      <c r="B1709" s="246" t="s">
        <v>2079</v>
      </c>
      <c r="C1709" s="246" t="s">
        <v>28</v>
      </c>
      <c r="D1709" s="246" t="s">
        <v>1174</v>
      </c>
      <c r="E1709" s="247">
        <v>1127855</v>
      </c>
    </row>
    <row r="1710" spans="1:5">
      <c r="A1710" s="245" t="s">
        <v>234</v>
      </c>
      <c r="B1710" s="246" t="s">
        <v>2079</v>
      </c>
      <c r="C1710" s="246" t="s">
        <v>28</v>
      </c>
      <c r="D1710" s="246" t="s">
        <v>1135</v>
      </c>
      <c r="E1710" s="247">
        <v>1127855</v>
      </c>
    </row>
    <row r="1711" spans="1:5">
      <c r="A1711" s="245" t="s">
        <v>217</v>
      </c>
      <c r="B1711" s="246" t="s">
        <v>2079</v>
      </c>
      <c r="C1711" s="246" t="s">
        <v>28</v>
      </c>
      <c r="D1711" s="246" t="s">
        <v>337</v>
      </c>
      <c r="E1711" s="247">
        <v>1127855</v>
      </c>
    </row>
    <row r="1712" spans="1:5" ht="25.5">
      <c r="A1712" s="245" t="s">
        <v>1063</v>
      </c>
      <c r="B1712" s="246" t="s">
        <v>1076</v>
      </c>
      <c r="C1712" s="246" t="s">
        <v>1174</v>
      </c>
      <c r="D1712" s="246" t="s">
        <v>1174</v>
      </c>
      <c r="E1712" s="247">
        <v>8086621</v>
      </c>
    </row>
    <row r="1713" spans="1:5" ht="51">
      <c r="A1713" s="245" t="s">
        <v>1319</v>
      </c>
      <c r="B1713" s="246" t="s">
        <v>1076</v>
      </c>
      <c r="C1713" s="246" t="s">
        <v>273</v>
      </c>
      <c r="D1713" s="246" t="s">
        <v>1174</v>
      </c>
      <c r="E1713" s="247">
        <v>7676847</v>
      </c>
    </row>
    <row r="1714" spans="1:5" ht="25.5">
      <c r="A1714" s="245" t="s">
        <v>1204</v>
      </c>
      <c r="B1714" s="246" t="s">
        <v>1076</v>
      </c>
      <c r="C1714" s="246" t="s">
        <v>28</v>
      </c>
      <c r="D1714" s="246" t="s">
        <v>1174</v>
      </c>
      <c r="E1714" s="247">
        <v>7676847</v>
      </c>
    </row>
    <row r="1715" spans="1:5">
      <c r="A1715" s="245" t="s">
        <v>234</v>
      </c>
      <c r="B1715" s="246" t="s">
        <v>1076</v>
      </c>
      <c r="C1715" s="246" t="s">
        <v>28</v>
      </c>
      <c r="D1715" s="246" t="s">
        <v>1135</v>
      </c>
      <c r="E1715" s="247">
        <v>7676847</v>
      </c>
    </row>
    <row r="1716" spans="1:5">
      <c r="A1716" s="245" t="s">
        <v>217</v>
      </c>
      <c r="B1716" s="246" t="s">
        <v>1076</v>
      </c>
      <c r="C1716" s="246" t="s">
        <v>28</v>
      </c>
      <c r="D1716" s="246" t="s">
        <v>337</v>
      </c>
      <c r="E1716" s="247">
        <v>7676847</v>
      </c>
    </row>
    <row r="1717" spans="1:5" ht="25.5">
      <c r="A1717" s="245" t="s">
        <v>1320</v>
      </c>
      <c r="B1717" s="246" t="s">
        <v>1076</v>
      </c>
      <c r="C1717" s="246" t="s">
        <v>1321</v>
      </c>
      <c r="D1717" s="246" t="s">
        <v>1174</v>
      </c>
      <c r="E1717" s="247">
        <v>409774</v>
      </c>
    </row>
    <row r="1718" spans="1:5" ht="25.5">
      <c r="A1718" s="245" t="s">
        <v>1197</v>
      </c>
      <c r="B1718" s="246" t="s">
        <v>1076</v>
      </c>
      <c r="C1718" s="246" t="s">
        <v>1198</v>
      </c>
      <c r="D1718" s="246" t="s">
        <v>1174</v>
      </c>
      <c r="E1718" s="247">
        <v>409774</v>
      </c>
    </row>
    <row r="1719" spans="1:5">
      <c r="A1719" s="245" t="s">
        <v>234</v>
      </c>
      <c r="B1719" s="246" t="s">
        <v>1076</v>
      </c>
      <c r="C1719" s="246" t="s">
        <v>1198</v>
      </c>
      <c r="D1719" s="246" t="s">
        <v>1135</v>
      </c>
      <c r="E1719" s="247">
        <v>409774</v>
      </c>
    </row>
    <row r="1720" spans="1:5">
      <c r="A1720" s="245" t="s">
        <v>217</v>
      </c>
      <c r="B1720" s="246" t="s">
        <v>1076</v>
      </c>
      <c r="C1720" s="246" t="s">
        <v>1198</v>
      </c>
      <c r="D1720" s="246" t="s">
        <v>337</v>
      </c>
      <c r="E1720" s="247">
        <v>409774</v>
      </c>
    </row>
    <row r="1721" spans="1:5" ht="38.25">
      <c r="A1721" s="245" t="s">
        <v>1145</v>
      </c>
      <c r="B1721" s="246" t="s">
        <v>1146</v>
      </c>
      <c r="C1721" s="246" t="s">
        <v>1174</v>
      </c>
      <c r="D1721" s="246" t="s">
        <v>1174</v>
      </c>
      <c r="E1721" s="247">
        <v>230000</v>
      </c>
    </row>
    <row r="1722" spans="1:5" ht="51">
      <c r="A1722" s="245" t="s">
        <v>1319</v>
      </c>
      <c r="B1722" s="246" t="s">
        <v>1146</v>
      </c>
      <c r="C1722" s="246" t="s">
        <v>273</v>
      </c>
      <c r="D1722" s="246" t="s">
        <v>1174</v>
      </c>
      <c r="E1722" s="247">
        <v>230000</v>
      </c>
    </row>
    <row r="1723" spans="1:5" ht="25.5">
      <c r="A1723" s="245" t="s">
        <v>1204</v>
      </c>
      <c r="B1723" s="246" t="s">
        <v>1146</v>
      </c>
      <c r="C1723" s="246" t="s">
        <v>28</v>
      </c>
      <c r="D1723" s="246" t="s">
        <v>1174</v>
      </c>
      <c r="E1723" s="247">
        <v>230000</v>
      </c>
    </row>
    <row r="1724" spans="1:5">
      <c r="A1724" s="245" t="s">
        <v>234</v>
      </c>
      <c r="B1724" s="246" t="s">
        <v>1146</v>
      </c>
      <c r="C1724" s="246" t="s">
        <v>28</v>
      </c>
      <c r="D1724" s="246" t="s">
        <v>1135</v>
      </c>
      <c r="E1724" s="247">
        <v>230000</v>
      </c>
    </row>
    <row r="1725" spans="1:5">
      <c r="A1725" s="245" t="s">
        <v>217</v>
      </c>
      <c r="B1725" s="246" t="s">
        <v>1146</v>
      </c>
      <c r="C1725" s="246" t="s">
        <v>28</v>
      </c>
      <c r="D1725" s="246" t="s">
        <v>337</v>
      </c>
      <c r="E1725" s="247">
        <v>230000</v>
      </c>
    </row>
    <row r="1726" spans="1:5" ht="25.5">
      <c r="A1726" s="245" t="s">
        <v>431</v>
      </c>
      <c r="B1726" s="246" t="s">
        <v>1015</v>
      </c>
      <c r="C1726" s="246" t="s">
        <v>1174</v>
      </c>
      <c r="D1726" s="246" t="s">
        <v>1174</v>
      </c>
      <c r="E1726" s="247">
        <v>71379336.560000002</v>
      </c>
    </row>
    <row r="1727" spans="1:5" ht="25.5">
      <c r="A1727" s="245" t="s">
        <v>431</v>
      </c>
      <c r="B1727" s="246" t="s">
        <v>795</v>
      </c>
      <c r="C1727" s="246" t="s">
        <v>1174</v>
      </c>
      <c r="D1727" s="246" t="s">
        <v>1174</v>
      </c>
      <c r="E1727" s="247">
        <v>65870434.119999997</v>
      </c>
    </row>
    <row r="1728" spans="1:5">
      <c r="A1728" s="245" t="s">
        <v>1324</v>
      </c>
      <c r="B1728" s="246" t="s">
        <v>795</v>
      </c>
      <c r="C1728" s="246" t="s">
        <v>1325</v>
      </c>
      <c r="D1728" s="246" t="s">
        <v>1174</v>
      </c>
      <c r="E1728" s="247">
        <v>2405107</v>
      </c>
    </row>
    <row r="1729" spans="1:5">
      <c r="A1729" s="245" t="s">
        <v>1205</v>
      </c>
      <c r="B1729" s="246" t="s">
        <v>795</v>
      </c>
      <c r="C1729" s="246" t="s">
        <v>1206</v>
      </c>
      <c r="D1729" s="246" t="s">
        <v>1174</v>
      </c>
      <c r="E1729" s="247">
        <v>2405107</v>
      </c>
    </row>
    <row r="1730" spans="1:5">
      <c r="A1730" s="245" t="s">
        <v>141</v>
      </c>
      <c r="B1730" s="246" t="s">
        <v>795</v>
      </c>
      <c r="C1730" s="246" t="s">
        <v>1206</v>
      </c>
      <c r="D1730" s="246" t="s">
        <v>1143</v>
      </c>
      <c r="E1730" s="247">
        <v>2405107</v>
      </c>
    </row>
    <row r="1731" spans="1:5">
      <c r="A1731" s="245" t="s">
        <v>97</v>
      </c>
      <c r="B1731" s="246" t="s">
        <v>795</v>
      </c>
      <c r="C1731" s="246" t="s">
        <v>1206</v>
      </c>
      <c r="D1731" s="246" t="s">
        <v>375</v>
      </c>
      <c r="E1731" s="247">
        <v>2405107</v>
      </c>
    </row>
    <row r="1732" spans="1:5">
      <c r="A1732" s="245" t="s">
        <v>1322</v>
      </c>
      <c r="B1732" s="246" t="s">
        <v>795</v>
      </c>
      <c r="C1732" s="246" t="s">
        <v>1323</v>
      </c>
      <c r="D1732" s="246" t="s">
        <v>1174</v>
      </c>
      <c r="E1732" s="247">
        <v>63465327.119999997</v>
      </c>
    </row>
    <row r="1733" spans="1:5">
      <c r="A1733" s="245" t="s">
        <v>1211</v>
      </c>
      <c r="B1733" s="246" t="s">
        <v>795</v>
      </c>
      <c r="C1733" s="246" t="s">
        <v>201</v>
      </c>
      <c r="D1733" s="246" t="s">
        <v>1174</v>
      </c>
      <c r="E1733" s="247">
        <v>100000</v>
      </c>
    </row>
    <row r="1734" spans="1:5">
      <c r="A1734" s="245" t="s">
        <v>234</v>
      </c>
      <c r="B1734" s="246" t="s">
        <v>795</v>
      </c>
      <c r="C1734" s="246" t="s">
        <v>201</v>
      </c>
      <c r="D1734" s="246" t="s">
        <v>1135</v>
      </c>
      <c r="E1734" s="247">
        <v>100000</v>
      </c>
    </row>
    <row r="1735" spans="1:5">
      <c r="A1735" s="245" t="s">
        <v>217</v>
      </c>
      <c r="B1735" s="246" t="s">
        <v>795</v>
      </c>
      <c r="C1735" s="246" t="s">
        <v>201</v>
      </c>
      <c r="D1735" s="246" t="s">
        <v>337</v>
      </c>
      <c r="E1735" s="247">
        <v>100000</v>
      </c>
    </row>
    <row r="1736" spans="1:5">
      <c r="A1736" s="245" t="s">
        <v>1202</v>
      </c>
      <c r="B1736" s="246" t="s">
        <v>795</v>
      </c>
      <c r="C1736" s="246" t="s">
        <v>1203</v>
      </c>
      <c r="D1736" s="246" t="s">
        <v>1174</v>
      </c>
      <c r="E1736" s="247">
        <v>9449.92</v>
      </c>
    </row>
    <row r="1737" spans="1:5">
      <c r="A1737" s="245" t="s">
        <v>234</v>
      </c>
      <c r="B1737" s="246" t="s">
        <v>795</v>
      </c>
      <c r="C1737" s="246" t="s">
        <v>1203</v>
      </c>
      <c r="D1737" s="246" t="s">
        <v>1135</v>
      </c>
      <c r="E1737" s="247">
        <v>500</v>
      </c>
    </row>
    <row r="1738" spans="1:5">
      <c r="A1738" s="245" t="s">
        <v>217</v>
      </c>
      <c r="B1738" s="246" t="s">
        <v>795</v>
      </c>
      <c r="C1738" s="246" t="s">
        <v>1203</v>
      </c>
      <c r="D1738" s="246" t="s">
        <v>337</v>
      </c>
      <c r="E1738" s="247">
        <v>500</v>
      </c>
    </row>
    <row r="1739" spans="1:5">
      <c r="A1739" s="245" t="s">
        <v>239</v>
      </c>
      <c r="B1739" s="246" t="s">
        <v>795</v>
      </c>
      <c r="C1739" s="246" t="s">
        <v>1203</v>
      </c>
      <c r="D1739" s="246" t="s">
        <v>1141</v>
      </c>
      <c r="E1739" s="247">
        <v>8949.92</v>
      </c>
    </row>
    <row r="1740" spans="1:5">
      <c r="A1740" s="245" t="s">
        <v>3</v>
      </c>
      <c r="B1740" s="246" t="s">
        <v>795</v>
      </c>
      <c r="C1740" s="246" t="s">
        <v>1203</v>
      </c>
      <c r="D1740" s="246" t="s">
        <v>386</v>
      </c>
      <c r="E1740" s="247">
        <v>8949.92</v>
      </c>
    </row>
    <row r="1741" spans="1:5">
      <c r="A1741" s="245" t="s">
        <v>428</v>
      </c>
      <c r="B1741" s="246" t="s">
        <v>795</v>
      </c>
      <c r="C1741" s="246" t="s">
        <v>429</v>
      </c>
      <c r="D1741" s="246" t="s">
        <v>1174</v>
      </c>
      <c r="E1741" s="247">
        <v>63355877.200000003</v>
      </c>
    </row>
    <row r="1742" spans="1:5">
      <c r="A1742" s="245" t="s">
        <v>234</v>
      </c>
      <c r="B1742" s="246" t="s">
        <v>795</v>
      </c>
      <c r="C1742" s="246" t="s">
        <v>429</v>
      </c>
      <c r="D1742" s="246" t="s">
        <v>1135</v>
      </c>
      <c r="E1742" s="247">
        <v>63355877.200000003</v>
      </c>
    </row>
    <row r="1743" spans="1:5">
      <c r="A1743" s="245" t="s">
        <v>217</v>
      </c>
      <c r="B1743" s="246" t="s">
        <v>795</v>
      </c>
      <c r="C1743" s="246" t="s">
        <v>429</v>
      </c>
      <c r="D1743" s="246" t="s">
        <v>337</v>
      </c>
      <c r="E1743" s="247">
        <v>63355877.200000003</v>
      </c>
    </row>
    <row r="1744" spans="1:5" ht="25.5">
      <c r="A1744" s="245" t="s">
        <v>2070</v>
      </c>
      <c r="B1744" s="246" t="s">
        <v>2071</v>
      </c>
      <c r="C1744" s="246" t="s">
        <v>1174</v>
      </c>
      <c r="D1744" s="246" t="s">
        <v>1174</v>
      </c>
      <c r="E1744" s="247">
        <v>3580993.23</v>
      </c>
    </row>
    <row r="1745" spans="1:5">
      <c r="A1745" s="245" t="s">
        <v>1322</v>
      </c>
      <c r="B1745" s="246" t="s">
        <v>2071</v>
      </c>
      <c r="C1745" s="246" t="s">
        <v>1323</v>
      </c>
      <c r="D1745" s="246" t="s">
        <v>1174</v>
      </c>
      <c r="E1745" s="247">
        <v>3580993.23</v>
      </c>
    </row>
    <row r="1746" spans="1:5">
      <c r="A1746" s="245" t="s">
        <v>1211</v>
      </c>
      <c r="B1746" s="246" t="s">
        <v>2071</v>
      </c>
      <c r="C1746" s="246" t="s">
        <v>201</v>
      </c>
      <c r="D1746" s="246" t="s">
        <v>1174</v>
      </c>
      <c r="E1746" s="247">
        <v>3575465.23</v>
      </c>
    </row>
    <row r="1747" spans="1:5">
      <c r="A1747" s="245" t="s">
        <v>234</v>
      </c>
      <c r="B1747" s="246" t="s">
        <v>2071</v>
      </c>
      <c r="C1747" s="246" t="s">
        <v>201</v>
      </c>
      <c r="D1747" s="246" t="s">
        <v>1135</v>
      </c>
      <c r="E1747" s="247">
        <v>162599.49</v>
      </c>
    </row>
    <row r="1748" spans="1:5" ht="38.25">
      <c r="A1748" s="245" t="s">
        <v>236</v>
      </c>
      <c r="B1748" s="246" t="s">
        <v>2071</v>
      </c>
      <c r="C1748" s="246" t="s">
        <v>201</v>
      </c>
      <c r="D1748" s="246" t="s">
        <v>333</v>
      </c>
      <c r="E1748" s="247">
        <v>162599.49</v>
      </c>
    </row>
    <row r="1749" spans="1:5">
      <c r="A1749" s="245" t="s">
        <v>239</v>
      </c>
      <c r="B1749" s="246" t="s">
        <v>2071</v>
      </c>
      <c r="C1749" s="246" t="s">
        <v>201</v>
      </c>
      <c r="D1749" s="246" t="s">
        <v>1141</v>
      </c>
      <c r="E1749" s="247">
        <v>3412865.74</v>
      </c>
    </row>
    <row r="1750" spans="1:5" ht="25.5">
      <c r="A1750" s="245" t="s">
        <v>151</v>
      </c>
      <c r="B1750" s="246" t="s">
        <v>2071</v>
      </c>
      <c r="C1750" s="246" t="s">
        <v>201</v>
      </c>
      <c r="D1750" s="246" t="s">
        <v>389</v>
      </c>
      <c r="E1750" s="247">
        <v>3412865.74</v>
      </c>
    </row>
    <row r="1751" spans="1:5">
      <c r="A1751" s="245" t="s">
        <v>1202</v>
      </c>
      <c r="B1751" s="246" t="s">
        <v>2071</v>
      </c>
      <c r="C1751" s="246" t="s">
        <v>1203</v>
      </c>
      <c r="D1751" s="246" t="s">
        <v>1174</v>
      </c>
      <c r="E1751" s="247">
        <v>5528</v>
      </c>
    </row>
    <row r="1752" spans="1:5">
      <c r="A1752" s="245" t="s">
        <v>183</v>
      </c>
      <c r="B1752" s="246" t="s">
        <v>2071</v>
      </c>
      <c r="C1752" s="246" t="s">
        <v>1203</v>
      </c>
      <c r="D1752" s="246" t="s">
        <v>1140</v>
      </c>
      <c r="E1752" s="247">
        <v>21</v>
      </c>
    </row>
    <row r="1753" spans="1:5">
      <c r="A1753" s="245" t="s">
        <v>145</v>
      </c>
      <c r="B1753" s="246" t="s">
        <v>2071</v>
      </c>
      <c r="C1753" s="246" t="s">
        <v>1203</v>
      </c>
      <c r="D1753" s="246" t="s">
        <v>360</v>
      </c>
      <c r="E1753" s="247">
        <v>21</v>
      </c>
    </row>
    <row r="1754" spans="1:5">
      <c r="A1754" s="245" t="s">
        <v>239</v>
      </c>
      <c r="B1754" s="246" t="s">
        <v>2071</v>
      </c>
      <c r="C1754" s="246" t="s">
        <v>1203</v>
      </c>
      <c r="D1754" s="246" t="s">
        <v>1141</v>
      </c>
      <c r="E1754" s="247">
        <v>5507</v>
      </c>
    </row>
    <row r="1755" spans="1:5" ht="25.5">
      <c r="A1755" s="245" t="s">
        <v>151</v>
      </c>
      <c r="B1755" s="246" t="s">
        <v>2071</v>
      </c>
      <c r="C1755" s="246" t="s">
        <v>1203</v>
      </c>
      <c r="D1755" s="246" t="s">
        <v>389</v>
      </c>
      <c r="E1755" s="247">
        <v>5507</v>
      </c>
    </row>
    <row r="1756" spans="1:5" ht="38.25">
      <c r="A1756" s="245" t="s">
        <v>527</v>
      </c>
      <c r="B1756" s="246" t="s">
        <v>734</v>
      </c>
      <c r="C1756" s="246" t="s">
        <v>1174</v>
      </c>
      <c r="D1756" s="246" t="s">
        <v>1174</v>
      </c>
      <c r="E1756" s="247">
        <v>1272952.21</v>
      </c>
    </row>
    <row r="1757" spans="1:5" ht="25.5">
      <c r="A1757" s="245" t="s">
        <v>1320</v>
      </c>
      <c r="B1757" s="246" t="s">
        <v>734</v>
      </c>
      <c r="C1757" s="246" t="s">
        <v>1321</v>
      </c>
      <c r="D1757" s="246" t="s">
        <v>1174</v>
      </c>
      <c r="E1757" s="247">
        <v>1272952.21</v>
      </c>
    </row>
    <row r="1758" spans="1:5" ht="25.5">
      <c r="A1758" s="245" t="s">
        <v>1197</v>
      </c>
      <c r="B1758" s="246" t="s">
        <v>734</v>
      </c>
      <c r="C1758" s="246" t="s">
        <v>1198</v>
      </c>
      <c r="D1758" s="246" t="s">
        <v>1174</v>
      </c>
      <c r="E1758" s="247">
        <v>1272952.21</v>
      </c>
    </row>
    <row r="1759" spans="1:5">
      <c r="A1759" s="245" t="s">
        <v>234</v>
      </c>
      <c r="B1759" s="246" t="s">
        <v>734</v>
      </c>
      <c r="C1759" s="246" t="s">
        <v>1198</v>
      </c>
      <c r="D1759" s="246" t="s">
        <v>1135</v>
      </c>
      <c r="E1759" s="247">
        <v>1272952.21</v>
      </c>
    </row>
    <row r="1760" spans="1:5">
      <c r="A1760" s="245" t="s">
        <v>217</v>
      </c>
      <c r="B1760" s="246" t="s">
        <v>734</v>
      </c>
      <c r="C1760" s="246" t="s">
        <v>1198</v>
      </c>
      <c r="D1760" s="246" t="s">
        <v>337</v>
      </c>
      <c r="E1760" s="247">
        <v>1272952.21</v>
      </c>
    </row>
    <row r="1761" spans="1:5" ht="38.25">
      <c r="A1761" s="245" t="s">
        <v>403</v>
      </c>
      <c r="B1761" s="246" t="s">
        <v>735</v>
      </c>
      <c r="C1761" s="246" t="s">
        <v>1174</v>
      </c>
      <c r="D1761" s="246" t="s">
        <v>1174</v>
      </c>
      <c r="E1761" s="247">
        <v>600000</v>
      </c>
    </row>
    <row r="1762" spans="1:5" ht="25.5">
      <c r="A1762" s="245" t="s">
        <v>1320</v>
      </c>
      <c r="B1762" s="246" t="s">
        <v>735</v>
      </c>
      <c r="C1762" s="246" t="s">
        <v>1321</v>
      </c>
      <c r="D1762" s="246" t="s">
        <v>1174</v>
      </c>
      <c r="E1762" s="247">
        <v>600000</v>
      </c>
    </row>
    <row r="1763" spans="1:5" ht="25.5">
      <c r="A1763" s="245" t="s">
        <v>1197</v>
      </c>
      <c r="B1763" s="246" t="s">
        <v>735</v>
      </c>
      <c r="C1763" s="246" t="s">
        <v>1198</v>
      </c>
      <c r="D1763" s="246" t="s">
        <v>1174</v>
      </c>
      <c r="E1763" s="247">
        <v>600000</v>
      </c>
    </row>
    <row r="1764" spans="1:5">
      <c r="A1764" s="245" t="s">
        <v>183</v>
      </c>
      <c r="B1764" s="246" t="s">
        <v>735</v>
      </c>
      <c r="C1764" s="246" t="s">
        <v>1198</v>
      </c>
      <c r="D1764" s="246" t="s">
        <v>1140</v>
      </c>
      <c r="E1764" s="247">
        <v>600000</v>
      </c>
    </row>
    <row r="1765" spans="1:5">
      <c r="A1765" s="245" t="s">
        <v>145</v>
      </c>
      <c r="B1765" s="246" t="s">
        <v>735</v>
      </c>
      <c r="C1765" s="246" t="s">
        <v>1198</v>
      </c>
      <c r="D1765" s="246" t="s">
        <v>360</v>
      </c>
      <c r="E1765" s="247">
        <v>600000</v>
      </c>
    </row>
    <row r="1766" spans="1:5" ht="38.25">
      <c r="A1766" s="245" t="s">
        <v>680</v>
      </c>
      <c r="B1766" s="246" t="s">
        <v>681</v>
      </c>
      <c r="C1766" s="246" t="s">
        <v>1174</v>
      </c>
      <c r="D1766" s="246" t="s">
        <v>1174</v>
      </c>
      <c r="E1766" s="247">
        <v>54957</v>
      </c>
    </row>
    <row r="1767" spans="1:5" ht="25.5">
      <c r="A1767" s="245" t="s">
        <v>1320</v>
      </c>
      <c r="B1767" s="246" t="s">
        <v>681</v>
      </c>
      <c r="C1767" s="246" t="s">
        <v>1321</v>
      </c>
      <c r="D1767" s="246" t="s">
        <v>1174</v>
      </c>
      <c r="E1767" s="247">
        <v>54957</v>
      </c>
    </row>
    <row r="1768" spans="1:5" ht="25.5">
      <c r="A1768" s="245" t="s">
        <v>1197</v>
      </c>
      <c r="B1768" s="246" t="s">
        <v>681</v>
      </c>
      <c r="C1768" s="246" t="s">
        <v>1198</v>
      </c>
      <c r="D1768" s="246" t="s">
        <v>1174</v>
      </c>
      <c r="E1768" s="247">
        <v>54957</v>
      </c>
    </row>
    <row r="1769" spans="1:5">
      <c r="A1769" s="245" t="s">
        <v>239</v>
      </c>
      <c r="B1769" s="246" t="s">
        <v>681</v>
      </c>
      <c r="C1769" s="246" t="s">
        <v>1198</v>
      </c>
      <c r="D1769" s="246" t="s">
        <v>1141</v>
      </c>
      <c r="E1769" s="247">
        <v>54957</v>
      </c>
    </row>
    <row r="1770" spans="1:5">
      <c r="A1770" s="245" t="s">
        <v>146</v>
      </c>
      <c r="B1770" s="246" t="s">
        <v>681</v>
      </c>
      <c r="C1770" s="246" t="s">
        <v>1198</v>
      </c>
      <c r="D1770" s="246" t="s">
        <v>364</v>
      </c>
      <c r="E1770" s="247">
        <v>54957</v>
      </c>
    </row>
  </sheetData>
  <autoFilter ref="A6:E1282">
    <filterColumn colId="1"/>
  </autoFilter>
  <mergeCells count="6">
    <mergeCell ref="A1:E1"/>
    <mergeCell ref="A2:E2"/>
    <mergeCell ref="A3:E3"/>
    <mergeCell ref="A5:A6"/>
    <mergeCell ref="B5:D5"/>
    <mergeCell ref="E5:E6"/>
  </mergeCells>
  <pageMargins left="0.51181102362204722" right="0.11811023622047245" top="0.19685039370078741" bottom="0.19685039370078741" header="0.15748031496062992" footer="0.15748031496062992"/>
  <pageSetup paperSize="9" scale="95" orientation="portrait" r:id="rId1"/>
</worksheet>
</file>

<file path=xl/worksheets/sheet11.xml><?xml version="1.0" encoding="utf-8"?>
<worksheet xmlns="http://schemas.openxmlformats.org/spreadsheetml/2006/main" xmlns:r="http://schemas.openxmlformats.org/officeDocument/2006/relationships">
  <dimension ref="A1:F1277"/>
  <sheetViews>
    <sheetView workbookViewId="0">
      <pane xSplit="1" ySplit="6" topLeftCell="B7" activePane="bottomRight" state="frozen"/>
      <selection pane="topRight" activeCell="B1" sqref="B1"/>
      <selection pane="bottomLeft" activeCell="A7" sqref="A7"/>
      <selection pane="bottomRight" activeCell="H2" sqref="H2"/>
    </sheetView>
  </sheetViews>
  <sheetFormatPr defaultRowHeight="12.75"/>
  <cols>
    <col min="1" max="1" width="38.28515625" style="3" customWidth="1"/>
    <col min="2" max="2" width="11.5703125" style="129" customWidth="1"/>
    <col min="3" max="3" width="5.140625" style="3" customWidth="1"/>
    <col min="4" max="4" width="6.85546875" style="3" customWidth="1"/>
    <col min="5" max="5" width="16.7109375" style="3" customWidth="1"/>
    <col min="6" max="6" width="16.7109375" style="19" customWidth="1"/>
    <col min="7" max="16384" width="9.140625" style="3"/>
  </cols>
  <sheetData>
    <row r="1" spans="1:6" ht="48.75" customHeight="1">
      <c r="A1" s="457" t="str">
        <f>"Приложение №"&amp;Н2цср1&amp;"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c r="E1" s="457"/>
      <c r="F1" s="457"/>
    </row>
    <row r="2" spans="1:6" ht="47.25" customHeight="1">
      <c r="A2" s="457" t="str">
        <f>"Приложение "&amp;Н1цср1&amp;" к решению
Богучанского районного Совета депутатов
от "&amp;Р1дата&amp;" года №"&amp;Р1номер</f>
        <v>Приложение 8 к решению
Богучанского районного Совета депутатов
от 22.12.2021 года №18/1-133</v>
      </c>
      <c r="B2" s="457"/>
      <c r="C2" s="457"/>
      <c r="D2" s="457"/>
      <c r="E2" s="457"/>
      <c r="F2" s="457"/>
    </row>
    <row r="3" spans="1:6" ht="100.5" customHeight="1">
      <c r="A3" s="456" t="s">
        <v>1907</v>
      </c>
      <c r="B3" s="456"/>
      <c r="C3" s="456"/>
      <c r="D3" s="456"/>
      <c r="E3" s="456"/>
      <c r="F3" s="456"/>
    </row>
    <row r="4" spans="1:6">
      <c r="F4" s="8" t="s">
        <v>69</v>
      </c>
    </row>
    <row r="5" spans="1:6" ht="12.75" customHeight="1">
      <c r="A5" s="487" t="s">
        <v>1336</v>
      </c>
      <c r="B5" s="495" t="s">
        <v>177</v>
      </c>
      <c r="C5" s="498"/>
      <c r="D5" s="496"/>
      <c r="E5" s="494" t="s">
        <v>1750</v>
      </c>
      <c r="F5" s="494" t="s">
        <v>1857</v>
      </c>
    </row>
    <row r="6" spans="1:6" ht="51">
      <c r="A6" s="488"/>
      <c r="B6" s="123" t="s">
        <v>1334</v>
      </c>
      <c r="C6" s="254" t="s">
        <v>1335</v>
      </c>
      <c r="D6" s="254" t="s">
        <v>1338</v>
      </c>
      <c r="E6" s="494"/>
      <c r="F6" s="494"/>
    </row>
    <row r="7" spans="1:6" s="11" customFormat="1">
      <c r="A7" s="322" t="s">
        <v>637</v>
      </c>
      <c r="B7" s="323" t="s">
        <v>1174</v>
      </c>
      <c r="C7" s="323" t="s">
        <v>1174</v>
      </c>
      <c r="D7" s="323" t="s">
        <v>1174</v>
      </c>
      <c r="E7" s="324">
        <f>2341736603.34+30000000</f>
        <v>2371736603.3400002</v>
      </c>
      <c r="F7" s="324">
        <f>2296899854.25+63000000</f>
        <v>2359899854.25</v>
      </c>
    </row>
    <row r="8" spans="1:6" ht="25.5">
      <c r="A8" s="322" t="s">
        <v>442</v>
      </c>
      <c r="B8" s="323" t="s">
        <v>971</v>
      </c>
      <c r="C8" s="323" t="s">
        <v>1174</v>
      </c>
      <c r="D8" s="323" t="s">
        <v>1174</v>
      </c>
      <c r="E8" s="324">
        <v>1467565800</v>
      </c>
      <c r="F8" s="324">
        <v>1408897800</v>
      </c>
    </row>
    <row r="9" spans="1:6" ht="38.25">
      <c r="A9" s="322" t="s">
        <v>443</v>
      </c>
      <c r="B9" s="323" t="s">
        <v>972</v>
      </c>
      <c r="C9" s="323" t="s">
        <v>1174</v>
      </c>
      <c r="D9" s="323" t="s">
        <v>1174</v>
      </c>
      <c r="E9" s="324">
        <v>1383485520</v>
      </c>
      <c r="F9" s="324">
        <v>1323153320</v>
      </c>
    </row>
    <row r="10" spans="1:6" ht="153">
      <c r="A10" s="322" t="s">
        <v>410</v>
      </c>
      <c r="B10" s="323" t="s">
        <v>742</v>
      </c>
      <c r="C10" s="323" t="s">
        <v>1174</v>
      </c>
      <c r="D10" s="323" t="s">
        <v>1174</v>
      </c>
      <c r="E10" s="324">
        <v>48626048</v>
      </c>
      <c r="F10" s="324">
        <v>48626048</v>
      </c>
    </row>
    <row r="11" spans="1:6" ht="76.5">
      <c r="A11" s="322" t="s">
        <v>1319</v>
      </c>
      <c r="B11" s="323" t="s">
        <v>742</v>
      </c>
      <c r="C11" s="323" t="s">
        <v>273</v>
      </c>
      <c r="D11" s="323" t="s">
        <v>1174</v>
      </c>
      <c r="E11" s="324">
        <v>29328895</v>
      </c>
      <c r="F11" s="324">
        <v>29328895</v>
      </c>
    </row>
    <row r="12" spans="1:6" ht="25.5">
      <c r="A12" s="322" t="s">
        <v>1191</v>
      </c>
      <c r="B12" s="323" t="s">
        <v>742</v>
      </c>
      <c r="C12" s="323" t="s">
        <v>133</v>
      </c>
      <c r="D12" s="323" t="s">
        <v>1174</v>
      </c>
      <c r="E12" s="324">
        <v>29328895</v>
      </c>
      <c r="F12" s="324">
        <v>29328895</v>
      </c>
    </row>
    <row r="13" spans="1:6">
      <c r="A13" s="322" t="s">
        <v>140</v>
      </c>
      <c r="B13" s="323" t="s">
        <v>742</v>
      </c>
      <c r="C13" s="323" t="s">
        <v>133</v>
      </c>
      <c r="D13" s="323" t="s">
        <v>1142</v>
      </c>
      <c r="E13" s="324">
        <v>29328895</v>
      </c>
      <c r="F13" s="324">
        <v>29328895</v>
      </c>
    </row>
    <row r="14" spans="1:6">
      <c r="A14" s="322" t="s">
        <v>152</v>
      </c>
      <c r="B14" s="323" t="s">
        <v>742</v>
      </c>
      <c r="C14" s="323" t="s">
        <v>133</v>
      </c>
      <c r="D14" s="323" t="s">
        <v>408</v>
      </c>
      <c r="E14" s="324">
        <v>29328895</v>
      </c>
      <c r="F14" s="324">
        <v>29328895</v>
      </c>
    </row>
    <row r="15" spans="1:6" ht="38.25">
      <c r="A15" s="322" t="s">
        <v>1320</v>
      </c>
      <c r="B15" s="323" t="s">
        <v>742</v>
      </c>
      <c r="C15" s="323" t="s">
        <v>1321</v>
      </c>
      <c r="D15" s="323" t="s">
        <v>1174</v>
      </c>
      <c r="E15" s="324">
        <v>19237153</v>
      </c>
      <c r="F15" s="324">
        <v>19237153</v>
      </c>
    </row>
    <row r="16" spans="1:6" ht="38.25">
      <c r="A16" s="322" t="s">
        <v>1197</v>
      </c>
      <c r="B16" s="323" t="s">
        <v>742</v>
      </c>
      <c r="C16" s="323" t="s">
        <v>1198</v>
      </c>
      <c r="D16" s="323" t="s">
        <v>1174</v>
      </c>
      <c r="E16" s="324">
        <v>19237153</v>
      </c>
      <c r="F16" s="324">
        <v>19237153</v>
      </c>
    </row>
    <row r="17" spans="1:6">
      <c r="A17" s="322" t="s">
        <v>140</v>
      </c>
      <c r="B17" s="323" t="s">
        <v>742</v>
      </c>
      <c r="C17" s="323" t="s">
        <v>1198</v>
      </c>
      <c r="D17" s="323" t="s">
        <v>1142</v>
      </c>
      <c r="E17" s="324">
        <v>19237153</v>
      </c>
      <c r="F17" s="324">
        <v>19237153</v>
      </c>
    </row>
    <row r="18" spans="1:6">
      <c r="A18" s="322" t="s">
        <v>152</v>
      </c>
      <c r="B18" s="323" t="s">
        <v>742</v>
      </c>
      <c r="C18" s="323" t="s">
        <v>1198</v>
      </c>
      <c r="D18" s="323" t="s">
        <v>408</v>
      </c>
      <c r="E18" s="324">
        <v>19237153</v>
      </c>
      <c r="F18" s="324">
        <v>19237153</v>
      </c>
    </row>
    <row r="19" spans="1:6">
      <c r="A19" s="322" t="s">
        <v>1322</v>
      </c>
      <c r="B19" s="323" t="s">
        <v>742</v>
      </c>
      <c r="C19" s="323" t="s">
        <v>1323</v>
      </c>
      <c r="D19" s="323" t="s">
        <v>1174</v>
      </c>
      <c r="E19" s="324">
        <v>60000</v>
      </c>
      <c r="F19" s="324">
        <v>60000</v>
      </c>
    </row>
    <row r="20" spans="1:6">
      <c r="A20" s="322" t="s">
        <v>1202</v>
      </c>
      <c r="B20" s="323" t="s">
        <v>742</v>
      </c>
      <c r="C20" s="323" t="s">
        <v>1203</v>
      </c>
      <c r="D20" s="323" t="s">
        <v>1174</v>
      </c>
      <c r="E20" s="324">
        <v>60000</v>
      </c>
      <c r="F20" s="324">
        <v>60000</v>
      </c>
    </row>
    <row r="21" spans="1:6">
      <c r="A21" s="322" t="s">
        <v>140</v>
      </c>
      <c r="B21" s="323" t="s">
        <v>742</v>
      </c>
      <c r="C21" s="323" t="s">
        <v>1203</v>
      </c>
      <c r="D21" s="323" t="s">
        <v>1142</v>
      </c>
      <c r="E21" s="324">
        <v>60000</v>
      </c>
      <c r="F21" s="324">
        <v>60000</v>
      </c>
    </row>
    <row r="22" spans="1:6">
      <c r="A22" s="322" t="s">
        <v>152</v>
      </c>
      <c r="B22" s="323" t="s">
        <v>742</v>
      </c>
      <c r="C22" s="323" t="s">
        <v>1203</v>
      </c>
      <c r="D22" s="323" t="s">
        <v>408</v>
      </c>
      <c r="E22" s="324">
        <v>60000</v>
      </c>
      <c r="F22" s="324">
        <v>60000</v>
      </c>
    </row>
    <row r="23" spans="1:6" ht="165.75">
      <c r="A23" s="322" t="s">
        <v>413</v>
      </c>
      <c r="B23" s="323" t="s">
        <v>750</v>
      </c>
      <c r="C23" s="323" t="s">
        <v>1174</v>
      </c>
      <c r="D23" s="323" t="s">
        <v>1174</v>
      </c>
      <c r="E23" s="324">
        <v>70953272</v>
      </c>
      <c r="F23" s="324">
        <v>70893372</v>
      </c>
    </row>
    <row r="24" spans="1:6" ht="76.5">
      <c r="A24" s="322" t="s">
        <v>1319</v>
      </c>
      <c r="B24" s="323" t="s">
        <v>750</v>
      </c>
      <c r="C24" s="323" t="s">
        <v>273</v>
      </c>
      <c r="D24" s="323" t="s">
        <v>1174</v>
      </c>
      <c r="E24" s="324">
        <v>45933072</v>
      </c>
      <c r="F24" s="324">
        <v>45933072</v>
      </c>
    </row>
    <row r="25" spans="1:6" ht="25.5">
      <c r="A25" s="322" t="s">
        <v>1191</v>
      </c>
      <c r="B25" s="323" t="s">
        <v>750</v>
      </c>
      <c r="C25" s="323" t="s">
        <v>133</v>
      </c>
      <c r="D25" s="323" t="s">
        <v>1174</v>
      </c>
      <c r="E25" s="324">
        <v>45933072</v>
      </c>
      <c r="F25" s="324">
        <v>45933072</v>
      </c>
    </row>
    <row r="26" spans="1:6">
      <c r="A26" s="322" t="s">
        <v>140</v>
      </c>
      <c r="B26" s="323" t="s">
        <v>750</v>
      </c>
      <c r="C26" s="323" t="s">
        <v>133</v>
      </c>
      <c r="D26" s="323" t="s">
        <v>1142</v>
      </c>
      <c r="E26" s="324">
        <v>45933072</v>
      </c>
      <c r="F26" s="324">
        <v>45933072</v>
      </c>
    </row>
    <row r="27" spans="1:6">
      <c r="A27" s="322" t="s">
        <v>153</v>
      </c>
      <c r="B27" s="323" t="s">
        <v>750</v>
      </c>
      <c r="C27" s="323" t="s">
        <v>133</v>
      </c>
      <c r="D27" s="323" t="s">
        <v>395</v>
      </c>
      <c r="E27" s="324">
        <v>45933072</v>
      </c>
      <c r="F27" s="324">
        <v>45933072</v>
      </c>
    </row>
    <row r="28" spans="1:6" ht="38.25">
      <c r="A28" s="322" t="s">
        <v>1320</v>
      </c>
      <c r="B28" s="323" t="s">
        <v>750</v>
      </c>
      <c r="C28" s="323" t="s">
        <v>1321</v>
      </c>
      <c r="D28" s="323" t="s">
        <v>1174</v>
      </c>
      <c r="E28" s="324">
        <v>25020200</v>
      </c>
      <c r="F28" s="324">
        <v>24960300</v>
      </c>
    </row>
    <row r="29" spans="1:6" ht="38.25">
      <c r="A29" s="322" t="s">
        <v>1197</v>
      </c>
      <c r="B29" s="323" t="s">
        <v>750</v>
      </c>
      <c r="C29" s="323" t="s">
        <v>1198</v>
      </c>
      <c r="D29" s="323" t="s">
        <v>1174</v>
      </c>
      <c r="E29" s="324">
        <v>25020200</v>
      </c>
      <c r="F29" s="324">
        <v>24960300</v>
      </c>
    </row>
    <row r="30" spans="1:6">
      <c r="A30" s="322" t="s">
        <v>140</v>
      </c>
      <c r="B30" s="323" t="s">
        <v>750</v>
      </c>
      <c r="C30" s="323" t="s">
        <v>1198</v>
      </c>
      <c r="D30" s="323" t="s">
        <v>1142</v>
      </c>
      <c r="E30" s="324">
        <v>25020200</v>
      </c>
      <c r="F30" s="324">
        <v>24960300</v>
      </c>
    </row>
    <row r="31" spans="1:6">
      <c r="A31" s="322" t="s">
        <v>153</v>
      </c>
      <c r="B31" s="323" t="s">
        <v>750</v>
      </c>
      <c r="C31" s="323" t="s">
        <v>1198</v>
      </c>
      <c r="D31" s="323" t="s">
        <v>395</v>
      </c>
      <c r="E31" s="324">
        <v>25020200</v>
      </c>
      <c r="F31" s="324">
        <v>24960300</v>
      </c>
    </row>
    <row r="32" spans="1:6" ht="153">
      <c r="A32" s="322" t="s">
        <v>414</v>
      </c>
      <c r="B32" s="323" t="s">
        <v>754</v>
      </c>
      <c r="C32" s="323" t="s">
        <v>1174</v>
      </c>
      <c r="D32" s="323" t="s">
        <v>1174</v>
      </c>
      <c r="E32" s="324">
        <v>2806000</v>
      </c>
      <c r="F32" s="324">
        <v>2806000</v>
      </c>
    </row>
    <row r="33" spans="1:6" ht="38.25">
      <c r="A33" s="322" t="s">
        <v>1328</v>
      </c>
      <c r="B33" s="323" t="s">
        <v>754</v>
      </c>
      <c r="C33" s="323" t="s">
        <v>1329</v>
      </c>
      <c r="D33" s="323" t="s">
        <v>1174</v>
      </c>
      <c r="E33" s="324">
        <v>2806000</v>
      </c>
      <c r="F33" s="324">
        <v>2806000</v>
      </c>
    </row>
    <row r="34" spans="1:6">
      <c r="A34" s="322" t="s">
        <v>1199</v>
      </c>
      <c r="B34" s="323" t="s">
        <v>754</v>
      </c>
      <c r="C34" s="323" t="s">
        <v>1200</v>
      </c>
      <c r="D34" s="323" t="s">
        <v>1174</v>
      </c>
      <c r="E34" s="324">
        <v>2806000</v>
      </c>
      <c r="F34" s="324">
        <v>2806000</v>
      </c>
    </row>
    <row r="35" spans="1:6">
      <c r="A35" s="322" t="s">
        <v>140</v>
      </c>
      <c r="B35" s="323" t="s">
        <v>754</v>
      </c>
      <c r="C35" s="323" t="s">
        <v>1200</v>
      </c>
      <c r="D35" s="323" t="s">
        <v>1142</v>
      </c>
      <c r="E35" s="324">
        <v>2806000</v>
      </c>
      <c r="F35" s="324">
        <v>2806000</v>
      </c>
    </row>
    <row r="36" spans="1:6">
      <c r="A36" s="322" t="s">
        <v>1077</v>
      </c>
      <c r="B36" s="323" t="s">
        <v>754</v>
      </c>
      <c r="C36" s="323" t="s">
        <v>1200</v>
      </c>
      <c r="D36" s="323" t="s">
        <v>1078</v>
      </c>
      <c r="E36" s="324">
        <v>2806000</v>
      </c>
      <c r="F36" s="324">
        <v>2806000</v>
      </c>
    </row>
    <row r="37" spans="1:6" ht="153">
      <c r="A37" s="322" t="s">
        <v>1801</v>
      </c>
      <c r="B37" s="323" t="s">
        <v>1802</v>
      </c>
      <c r="C37" s="323" t="s">
        <v>1174</v>
      </c>
      <c r="D37" s="323" t="s">
        <v>1174</v>
      </c>
      <c r="E37" s="324">
        <v>17743500</v>
      </c>
      <c r="F37" s="324">
        <v>17743500</v>
      </c>
    </row>
    <row r="38" spans="1:6" ht="38.25">
      <c r="A38" s="322" t="s">
        <v>1328</v>
      </c>
      <c r="B38" s="323" t="s">
        <v>1802</v>
      </c>
      <c r="C38" s="323" t="s">
        <v>1329</v>
      </c>
      <c r="D38" s="323" t="s">
        <v>1174</v>
      </c>
      <c r="E38" s="324">
        <v>17743500</v>
      </c>
      <c r="F38" s="324">
        <v>17743500</v>
      </c>
    </row>
    <row r="39" spans="1:6">
      <c r="A39" s="322" t="s">
        <v>1199</v>
      </c>
      <c r="B39" s="323" t="s">
        <v>1802</v>
      </c>
      <c r="C39" s="323" t="s">
        <v>1200</v>
      </c>
      <c r="D39" s="323" t="s">
        <v>1174</v>
      </c>
      <c r="E39" s="324">
        <v>17743500</v>
      </c>
      <c r="F39" s="324">
        <v>17743500</v>
      </c>
    </row>
    <row r="40" spans="1:6">
      <c r="A40" s="322" t="s">
        <v>140</v>
      </c>
      <c r="B40" s="323" t="s">
        <v>1802</v>
      </c>
      <c r="C40" s="323" t="s">
        <v>1200</v>
      </c>
      <c r="D40" s="323" t="s">
        <v>1142</v>
      </c>
      <c r="E40" s="324">
        <v>16375400</v>
      </c>
      <c r="F40" s="324">
        <v>16375400</v>
      </c>
    </row>
    <row r="41" spans="1:6">
      <c r="A41" s="322" t="s">
        <v>1077</v>
      </c>
      <c r="B41" s="323" t="s">
        <v>1802</v>
      </c>
      <c r="C41" s="323" t="s">
        <v>1200</v>
      </c>
      <c r="D41" s="323" t="s">
        <v>1078</v>
      </c>
      <c r="E41" s="324">
        <v>16375400</v>
      </c>
      <c r="F41" s="324">
        <v>16375400</v>
      </c>
    </row>
    <row r="42" spans="1:6">
      <c r="A42" s="322" t="s">
        <v>248</v>
      </c>
      <c r="B42" s="323" t="s">
        <v>1802</v>
      </c>
      <c r="C42" s="323" t="s">
        <v>1200</v>
      </c>
      <c r="D42" s="323" t="s">
        <v>1144</v>
      </c>
      <c r="E42" s="324">
        <v>1368100</v>
      </c>
      <c r="F42" s="324">
        <v>1368100</v>
      </c>
    </row>
    <row r="43" spans="1:6">
      <c r="A43" s="322" t="s">
        <v>1229</v>
      </c>
      <c r="B43" s="323" t="s">
        <v>1802</v>
      </c>
      <c r="C43" s="323" t="s">
        <v>1200</v>
      </c>
      <c r="D43" s="323" t="s">
        <v>1230</v>
      </c>
      <c r="E43" s="324">
        <v>1368100</v>
      </c>
      <c r="F43" s="324">
        <v>1368100</v>
      </c>
    </row>
    <row r="44" spans="1:6" ht="204">
      <c r="A44" s="322" t="s">
        <v>1478</v>
      </c>
      <c r="B44" s="323" t="s">
        <v>1479</v>
      </c>
      <c r="C44" s="323" t="s">
        <v>1174</v>
      </c>
      <c r="D44" s="323" t="s">
        <v>1174</v>
      </c>
      <c r="E44" s="324">
        <v>651000</v>
      </c>
      <c r="F44" s="324">
        <v>651000</v>
      </c>
    </row>
    <row r="45" spans="1:6" ht="38.25">
      <c r="A45" s="322" t="s">
        <v>1328</v>
      </c>
      <c r="B45" s="323" t="s">
        <v>1479</v>
      </c>
      <c r="C45" s="323" t="s">
        <v>1329</v>
      </c>
      <c r="D45" s="323" t="s">
        <v>1174</v>
      </c>
      <c r="E45" s="324">
        <v>651000</v>
      </c>
      <c r="F45" s="324">
        <v>651000</v>
      </c>
    </row>
    <row r="46" spans="1:6">
      <c r="A46" s="322" t="s">
        <v>1199</v>
      </c>
      <c r="B46" s="323" t="s">
        <v>1479</v>
      </c>
      <c r="C46" s="323" t="s">
        <v>1200</v>
      </c>
      <c r="D46" s="323" t="s">
        <v>1174</v>
      </c>
      <c r="E46" s="324">
        <v>651000</v>
      </c>
      <c r="F46" s="324">
        <v>651000</v>
      </c>
    </row>
    <row r="47" spans="1:6">
      <c r="A47" s="322" t="s">
        <v>140</v>
      </c>
      <c r="B47" s="323" t="s">
        <v>1479</v>
      </c>
      <c r="C47" s="323" t="s">
        <v>1200</v>
      </c>
      <c r="D47" s="323" t="s">
        <v>1142</v>
      </c>
      <c r="E47" s="324">
        <v>651000</v>
      </c>
      <c r="F47" s="324">
        <v>651000</v>
      </c>
    </row>
    <row r="48" spans="1:6">
      <c r="A48" s="322" t="s">
        <v>1077</v>
      </c>
      <c r="B48" s="323" t="s">
        <v>1479</v>
      </c>
      <c r="C48" s="323" t="s">
        <v>1200</v>
      </c>
      <c r="D48" s="323" t="s">
        <v>1078</v>
      </c>
      <c r="E48" s="324">
        <v>651000</v>
      </c>
      <c r="F48" s="324">
        <v>651000</v>
      </c>
    </row>
    <row r="49" spans="1:6" ht="229.5">
      <c r="A49" s="322" t="s">
        <v>1480</v>
      </c>
      <c r="B49" s="323" t="s">
        <v>1481</v>
      </c>
      <c r="C49" s="323" t="s">
        <v>1174</v>
      </c>
      <c r="D49" s="323" t="s">
        <v>1174</v>
      </c>
      <c r="E49" s="324">
        <v>1411400</v>
      </c>
      <c r="F49" s="324">
        <v>1411400</v>
      </c>
    </row>
    <row r="50" spans="1:6" ht="38.25">
      <c r="A50" s="322" t="s">
        <v>1328</v>
      </c>
      <c r="B50" s="323" t="s">
        <v>1481</v>
      </c>
      <c r="C50" s="323" t="s">
        <v>1329</v>
      </c>
      <c r="D50" s="323" t="s">
        <v>1174</v>
      </c>
      <c r="E50" s="324">
        <v>1411400</v>
      </c>
      <c r="F50" s="324">
        <v>1411400</v>
      </c>
    </row>
    <row r="51" spans="1:6">
      <c r="A51" s="322" t="s">
        <v>1199</v>
      </c>
      <c r="B51" s="323" t="s">
        <v>1481</v>
      </c>
      <c r="C51" s="323" t="s">
        <v>1200</v>
      </c>
      <c r="D51" s="323" t="s">
        <v>1174</v>
      </c>
      <c r="E51" s="324">
        <v>1411400</v>
      </c>
      <c r="F51" s="324">
        <v>1411400</v>
      </c>
    </row>
    <row r="52" spans="1:6">
      <c r="A52" s="322" t="s">
        <v>140</v>
      </c>
      <c r="B52" s="323" t="s">
        <v>1481</v>
      </c>
      <c r="C52" s="323" t="s">
        <v>1200</v>
      </c>
      <c r="D52" s="323" t="s">
        <v>1142</v>
      </c>
      <c r="E52" s="324">
        <v>1411400</v>
      </c>
      <c r="F52" s="324">
        <v>1411400</v>
      </c>
    </row>
    <row r="53" spans="1:6">
      <c r="A53" s="322" t="s">
        <v>1077</v>
      </c>
      <c r="B53" s="323" t="s">
        <v>1481</v>
      </c>
      <c r="C53" s="323" t="s">
        <v>1200</v>
      </c>
      <c r="D53" s="323" t="s">
        <v>1078</v>
      </c>
      <c r="E53" s="324">
        <v>1411400</v>
      </c>
      <c r="F53" s="324">
        <v>1411400</v>
      </c>
    </row>
    <row r="54" spans="1:6" ht="153">
      <c r="A54" s="322" t="s">
        <v>417</v>
      </c>
      <c r="B54" s="323" t="s">
        <v>767</v>
      </c>
      <c r="C54" s="323" t="s">
        <v>1174</v>
      </c>
      <c r="D54" s="323" t="s">
        <v>1174</v>
      </c>
      <c r="E54" s="324">
        <v>1008000</v>
      </c>
      <c r="F54" s="324">
        <v>1008000</v>
      </c>
    </row>
    <row r="55" spans="1:6" ht="38.25">
      <c r="A55" s="322" t="s">
        <v>1328</v>
      </c>
      <c r="B55" s="323" t="s">
        <v>767</v>
      </c>
      <c r="C55" s="323" t="s">
        <v>1329</v>
      </c>
      <c r="D55" s="323" t="s">
        <v>1174</v>
      </c>
      <c r="E55" s="324">
        <v>1008000</v>
      </c>
      <c r="F55" s="324">
        <v>1008000</v>
      </c>
    </row>
    <row r="56" spans="1:6">
      <c r="A56" s="322" t="s">
        <v>1199</v>
      </c>
      <c r="B56" s="323" t="s">
        <v>767</v>
      </c>
      <c r="C56" s="323" t="s">
        <v>1200</v>
      </c>
      <c r="D56" s="323" t="s">
        <v>1174</v>
      </c>
      <c r="E56" s="324">
        <v>1008000</v>
      </c>
      <c r="F56" s="324">
        <v>1008000</v>
      </c>
    </row>
    <row r="57" spans="1:6">
      <c r="A57" s="322" t="s">
        <v>140</v>
      </c>
      <c r="B57" s="323" t="s">
        <v>767</v>
      </c>
      <c r="C57" s="323" t="s">
        <v>1200</v>
      </c>
      <c r="D57" s="323" t="s">
        <v>1142</v>
      </c>
      <c r="E57" s="324">
        <v>1008000</v>
      </c>
      <c r="F57" s="324">
        <v>1008000</v>
      </c>
    </row>
    <row r="58" spans="1:6">
      <c r="A58" s="322" t="s">
        <v>1075</v>
      </c>
      <c r="B58" s="323" t="s">
        <v>767</v>
      </c>
      <c r="C58" s="323" t="s">
        <v>1200</v>
      </c>
      <c r="D58" s="323" t="s">
        <v>365</v>
      </c>
      <c r="E58" s="324">
        <v>1008000</v>
      </c>
      <c r="F58" s="324">
        <v>1008000</v>
      </c>
    </row>
    <row r="59" spans="1:6" ht="204">
      <c r="A59" s="322" t="s">
        <v>572</v>
      </c>
      <c r="B59" s="323" t="s">
        <v>743</v>
      </c>
      <c r="C59" s="323" t="s">
        <v>1174</v>
      </c>
      <c r="D59" s="323" t="s">
        <v>1174</v>
      </c>
      <c r="E59" s="324">
        <v>48282846</v>
      </c>
      <c r="F59" s="324">
        <v>48282846</v>
      </c>
    </row>
    <row r="60" spans="1:6" ht="76.5">
      <c r="A60" s="322" t="s">
        <v>1319</v>
      </c>
      <c r="B60" s="323" t="s">
        <v>743</v>
      </c>
      <c r="C60" s="323" t="s">
        <v>273</v>
      </c>
      <c r="D60" s="323" t="s">
        <v>1174</v>
      </c>
      <c r="E60" s="324">
        <v>48282846</v>
      </c>
      <c r="F60" s="324">
        <v>48282846</v>
      </c>
    </row>
    <row r="61" spans="1:6" ht="25.5">
      <c r="A61" s="322" t="s">
        <v>1191</v>
      </c>
      <c r="B61" s="323" t="s">
        <v>743</v>
      </c>
      <c r="C61" s="323" t="s">
        <v>133</v>
      </c>
      <c r="D61" s="323" t="s">
        <v>1174</v>
      </c>
      <c r="E61" s="324">
        <v>48282846</v>
      </c>
      <c r="F61" s="324">
        <v>48282846</v>
      </c>
    </row>
    <row r="62" spans="1:6">
      <c r="A62" s="322" t="s">
        <v>140</v>
      </c>
      <c r="B62" s="323" t="s">
        <v>743</v>
      </c>
      <c r="C62" s="323" t="s">
        <v>133</v>
      </c>
      <c r="D62" s="323" t="s">
        <v>1142</v>
      </c>
      <c r="E62" s="324">
        <v>48282846</v>
      </c>
      <c r="F62" s="324">
        <v>48282846</v>
      </c>
    </row>
    <row r="63" spans="1:6">
      <c r="A63" s="322" t="s">
        <v>152</v>
      </c>
      <c r="B63" s="323" t="s">
        <v>743</v>
      </c>
      <c r="C63" s="323" t="s">
        <v>133</v>
      </c>
      <c r="D63" s="323" t="s">
        <v>408</v>
      </c>
      <c r="E63" s="324">
        <v>48282846</v>
      </c>
      <c r="F63" s="324">
        <v>48282846</v>
      </c>
    </row>
    <row r="64" spans="1:6" ht="216.75">
      <c r="A64" s="322" t="s">
        <v>415</v>
      </c>
      <c r="B64" s="323" t="s">
        <v>751</v>
      </c>
      <c r="C64" s="323" t="s">
        <v>1174</v>
      </c>
      <c r="D64" s="323" t="s">
        <v>1174</v>
      </c>
      <c r="E64" s="324">
        <v>69561954</v>
      </c>
      <c r="F64" s="324">
        <v>69561954</v>
      </c>
    </row>
    <row r="65" spans="1:6" ht="76.5">
      <c r="A65" s="322" t="s">
        <v>1319</v>
      </c>
      <c r="B65" s="323" t="s">
        <v>751</v>
      </c>
      <c r="C65" s="323" t="s">
        <v>273</v>
      </c>
      <c r="D65" s="323" t="s">
        <v>1174</v>
      </c>
      <c r="E65" s="324">
        <v>69561954</v>
      </c>
      <c r="F65" s="324">
        <v>69561954</v>
      </c>
    </row>
    <row r="66" spans="1:6" ht="25.5">
      <c r="A66" s="322" t="s">
        <v>1191</v>
      </c>
      <c r="B66" s="323" t="s">
        <v>751</v>
      </c>
      <c r="C66" s="323" t="s">
        <v>133</v>
      </c>
      <c r="D66" s="323" t="s">
        <v>1174</v>
      </c>
      <c r="E66" s="324">
        <v>69561954</v>
      </c>
      <c r="F66" s="324">
        <v>69561954</v>
      </c>
    </row>
    <row r="67" spans="1:6">
      <c r="A67" s="322" t="s">
        <v>140</v>
      </c>
      <c r="B67" s="323" t="s">
        <v>751</v>
      </c>
      <c r="C67" s="323" t="s">
        <v>133</v>
      </c>
      <c r="D67" s="323" t="s">
        <v>1142</v>
      </c>
      <c r="E67" s="324">
        <v>69561954</v>
      </c>
      <c r="F67" s="324">
        <v>69561954</v>
      </c>
    </row>
    <row r="68" spans="1:6">
      <c r="A68" s="322" t="s">
        <v>153</v>
      </c>
      <c r="B68" s="323" t="s">
        <v>751</v>
      </c>
      <c r="C68" s="323" t="s">
        <v>133</v>
      </c>
      <c r="D68" s="323" t="s">
        <v>395</v>
      </c>
      <c r="E68" s="324">
        <v>69561954</v>
      </c>
      <c r="F68" s="324">
        <v>69561954</v>
      </c>
    </row>
    <row r="69" spans="1:6" ht="204">
      <c r="A69" s="322" t="s">
        <v>576</v>
      </c>
      <c r="B69" s="323" t="s">
        <v>755</v>
      </c>
      <c r="C69" s="323" t="s">
        <v>1174</v>
      </c>
      <c r="D69" s="323" t="s">
        <v>1174</v>
      </c>
      <c r="E69" s="324">
        <v>4551000</v>
      </c>
      <c r="F69" s="324">
        <v>4551000</v>
      </c>
    </row>
    <row r="70" spans="1:6" ht="38.25">
      <c r="A70" s="322" t="s">
        <v>1328</v>
      </c>
      <c r="B70" s="323" t="s">
        <v>755</v>
      </c>
      <c r="C70" s="323" t="s">
        <v>1329</v>
      </c>
      <c r="D70" s="323" t="s">
        <v>1174</v>
      </c>
      <c r="E70" s="324">
        <v>4551000</v>
      </c>
      <c r="F70" s="324">
        <v>4551000</v>
      </c>
    </row>
    <row r="71" spans="1:6">
      <c r="A71" s="322" t="s">
        <v>1199</v>
      </c>
      <c r="B71" s="323" t="s">
        <v>755</v>
      </c>
      <c r="C71" s="323" t="s">
        <v>1200</v>
      </c>
      <c r="D71" s="323" t="s">
        <v>1174</v>
      </c>
      <c r="E71" s="324">
        <v>4551000</v>
      </c>
      <c r="F71" s="324">
        <v>4551000</v>
      </c>
    </row>
    <row r="72" spans="1:6">
      <c r="A72" s="322" t="s">
        <v>140</v>
      </c>
      <c r="B72" s="323" t="s">
        <v>755</v>
      </c>
      <c r="C72" s="323" t="s">
        <v>1200</v>
      </c>
      <c r="D72" s="323" t="s">
        <v>1142</v>
      </c>
      <c r="E72" s="324">
        <v>4551000</v>
      </c>
      <c r="F72" s="324">
        <v>4551000</v>
      </c>
    </row>
    <row r="73" spans="1:6">
      <c r="A73" s="322" t="s">
        <v>1077</v>
      </c>
      <c r="B73" s="323" t="s">
        <v>755</v>
      </c>
      <c r="C73" s="323" t="s">
        <v>1200</v>
      </c>
      <c r="D73" s="323" t="s">
        <v>1078</v>
      </c>
      <c r="E73" s="324">
        <v>4551000</v>
      </c>
      <c r="F73" s="324">
        <v>4551000</v>
      </c>
    </row>
    <row r="74" spans="1:6" ht="204">
      <c r="A74" s="322" t="s">
        <v>418</v>
      </c>
      <c r="B74" s="323" t="s">
        <v>768</v>
      </c>
      <c r="C74" s="323" t="s">
        <v>1174</v>
      </c>
      <c r="D74" s="323" t="s">
        <v>1174</v>
      </c>
      <c r="E74" s="324">
        <v>850000</v>
      </c>
      <c r="F74" s="324">
        <v>850000</v>
      </c>
    </row>
    <row r="75" spans="1:6" ht="38.25">
      <c r="A75" s="322" t="s">
        <v>1328</v>
      </c>
      <c r="B75" s="323" t="s">
        <v>768</v>
      </c>
      <c r="C75" s="323" t="s">
        <v>1329</v>
      </c>
      <c r="D75" s="323" t="s">
        <v>1174</v>
      </c>
      <c r="E75" s="324">
        <v>850000</v>
      </c>
      <c r="F75" s="324">
        <v>850000</v>
      </c>
    </row>
    <row r="76" spans="1:6">
      <c r="A76" s="322" t="s">
        <v>1199</v>
      </c>
      <c r="B76" s="323" t="s">
        <v>768</v>
      </c>
      <c r="C76" s="323" t="s">
        <v>1200</v>
      </c>
      <c r="D76" s="323" t="s">
        <v>1174</v>
      </c>
      <c r="E76" s="324">
        <v>850000</v>
      </c>
      <c r="F76" s="324">
        <v>850000</v>
      </c>
    </row>
    <row r="77" spans="1:6">
      <c r="A77" s="322" t="s">
        <v>140</v>
      </c>
      <c r="B77" s="323" t="s">
        <v>768</v>
      </c>
      <c r="C77" s="323" t="s">
        <v>1200</v>
      </c>
      <c r="D77" s="323" t="s">
        <v>1142</v>
      </c>
      <c r="E77" s="324">
        <v>850000</v>
      </c>
      <c r="F77" s="324">
        <v>850000</v>
      </c>
    </row>
    <row r="78" spans="1:6">
      <c r="A78" s="322" t="s">
        <v>1075</v>
      </c>
      <c r="B78" s="323" t="s">
        <v>768</v>
      </c>
      <c r="C78" s="323" t="s">
        <v>1200</v>
      </c>
      <c r="D78" s="323" t="s">
        <v>365</v>
      </c>
      <c r="E78" s="324">
        <v>850000</v>
      </c>
      <c r="F78" s="324">
        <v>850000</v>
      </c>
    </row>
    <row r="79" spans="1:6" ht="102">
      <c r="A79" s="322" t="s">
        <v>1803</v>
      </c>
      <c r="B79" s="323" t="s">
        <v>1804</v>
      </c>
      <c r="C79" s="323" t="s">
        <v>1174</v>
      </c>
      <c r="D79" s="323" t="s">
        <v>1174</v>
      </c>
      <c r="E79" s="324">
        <v>15752100</v>
      </c>
      <c r="F79" s="324">
        <v>15752100</v>
      </c>
    </row>
    <row r="80" spans="1:6" ht="38.25">
      <c r="A80" s="322" t="s">
        <v>1328</v>
      </c>
      <c r="B80" s="323" t="s">
        <v>1804</v>
      </c>
      <c r="C80" s="323" t="s">
        <v>1329</v>
      </c>
      <c r="D80" s="323" t="s">
        <v>1174</v>
      </c>
      <c r="E80" s="324">
        <v>15752100</v>
      </c>
      <c r="F80" s="324">
        <v>15752100</v>
      </c>
    </row>
    <row r="81" spans="1:6">
      <c r="A81" s="322" t="s">
        <v>1199</v>
      </c>
      <c r="B81" s="323" t="s">
        <v>1804</v>
      </c>
      <c r="C81" s="323" t="s">
        <v>1200</v>
      </c>
      <c r="D81" s="323" t="s">
        <v>1174</v>
      </c>
      <c r="E81" s="324">
        <v>15752100</v>
      </c>
      <c r="F81" s="324">
        <v>15752100</v>
      </c>
    </row>
    <row r="82" spans="1:6">
      <c r="A82" s="322" t="s">
        <v>140</v>
      </c>
      <c r="B82" s="323" t="s">
        <v>1804</v>
      </c>
      <c r="C82" s="323" t="s">
        <v>1200</v>
      </c>
      <c r="D82" s="323" t="s">
        <v>1142</v>
      </c>
      <c r="E82" s="324">
        <v>15752100</v>
      </c>
      <c r="F82" s="324">
        <v>15752100</v>
      </c>
    </row>
    <row r="83" spans="1:6">
      <c r="A83" s="322" t="s">
        <v>1077</v>
      </c>
      <c r="B83" s="323" t="s">
        <v>1804</v>
      </c>
      <c r="C83" s="323" t="s">
        <v>1200</v>
      </c>
      <c r="D83" s="323" t="s">
        <v>1078</v>
      </c>
      <c r="E83" s="324">
        <v>15752100</v>
      </c>
      <c r="F83" s="324">
        <v>15752100</v>
      </c>
    </row>
    <row r="84" spans="1:6" ht="191.25">
      <c r="A84" s="322" t="s">
        <v>530</v>
      </c>
      <c r="B84" s="323" t="s">
        <v>757</v>
      </c>
      <c r="C84" s="323" t="s">
        <v>1174</v>
      </c>
      <c r="D84" s="323" t="s">
        <v>1174</v>
      </c>
      <c r="E84" s="324">
        <v>2608000</v>
      </c>
      <c r="F84" s="324">
        <v>2608000</v>
      </c>
    </row>
    <row r="85" spans="1:6" ht="76.5">
      <c r="A85" s="322" t="s">
        <v>1319</v>
      </c>
      <c r="B85" s="323" t="s">
        <v>757</v>
      </c>
      <c r="C85" s="323" t="s">
        <v>273</v>
      </c>
      <c r="D85" s="323" t="s">
        <v>1174</v>
      </c>
      <c r="E85" s="324">
        <v>390000</v>
      </c>
      <c r="F85" s="324">
        <v>390000</v>
      </c>
    </row>
    <row r="86" spans="1:6" ht="25.5">
      <c r="A86" s="322" t="s">
        <v>1191</v>
      </c>
      <c r="B86" s="323" t="s">
        <v>757</v>
      </c>
      <c r="C86" s="323" t="s">
        <v>133</v>
      </c>
      <c r="D86" s="323" t="s">
        <v>1174</v>
      </c>
      <c r="E86" s="324">
        <v>390000</v>
      </c>
      <c r="F86" s="324">
        <v>390000</v>
      </c>
    </row>
    <row r="87" spans="1:6">
      <c r="A87" s="322" t="s">
        <v>140</v>
      </c>
      <c r="B87" s="323" t="s">
        <v>757</v>
      </c>
      <c r="C87" s="323" t="s">
        <v>133</v>
      </c>
      <c r="D87" s="323" t="s">
        <v>1142</v>
      </c>
      <c r="E87" s="324">
        <v>390000</v>
      </c>
      <c r="F87" s="324">
        <v>390000</v>
      </c>
    </row>
    <row r="88" spans="1:6">
      <c r="A88" s="322" t="s">
        <v>153</v>
      </c>
      <c r="B88" s="323" t="s">
        <v>757</v>
      </c>
      <c r="C88" s="323" t="s">
        <v>133</v>
      </c>
      <c r="D88" s="323" t="s">
        <v>395</v>
      </c>
      <c r="E88" s="324">
        <v>390000</v>
      </c>
      <c r="F88" s="324">
        <v>390000</v>
      </c>
    </row>
    <row r="89" spans="1:6" ht="38.25">
      <c r="A89" s="322" t="s">
        <v>1320</v>
      </c>
      <c r="B89" s="323" t="s">
        <v>757</v>
      </c>
      <c r="C89" s="323" t="s">
        <v>1321</v>
      </c>
      <c r="D89" s="323" t="s">
        <v>1174</v>
      </c>
      <c r="E89" s="324">
        <v>2218000</v>
      </c>
      <c r="F89" s="324">
        <v>2218000</v>
      </c>
    </row>
    <row r="90" spans="1:6" ht="38.25">
      <c r="A90" s="322" t="s">
        <v>1197</v>
      </c>
      <c r="B90" s="323" t="s">
        <v>757</v>
      </c>
      <c r="C90" s="323" t="s">
        <v>1198</v>
      </c>
      <c r="D90" s="323" t="s">
        <v>1174</v>
      </c>
      <c r="E90" s="324">
        <v>2218000</v>
      </c>
      <c r="F90" s="324">
        <v>2218000</v>
      </c>
    </row>
    <row r="91" spans="1:6">
      <c r="A91" s="322" t="s">
        <v>140</v>
      </c>
      <c r="B91" s="323" t="s">
        <v>757</v>
      </c>
      <c r="C91" s="323" t="s">
        <v>1198</v>
      </c>
      <c r="D91" s="323" t="s">
        <v>1142</v>
      </c>
      <c r="E91" s="324">
        <v>2218000</v>
      </c>
      <c r="F91" s="324">
        <v>2218000</v>
      </c>
    </row>
    <row r="92" spans="1:6">
      <c r="A92" s="322" t="s">
        <v>153</v>
      </c>
      <c r="B92" s="323" t="s">
        <v>757</v>
      </c>
      <c r="C92" s="323" t="s">
        <v>1198</v>
      </c>
      <c r="D92" s="323" t="s">
        <v>395</v>
      </c>
      <c r="E92" s="324">
        <v>2218000</v>
      </c>
      <c r="F92" s="324">
        <v>2218000</v>
      </c>
    </row>
    <row r="93" spans="1:6" ht="178.5">
      <c r="A93" s="322" t="s">
        <v>577</v>
      </c>
      <c r="B93" s="323" t="s">
        <v>756</v>
      </c>
      <c r="C93" s="323" t="s">
        <v>1174</v>
      </c>
      <c r="D93" s="323" t="s">
        <v>1174</v>
      </c>
      <c r="E93" s="324">
        <v>78700</v>
      </c>
      <c r="F93" s="324">
        <v>78700</v>
      </c>
    </row>
    <row r="94" spans="1:6" ht="38.25">
      <c r="A94" s="322" t="s">
        <v>1328</v>
      </c>
      <c r="B94" s="323" t="s">
        <v>756</v>
      </c>
      <c r="C94" s="323" t="s">
        <v>1329</v>
      </c>
      <c r="D94" s="323" t="s">
        <v>1174</v>
      </c>
      <c r="E94" s="324">
        <v>78700</v>
      </c>
      <c r="F94" s="324">
        <v>78700</v>
      </c>
    </row>
    <row r="95" spans="1:6">
      <c r="A95" s="322" t="s">
        <v>1199</v>
      </c>
      <c r="B95" s="323" t="s">
        <v>756</v>
      </c>
      <c r="C95" s="323" t="s">
        <v>1200</v>
      </c>
      <c r="D95" s="323" t="s">
        <v>1174</v>
      </c>
      <c r="E95" s="324">
        <v>78700</v>
      </c>
      <c r="F95" s="324">
        <v>78700</v>
      </c>
    </row>
    <row r="96" spans="1:6">
      <c r="A96" s="322" t="s">
        <v>140</v>
      </c>
      <c r="B96" s="323" t="s">
        <v>756</v>
      </c>
      <c r="C96" s="323" t="s">
        <v>1200</v>
      </c>
      <c r="D96" s="323" t="s">
        <v>1142</v>
      </c>
      <c r="E96" s="324">
        <v>78700</v>
      </c>
      <c r="F96" s="324">
        <v>78700</v>
      </c>
    </row>
    <row r="97" spans="1:6">
      <c r="A97" s="322" t="s">
        <v>1077</v>
      </c>
      <c r="B97" s="323" t="s">
        <v>756</v>
      </c>
      <c r="C97" s="323" t="s">
        <v>1200</v>
      </c>
      <c r="D97" s="323" t="s">
        <v>1078</v>
      </c>
      <c r="E97" s="324">
        <v>78700</v>
      </c>
      <c r="F97" s="324">
        <v>78700</v>
      </c>
    </row>
    <row r="98" spans="1:6" ht="140.25">
      <c r="A98" s="322" t="s">
        <v>573</v>
      </c>
      <c r="B98" s="323" t="s">
        <v>744</v>
      </c>
      <c r="C98" s="323" t="s">
        <v>1174</v>
      </c>
      <c r="D98" s="323" t="s">
        <v>1174</v>
      </c>
      <c r="E98" s="324">
        <v>839000</v>
      </c>
      <c r="F98" s="324">
        <v>839000</v>
      </c>
    </row>
    <row r="99" spans="1:6" ht="76.5">
      <c r="A99" s="322" t="s">
        <v>1319</v>
      </c>
      <c r="B99" s="323" t="s">
        <v>744</v>
      </c>
      <c r="C99" s="323" t="s">
        <v>273</v>
      </c>
      <c r="D99" s="323" t="s">
        <v>1174</v>
      </c>
      <c r="E99" s="324">
        <v>839000</v>
      </c>
      <c r="F99" s="324">
        <v>839000</v>
      </c>
    </row>
    <row r="100" spans="1:6" ht="25.5">
      <c r="A100" s="322" t="s">
        <v>1191</v>
      </c>
      <c r="B100" s="323" t="s">
        <v>744</v>
      </c>
      <c r="C100" s="323" t="s">
        <v>133</v>
      </c>
      <c r="D100" s="323" t="s">
        <v>1174</v>
      </c>
      <c r="E100" s="324">
        <v>839000</v>
      </c>
      <c r="F100" s="324">
        <v>839000</v>
      </c>
    </row>
    <row r="101" spans="1:6">
      <c r="A101" s="322" t="s">
        <v>140</v>
      </c>
      <c r="B101" s="323" t="s">
        <v>744</v>
      </c>
      <c r="C101" s="323" t="s">
        <v>133</v>
      </c>
      <c r="D101" s="323" t="s">
        <v>1142</v>
      </c>
      <c r="E101" s="324">
        <v>839000</v>
      </c>
      <c r="F101" s="324">
        <v>839000</v>
      </c>
    </row>
    <row r="102" spans="1:6">
      <c r="A102" s="322" t="s">
        <v>152</v>
      </c>
      <c r="B102" s="323" t="s">
        <v>744</v>
      </c>
      <c r="C102" s="323" t="s">
        <v>133</v>
      </c>
      <c r="D102" s="323" t="s">
        <v>408</v>
      </c>
      <c r="E102" s="324">
        <v>839000</v>
      </c>
      <c r="F102" s="324">
        <v>839000</v>
      </c>
    </row>
    <row r="103" spans="1:6" ht="165.75">
      <c r="A103" s="322" t="s">
        <v>578</v>
      </c>
      <c r="B103" s="323" t="s">
        <v>752</v>
      </c>
      <c r="C103" s="323" t="s">
        <v>1174</v>
      </c>
      <c r="D103" s="323" t="s">
        <v>1174</v>
      </c>
      <c r="E103" s="324">
        <v>960000</v>
      </c>
      <c r="F103" s="324">
        <v>960000</v>
      </c>
    </row>
    <row r="104" spans="1:6" ht="76.5">
      <c r="A104" s="322" t="s">
        <v>1319</v>
      </c>
      <c r="B104" s="323" t="s">
        <v>752</v>
      </c>
      <c r="C104" s="323" t="s">
        <v>273</v>
      </c>
      <c r="D104" s="323" t="s">
        <v>1174</v>
      </c>
      <c r="E104" s="324">
        <v>960000</v>
      </c>
      <c r="F104" s="324">
        <v>960000</v>
      </c>
    </row>
    <row r="105" spans="1:6" ht="25.5">
      <c r="A105" s="322" t="s">
        <v>1191</v>
      </c>
      <c r="B105" s="323" t="s">
        <v>752</v>
      </c>
      <c r="C105" s="323" t="s">
        <v>133</v>
      </c>
      <c r="D105" s="323" t="s">
        <v>1174</v>
      </c>
      <c r="E105" s="324">
        <v>960000</v>
      </c>
      <c r="F105" s="324">
        <v>960000</v>
      </c>
    </row>
    <row r="106" spans="1:6">
      <c r="A106" s="322" t="s">
        <v>140</v>
      </c>
      <c r="B106" s="323" t="s">
        <v>752</v>
      </c>
      <c r="C106" s="323" t="s">
        <v>133</v>
      </c>
      <c r="D106" s="323" t="s">
        <v>1142</v>
      </c>
      <c r="E106" s="324">
        <v>960000</v>
      </c>
      <c r="F106" s="324">
        <v>960000</v>
      </c>
    </row>
    <row r="107" spans="1:6">
      <c r="A107" s="322" t="s">
        <v>153</v>
      </c>
      <c r="B107" s="323" t="s">
        <v>752</v>
      </c>
      <c r="C107" s="323" t="s">
        <v>133</v>
      </c>
      <c r="D107" s="323" t="s">
        <v>395</v>
      </c>
      <c r="E107" s="324">
        <v>960000</v>
      </c>
      <c r="F107" s="324">
        <v>960000</v>
      </c>
    </row>
    <row r="108" spans="1:6" ht="153">
      <c r="A108" s="322" t="s">
        <v>579</v>
      </c>
      <c r="B108" s="323" t="s">
        <v>759</v>
      </c>
      <c r="C108" s="323" t="s">
        <v>1174</v>
      </c>
      <c r="D108" s="323" t="s">
        <v>1174</v>
      </c>
      <c r="E108" s="324">
        <v>570000</v>
      </c>
      <c r="F108" s="324">
        <v>570000</v>
      </c>
    </row>
    <row r="109" spans="1:6" ht="38.25">
      <c r="A109" s="322" t="s">
        <v>1328</v>
      </c>
      <c r="B109" s="323" t="s">
        <v>759</v>
      </c>
      <c r="C109" s="323" t="s">
        <v>1329</v>
      </c>
      <c r="D109" s="323" t="s">
        <v>1174</v>
      </c>
      <c r="E109" s="324">
        <v>570000</v>
      </c>
      <c r="F109" s="324">
        <v>570000</v>
      </c>
    </row>
    <row r="110" spans="1:6">
      <c r="A110" s="322" t="s">
        <v>1199</v>
      </c>
      <c r="B110" s="323" t="s">
        <v>759</v>
      </c>
      <c r="C110" s="323" t="s">
        <v>1200</v>
      </c>
      <c r="D110" s="323" t="s">
        <v>1174</v>
      </c>
      <c r="E110" s="324">
        <v>570000</v>
      </c>
      <c r="F110" s="324">
        <v>570000</v>
      </c>
    </row>
    <row r="111" spans="1:6">
      <c r="A111" s="322" t="s">
        <v>140</v>
      </c>
      <c r="B111" s="323" t="s">
        <v>759</v>
      </c>
      <c r="C111" s="323" t="s">
        <v>1200</v>
      </c>
      <c r="D111" s="323" t="s">
        <v>1142</v>
      </c>
      <c r="E111" s="324">
        <v>570000</v>
      </c>
      <c r="F111" s="324">
        <v>570000</v>
      </c>
    </row>
    <row r="112" spans="1:6">
      <c r="A112" s="322" t="s">
        <v>1077</v>
      </c>
      <c r="B112" s="323" t="s">
        <v>759</v>
      </c>
      <c r="C112" s="323" t="s">
        <v>1200</v>
      </c>
      <c r="D112" s="323" t="s">
        <v>1078</v>
      </c>
      <c r="E112" s="324">
        <v>570000</v>
      </c>
      <c r="F112" s="324">
        <v>570000</v>
      </c>
    </row>
    <row r="113" spans="1:6" ht="153">
      <c r="A113" s="322" t="s">
        <v>769</v>
      </c>
      <c r="B113" s="323" t="s">
        <v>770</v>
      </c>
      <c r="C113" s="323" t="s">
        <v>1174</v>
      </c>
      <c r="D113" s="323" t="s">
        <v>1174</v>
      </c>
      <c r="E113" s="324">
        <v>93000</v>
      </c>
      <c r="F113" s="324">
        <v>93000</v>
      </c>
    </row>
    <row r="114" spans="1:6" ht="38.25">
      <c r="A114" s="322" t="s">
        <v>1328</v>
      </c>
      <c r="B114" s="323" t="s">
        <v>770</v>
      </c>
      <c r="C114" s="323" t="s">
        <v>1329</v>
      </c>
      <c r="D114" s="323" t="s">
        <v>1174</v>
      </c>
      <c r="E114" s="324">
        <v>93000</v>
      </c>
      <c r="F114" s="324">
        <v>93000</v>
      </c>
    </row>
    <row r="115" spans="1:6">
      <c r="A115" s="322" t="s">
        <v>1199</v>
      </c>
      <c r="B115" s="323" t="s">
        <v>770</v>
      </c>
      <c r="C115" s="323" t="s">
        <v>1200</v>
      </c>
      <c r="D115" s="323" t="s">
        <v>1174</v>
      </c>
      <c r="E115" s="324">
        <v>93000</v>
      </c>
      <c r="F115" s="324">
        <v>93000</v>
      </c>
    </row>
    <row r="116" spans="1:6">
      <c r="A116" s="322" t="s">
        <v>140</v>
      </c>
      <c r="B116" s="323" t="s">
        <v>770</v>
      </c>
      <c r="C116" s="323" t="s">
        <v>1200</v>
      </c>
      <c r="D116" s="323" t="s">
        <v>1142</v>
      </c>
      <c r="E116" s="324">
        <v>93000</v>
      </c>
      <c r="F116" s="324">
        <v>93000</v>
      </c>
    </row>
    <row r="117" spans="1:6">
      <c r="A117" s="322" t="s">
        <v>1075</v>
      </c>
      <c r="B117" s="323" t="s">
        <v>770</v>
      </c>
      <c r="C117" s="323" t="s">
        <v>1200</v>
      </c>
      <c r="D117" s="323" t="s">
        <v>365</v>
      </c>
      <c r="E117" s="324">
        <v>93000</v>
      </c>
      <c r="F117" s="324">
        <v>93000</v>
      </c>
    </row>
    <row r="118" spans="1:6" ht="153">
      <c r="A118" s="322" t="s">
        <v>574</v>
      </c>
      <c r="B118" s="323" t="s">
        <v>745</v>
      </c>
      <c r="C118" s="323" t="s">
        <v>1174</v>
      </c>
      <c r="D118" s="323" t="s">
        <v>1174</v>
      </c>
      <c r="E118" s="324">
        <v>42387100</v>
      </c>
      <c r="F118" s="324">
        <v>42387100</v>
      </c>
    </row>
    <row r="119" spans="1:6" ht="38.25">
      <c r="A119" s="322" t="s">
        <v>1320</v>
      </c>
      <c r="B119" s="323" t="s">
        <v>745</v>
      </c>
      <c r="C119" s="323" t="s">
        <v>1321</v>
      </c>
      <c r="D119" s="323" t="s">
        <v>1174</v>
      </c>
      <c r="E119" s="324">
        <v>42387100</v>
      </c>
      <c r="F119" s="324">
        <v>42387100</v>
      </c>
    </row>
    <row r="120" spans="1:6" ht="38.25">
      <c r="A120" s="322" t="s">
        <v>1197</v>
      </c>
      <c r="B120" s="323" t="s">
        <v>745</v>
      </c>
      <c r="C120" s="323" t="s">
        <v>1198</v>
      </c>
      <c r="D120" s="323" t="s">
        <v>1174</v>
      </c>
      <c r="E120" s="324">
        <v>42387100</v>
      </c>
      <c r="F120" s="324">
        <v>42387100</v>
      </c>
    </row>
    <row r="121" spans="1:6">
      <c r="A121" s="322" t="s">
        <v>140</v>
      </c>
      <c r="B121" s="323" t="s">
        <v>745</v>
      </c>
      <c r="C121" s="323" t="s">
        <v>1198</v>
      </c>
      <c r="D121" s="323" t="s">
        <v>1142</v>
      </c>
      <c r="E121" s="324">
        <v>42387100</v>
      </c>
      <c r="F121" s="324">
        <v>42387100</v>
      </c>
    </row>
    <row r="122" spans="1:6">
      <c r="A122" s="322" t="s">
        <v>152</v>
      </c>
      <c r="B122" s="323" t="s">
        <v>745</v>
      </c>
      <c r="C122" s="323" t="s">
        <v>1198</v>
      </c>
      <c r="D122" s="323" t="s">
        <v>408</v>
      </c>
      <c r="E122" s="324">
        <v>42387100</v>
      </c>
      <c r="F122" s="324">
        <v>42387100</v>
      </c>
    </row>
    <row r="123" spans="1:6" ht="178.5">
      <c r="A123" s="322" t="s">
        <v>580</v>
      </c>
      <c r="B123" s="323" t="s">
        <v>753</v>
      </c>
      <c r="C123" s="323" t="s">
        <v>1174</v>
      </c>
      <c r="D123" s="323" t="s">
        <v>1174</v>
      </c>
      <c r="E123" s="324">
        <v>105225478</v>
      </c>
      <c r="F123" s="324">
        <v>105225478</v>
      </c>
    </row>
    <row r="124" spans="1:6" ht="38.25">
      <c r="A124" s="322" t="s">
        <v>1320</v>
      </c>
      <c r="B124" s="323" t="s">
        <v>753</v>
      </c>
      <c r="C124" s="323" t="s">
        <v>1321</v>
      </c>
      <c r="D124" s="323" t="s">
        <v>1174</v>
      </c>
      <c r="E124" s="324">
        <v>105225478</v>
      </c>
      <c r="F124" s="324">
        <v>105225478</v>
      </c>
    </row>
    <row r="125" spans="1:6" ht="38.25">
      <c r="A125" s="322" t="s">
        <v>1197</v>
      </c>
      <c r="B125" s="323" t="s">
        <v>753</v>
      </c>
      <c r="C125" s="323" t="s">
        <v>1198</v>
      </c>
      <c r="D125" s="323" t="s">
        <v>1174</v>
      </c>
      <c r="E125" s="324">
        <v>105225478</v>
      </c>
      <c r="F125" s="324">
        <v>105225478</v>
      </c>
    </row>
    <row r="126" spans="1:6">
      <c r="A126" s="322" t="s">
        <v>140</v>
      </c>
      <c r="B126" s="323" t="s">
        <v>753</v>
      </c>
      <c r="C126" s="323" t="s">
        <v>1198</v>
      </c>
      <c r="D126" s="323" t="s">
        <v>1142</v>
      </c>
      <c r="E126" s="324">
        <v>105225478</v>
      </c>
      <c r="F126" s="324">
        <v>105225478</v>
      </c>
    </row>
    <row r="127" spans="1:6">
      <c r="A127" s="322" t="s">
        <v>153</v>
      </c>
      <c r="B127" s="323" t="s">
        <v>753</v>
      </c>
      <c r="C127" s="323" t="s">
        <v>1198</v>
      </c>
      <c r="D127" s="323" t="s">
        <v>395</v>
      </c>
      <c r="E127" s="324">
        <v>105225478</v>
      </c>
      <c r="F127" s="324">
        <v>105225478</v>
      </c>
    </row>
    <row r="128" spans="1:6" ht="165.75">
      <c r="A128" s="322" t="s">
        <v>581</v>
      </c>
      <c r="B128" s="323" t="s">
        <v>760</v>
      </c>
      <c r="C128" s="323" t="s">
        <v>1174</v>
      </c>
      <c r="D128" s="323" t="s">
        <v>1174</v>
      </c>
      <c r="E128" s="324">
        <v>2963352</v>
      </c>
      <c r="F128" s="324">
        <v>2963352</v>
      </c>
    </row>
    <row r="129" spans="1:6" ht="38.25">
      <c r="A129" s="322" t="s">
        <v>1328</v>
      </c>
      <c r="B129" s="323" t="s">
        <v>760</v>
      </c>
      <c r="C129" s="323" t="s">
        <v>1329</v>
      </c>
      <c r="D129" s="323" t="s">
        <v>1174</v>
      </c>
      <c r="E129" s="324">
        <v>2963352</v>
      </c>
      <c r="F129" s="324">
        <v>2963352</v>
      </c>
    </row>
    <row r="130" spans="1:6">
      <c r="A130" s="322" t="s">
        <v>1199</v>
      </c>
      <c r="B130" s="323" t="s">
        <v>760</v>
      </c>
      <c r="C130" s="323" t="s">
        <v>1200</v>
      </c>
      <c r="D130" s="323" t="s">
        <v>1174</v>
      </c>
      <c r="E130" s="324">
        <v>2963352</v>
      </c>
      <c r="F130" s="324">
        <v>2963352</v>
      </c>
    </row>
    <row r="131" spans="1:6">
      <c r="A131" s="322" t="s">
        <v>140</v>
      </c>
      <c r="B131" s="323" t="s">
        <v>760</v>
      </c>
      <c r="C131" s="323" t="s">
        <v>1200</v>
      </c>
      <c r="D131" s="323" t="s">
        <v>1142</v>
      </c>
      <c r="E131" s="324">
        <v>2438256</v>
      </c>
      <c r="F131" s="324">
        <v>2438256</v>
      </c>
    </row>
    <row r="132" spans="1:6">
      <c r="A132" s="322" t="s">
        <v>1077</v>
      </c>
      <c r="B132" s="323" t="s">
        <v>760</v>
      </c>
      <c r="C132" s="323" t="s">
        <v>1200</v>
      </c>
      <c r="D132" s="323" t="s">
        <v>1078</v>
      </c>
      <c r="E132" s="324">
        <v>2438256</v>
      </c>
      <c r="F132" s="324">
        <v>2438256</v>
      </c>
    </row>
    <row r="133" spans="1:6">
      <c r="A133" s="322" t="s">
        <v>248</v>
      </c>
      <c r="B133" s="323" t="s">
        <v>760</v>
      </c>
      <c r="C133" s="323" t="s">
        <v>1200</v>
      </c>
      <c r="D133" s="323" t="s">
        <v>1144</v>
      </c>
      <c r="E133" s="324">
        <v>525096</v>
      </c>
      <c r="F133" s="324">
        <v>525096</v>
      </c>
    </row>
    <row r="134" spans="1:6">
      <c r="A134" s="322" t="s">
        <v>1229</v>
      </c>
      <c r="B134" s="323" t="s">
        <v>760</v>
      </c>
      <c r="C134" s="323" t="s">
        <v>1200</v>
      </c>
      <c r="D134" s="323" t="s">
        <v>1230</v>
      </c>
      <c r="E134" s="324">
        <v>525096</v>
      </c>
      <c r="F134" s="324">
        <v>525096</v>
      </c>
    </row>
    <row r="135" spans="1:6" ht="165.75">
      <c r="A135" s="322" t="s">
        <v>1149</v>
      </c>
      <c r="B135" s="323" t="s">
        <v>1150</v>
      </c>
      <c r="C135" s="323" t="s">
        <v>1174</v>
      </c>
      <c r="D135" s="323" t="s">
        <v>1174</v>
      </c>
      <c r="E135" s="324">
        <v>59000</v>
      </c>
      <c r="F135" s="324">
        <v>59000</v>
      </c>
    </row>
    <row r="136" spans="1:6" ht="38.25">
      <c r="A136" s="322" t="s">
        <v>1328</v>
      </c>
      <c r="B136" s="323" t="s">
        <v>1150</v>
      </c>
      <c r="C136" s="323" t="s">
        <v>1329</v>
      </c>
      <c r="D136" s="323" t="s">
        <v>1174</v>
      </c>
      <c r="E136" s="324">
        <v>59000</v>
      </c>
      <c r="F136" s="324">
        <v>59000</v>
      </c>
    </row>
    <row r="137" spans="1:6">
      <c r="A137" s="322" t="s">
        <v>1199</v>
      </c>
      <c r="B137" s="323" t="s">
        <v>1150</v>
      </c>
      <c r="C137" s="323" t="s">
        <v>1200</v>
      </c>
      <c r="D137" s="323" t="s">
        <v>1174</v>
      </c>
      <c r="E137" s="324">
        <v>59000</v>
      </c>
      <c r="F137" s="324">
        <v>59000</v>
      </c>
    </row>
    <row r="138" spans="1:6">
      <c r="A138" s="322" t="s">
        <v>140</v>
      </c>
      <c r="B138" s="323" t="s">
        <v>1150</v>
      </c>
      <c r="C138" s="323" t="s">
        <v>1200</v>
      </c>
      <c r="D138" s="323" t="s">
        <v>1142</v>
      </c>
      <c r="E138" s="324">
        <v>59000</v>
      </c>
      <c r="F138" s="324">
        <v>59000</v>
      </c>
    </row>
    <row r="139" spans="1:6">
      <c r="A139" s="322" t="s">
        <v>1075</v>
      </c>
      <c r="B139" s="323" t="s">
        <v>1150</v>
      </c>
      <c r="C139" s="323" t="s">
        <v>1200</v>
      </c>
      <c r="D139" s="323" t="s">
        <v>365</v>
      </c>
      <c r="E139" s="324">
        <v>59000</v>
      </c>
      <c r="F139" s="324">
        <v>59000</v>
      </c>
    </row>
    <row r="140" spans="1:6" ht="165.75">
      <c r="A140" s="322" t="s">
        <v>1796</v>
      </c>
      <c r="B140" s="323" t="s">
        <v>1797</v>
      </c>
      <c r="C140" s="323" t="s">
        <v>1174</v>
      </c>
      <c r="D140" s="323" t="s">
        <v>1174</v>
      </c>
      <c r="E140" s="324">
        <v>874300</v>
      </c>
      <c r="F140" s="324">
        <v>874300</v>
      </c>
    </row>
    <row r="141" spans="1:6" ht="38.25">
      <c r="A141" s="322" t="s">
        <v>1320</v>
      </c>
      <c r="B141" s="323" t="s">
        <v>1797</v>
      </c>
      <c r="C141" s="323" t="s">
        <v>1321</v>
      </c>
      <c r="D141" s="323" t="s">
        <v>1174</v>
      </c>
      <c r="E141" s="324">
        <v>874300</v>
      </c>
      <c r="F141" s="324">
        <v>874300</v>
      </c>
    </row>
    <row r="142" spans="1:6" ht="38.25">
      <c r="A142" s="322" t="s">
        <v>1197</v>
      </c>
      <c r="B142" s="323" t="s">
        <v>1797</v>
      </c>
      <c r="C142" s="323" t="s">
        <v>1198</v>
      </c>
      <c r="D142" s="323" t="s">
        <v>1174</v>
      </c>
      <c r="E142" s="324">
        <v>874300</v>
      </c>
      <c r="F142" s="324">
        <v>874300</v>
      </c>
    </row>
    <row r="143" spans="1:6">
      <c r="A143" s="322" t="s">
        <v>140</v>
      </c>
      <c r="B143" s="323" t="s">
        <v>1797</v>
      </c>
      <c r="C143" s="323" t="s">
        <v>1198</v>
      </c>
      <c r="D143" s="323" t="s">
        <v>1142</v>
      </c>
      <c r="E143" s="324">
        <v>874300</v>
      </c>
      <c r="F143" s="324">
        <v>874300</v>
      </c>
    </row>
    <row r="144" spans="1:6">
      <c r="A144" s="322" t="s">
        <v>152</v>
      </c>
      <c r="B144" s="323" t="s">
        <v>1797</v>
      </c>
      <c r="C144" s="323" t="s">
        <v>1198</v>
      </c>
      <c r="D144" s="323" t="s">
        <v>408</v>
      </c>
      <c r="E144" s="324">
        <v>874300</v>
      </c>
      <c r="F144" s="324">
        <v>874300</v>
      </c>
    </row>
    <row r="145" spans="1:6" ht="178.5">
      <c r="A145" s="322" t="s">
        <v>1799</v>
      </c>
      <c r="B145" s="323" t="s">
        <v>1800</v>
      </c>
      <c r="C145" s="323" t="s">
        <v>1174</v>
      </c>
      <c r="D145" s="323" t="s">
        <v>1174</v>
      </c>
      <c r="E145" s="324">
        <v>1351700</v>
      </c>
      <c r="F145" s="324">
        <v>1351700</v>
      </c>
    </row>
    <row r="146" spans="1:6" ht="38.25">
      <c r="A146" s="322" t="s">
        <v>1320</v>
      </c>
      <c r="B146" s="323" t="s">
        <v>1800</v>
      </c>
      <c r="C146" s="323" t="s">
        <v>1321</v>
      </c>
      <c r="D146" s="323" t="s">
        <v>1174</v>
      </c>
      <c r="E146" s="324">
        <v>1351700</v>
      </c>
      <c r="F146" s="324">
        <v>1351700</v>
      </c>
    </row>
    <row r="147" spans="1:6" ht="38.25">
      <c r="A147" s="322" t="s">
        <v>1197</v>
      </c>
      <c r="B147" s="323" t="s">
        <v>1800</v>
      </c>
      <c r="C147" s="323" t="s">
        <v>1198</v>
      </c>
      <c r="D147" s="323" t="s">
        <v>1174</v>
      </c>
      <c r="E147" s="324">
        <v>1351700</v>
      </c>
      <c r="F147" s="324">
        <v>1351700</v>
      </c>
    </row>
    <row r="148" spans="1:6">
      <c r="A148" s="322" t="s">
        <v>140</v>
      </c>
      <c r="B148" s="323" t="s">
        <v>1800</v>
      </c>
      <c r="C148" s="323" t="s">
        <v>1198</v>
      </c>
      <c r="D148" s="323" t="s">
        <v>1142</v>
      </c>
      <c r="E148" s="324">
        <v>1351700</v>
      </c>
      <c r="F148" s="324">
        <v>1351700</v>
      </c>
    </row>
    <row r="149" spans="1:6">
      <c r="A149" s="322" t="s">
        <v>153</v>
      </c>
      <c r="B149" s="323" t="s">
        <v>1800</v>
      </c>
      <c r="C149" s="323" t="s">
        <v>1198</v>
      </c>
      <c r="D149" s="323" t="s">
        <v>395</v>
      </c>
      <c r="E149" s="324">
        <v>1351700</v>
      </c>
      <c r="F149" s="324">
        <v>1351700</v>
      </c>
    </row>
    <row r="150" spans="1:6" ht="165.75">
      <c r="A150" s="322" t="s">
        <v>1869</v>
      </c>
      <c r="B150" s="323" t="s">
        <v>1870</v>
      </c>
      <c r="C150" s="323" t="s">
        <v>1174</v>
      </c>
      <c r="D150" s="323" t="s">
        <v>1174</v>
      </c>
      <c r="E150" s="324">
        <v>37200</v>
      </c>
      <c r="F150" s="324">
        <v>37200</v>
      </c>
    </row>
    <row r="151" spans="1:6" ht="38.25">
      <c r="A151" s="322" t="s">
        <v>1328</v>
      </c>
      <c r="B151" s="323" t="s">
        <v>1870</v>
      </c>
      <c r="C151" s="323" t="s">
        <v>1329</v>
      </c>
      <c r="D151" s="323" t="s">
        <v>1174</v>
      </c>
      <c r="E151" s="324">
        <v>37200</v>
      </c>
      <c r="F151" s="324">
        <v>37200</v>
      </c>
    </row>
    <row r="152" spans="1:6">
      <c r="A152" s="322" t="s">
        <v>1199</v>
      </c>
      <c r="B152" s="323" t="s">
        <v>1870</v>
      </c>
      <c r="C152" s="323" t="s">
        <v>1200</v>
      </c>
      <c r="D152" s="323" t="s">
        <v>1174</v>
      </c>
      <c r="E152" s="324">
        <v>37200</v>
      </c>
      <c r="F152" s="324">
        <v>37200</v>
      </c>
    </row>
    <row r="153" spans="1:6">
      <c r="A153" s="322" t="s">
        <v>140</v>
      </c>
      <c r="B153" s="323" t="s">
        <v>1870</v>
      </c>
      <c r="C153" s="323" t="s">
        <v>1200</v>
      </c>
      <c r="D153" s="323" t="s">
        <v>1142</v>
      </c>
      <c r="E153" s="324">
        <v>37200</v>
      </c>
      <c r="F153" s="324">
        <v>37200</v>
      </c>
    </row>
    <row r="154" spans="1:6">
      <c r="A154" s="322" t="s">
        <v>1077</v>
      </c>
      <c r="B154" s="323" t="s">
        <v>1870</v>
      </c>
      <c r="C154" s="323" t="s">
        <v>1200</v>
      </c>
      <c r="D154" s="323" t="s">
        <v>1078</v>
      </c>
      <c r="E154" s="324">
        <v>37200</v>
      </c>
      <c r="F154" s="324">
        <v>37200</v>
      </c>
    </row>
    <row r="155" spans="1:6" ht="165.75">
      <c r="A155" s="322" t="s">
        <v>1871</v>
      </c>
      <c r="B155" s="323" t="s">
        <v>1872</v>
      </c>
      <c r="C155" s="323" t="s">
        <v>1174</v>
      </c>
      <c r="D155" s="323" t="s">
        <v>1174</v>
      </c>
      <c r="E155" s="324">
        <v>47750</v>
      </c>
      <c r="F155" s="324">
        <v>47750</v>
      </c>
    </row>
    <row r="156" spans="1:6" ht="38.25">
      <c r="A156" s="322" t="s">
        <v>1328</v>
      </c>
      <c r="B156" s="323" t="s">
        <v>1872</v>
      </c>
      <c r="C156" s="323" t="s">
        <v>1329</v>
      </c>
      <c r="D156" s="323" t="s">
        <v>1174</v>
      </c>
      <c r="E156" s="324">
        <v>47750</v>
      </c>
      <c r="F156" s="324">
        <v>47750</v>
      </c>
    </row>
    <row r="157" spans="1:6">
      <c r="A157" s="322" t="s">
        <v>1199</v>
      </c>
      <c r="B157" s="323" t="s">
        <v>1872</v>
      </c>
      <c r="C157" s="323" t="s">
        <v>1200</v>
      </c>
      <c r="D157" s="323" t="s">
        <v>1174</v>
      </c>
      <c r="E157" s="324">
        <v>47750</v>
      </c>
      <c r="F157" s="324">
        <v>47750</v>
      </c>
    </row>
    <row r="158" spans="1:6">
      <c r="A158" s="322" t="s">
        <v>140</v>
      </c>
      <c r="B158" s="323" t="s">
        <v>1872</v>
      </c>
      <c r="C158" s="323" t="s">
        <v>1200</v>
      </c>
      <c r="D158" s="323" t="s">
        <v>1142</v>
      </c>
      <c r="E158" s="324">
        <v>47750</v>
      </c>
      <c r="F158" s="324">
        <v>47750</v>
      </c>
    </row>
    <row r="159" spans="1:6">
      <c r="A159" s="322" t="s">
        <v>1075</v>
      </c>
      <c r="B159" s="323" t="s">
        <v>1872</v>
      </c>
      <c r="C159" s="323" t="s">
        <v>1200</v>
      </c>
      <c r="D159" s="323" t="s">
        <v>365</v>
      </c>
      <c r="E159" s="324">
        <v>47750</v>
      </c>
      <c r="F159" s="324">
        <v>47750</v>
      </c>
    </row>
    <row r="160" spans="1:6" ht="140.25">
      <c r="A160" s="322" t="s">
        <v>575</v>
      </c>
      <c r="B160" s="323" t="s">
        <v>746</v>
      </c>
      <c r="C160" s="323" t="s">
        <v>1174</v>
      </c>
      <c r="D160" s="323" t="s">
        <v>1174</v>
      </c>
      <c r="E160" s="324">
        <v>41000000</v>
      </c>
      <c r="F160" s="324">
        <v>41000000</v>
      </c>
    </row>
    <row r="161" spans="1:6" ht="38.25">
      <c r="A161" s="322" t="s">
        <v>1320</v>
      </c>
      <c r="B161" s="323" t="s">
        <v>746</v>
      </c>
      <c r="C161" s="323" t="s">
        <v>1321</v>
      </c>
      <c r="D161" s="323" t="s">
        <v>1174</v>
      </c>
      <c r="E161" s="324">
        <v>41000000</v>
      </c>
      <c r="F161" s="324">
        <v>41000000</v>
      </c>
    </row>
    <row r="162" spans="1:6" ht="38.25">
      <c r="A162" s="322" t="s">
        <v>1197</v>
      </c>
      <c r="B162" s="323" t="s">
        <v>746</v>
      </c>
      <c r="C162" s="323" t="s">
        <v>1198</v>
      </c>
      <c r="D162" s="323" t="s">
        <v>1174</v>
      </c>
      <c r="E162" s="324">
        <v>41000000</v>
      </c>
      <c r="F162" s="324">
        <v>41000000</v>
      </c>
    </row>
    <row r="163" spans="1:6">
      <c r="A163" s="322" t="s">
        <v>140</v>
      </c>
      <c r="B163" s="323" t="s">
        <v>746</v>
      </c>
      <c r="C163" s="323" t="s">
        <v>1198</v>
      </c>
      <c r="D163" s="323" t="s">
        <v>1142</v>
      </c>
      <c r="E163" s="324">
        <v>41000000</v>
      </c>
      <c r="F163" s="324">
        <v>41000000</v>
      </c>
    </row>
    <row r="164" spans="1:6">
      <c r="A164" s="322" t="s">
        <v>152</v>
      </c>
      <c r="B164" s="323" t="s">
        <v>746</v>
      </c>
      <c r="C164" s="323" t="s">
        <v>1198</v>
      </c>
      <c r="D164" s="323" t="s">
        <v>408</v>
      </c>
      <c r="E164" s="324">
        <v>41000000</v>
      </c>
      <c r="F164" s="324">
        <v>41000000</v>
      </c>
    </row>
    <row r="165" spans="1:6" ht="153">
      <c r="A165" s="322" t="s">
        <v>582</v>
      </c>
      <c r="B165" s="323" t="s">
        <v>758</v>
      </c>
      <c r="C165" s="323" t="s">
        <v>1174</v>
      </c>
      <c r="D165" s="323" t="s">
        <v>1174</v>
      </c>
      <c r="E165" s="324">
        <v>4705000</v>
      </c>
      <c r="F165" s="324">
        <v>4705000</v>
      </c>
    </row>
    <row r="166" spans="1:6" ht="38.25">
      <c r="A166" s="322" t="s">
        <v>1320</v>
      </c>
      <c r="B166" s="323" t="s">
        <v>758</v>
      </c>
      <c r="C166" s="323" t="s">
        <v>1321</v>
      </c>
      <c r="D166" s="323" t="s">
        <v>1174</v>
      </c>
      <c r="E166" s="324">
        <v>4705000</v>
      </c>
      <c r="F166" s="324">
        <v>4705000</v>
      </c>
    </row>
    <row r="167" spans="1:6" ht="38.25">
      <c r="A167" s="322" t="s">
        <v>1197</v>
      </c>
      <c r="B167" s="323" t="s">
        <v>758</v>
      </c>
      <c r="C167" s="323" t="s">
        <v>1198</v>
      </c>
      <c r="D167" s="323" t="s">
        <v>1174</v>
      </c>
      <c r="E167" s="324">
        <v>4705000</v>
      </c>
      <c r="F167" s="324">
        <v>4705000</v>
      </c>
    </row>
    <row r="168" spans="1:6">
      <c r="A168" s="322" t="s">
        <v>140</v>
      </c>
      <c r="B168" s="323" t="s">
        <v>758</v>
      </c>
      <c r="C168" s="323" t="s">
        <v>1198</v>
      </c>
      <c r="D168" s="323" t="s">
        <v>1142</v>
      </c>
      <c r="E168" s="324">
        <v>4705000</v>
      </c>
      <c r="F168" s="324">
        <v>4705000</v>
      </c>
    </row>
    <row r="169" spans="1:6">
      <c r="A169" s="322" t="s">
        <v>153</v>
      </c>
      <c r="B169" s="323" t="s">
        <v>758</v>
      </c>
      <c r="C169" s="323" t="s">
        <v>1198</v>
      </c>
      <c r="D169" s="323" t="s">
        <v>395</v>
      </c>
      <c r="E169" s="324">
        <v>4705000</v>
      </c>
      <c r="F169" s="324">
        <v>4705000</v>
      </c>
    </row>
    <row r="170" spans="1:6" ht="140.25">
      <c r="A170" s="322" t="s">
        <v>962</v>
      </c>
      <c r="B170" s="323" t="s">
        <v>963</v>
      </c>
      <c r="C170" s="323" t="s">
        <v>1174</v>
      </c>
      <c r="D170" s="323" t="s">
        <v>1174</v>
      </c>
      <c r="E170" s="324">
        <v>10215000</v>
      </c>
      <c r="F170" s="324">
        <v>10215000</v>
      </c>
    </row>
    <row r="171" spans="1:6" ht="38.25">
      <c r="A171" s="322" t="s">
        <v>1320</v>
      </c>
      <c r="B171" s="323" t="s">
        <v>963</v>
      </c>
      <c r="C171" s="323" t="s">
        <v>1321</v>
      </c>
      <c r="D171" s="323" t="s">
        <v>1174</v>
      </c>
      <c r="E171" s="324">
        <v>10215000</v>
      </c>
      <c r="F171" s="324">
        <v>10215000</v>
      </c>
    </row>
    <row r="172" spans="1:6" ht="38.25">
      <c r="A172" s="322" t="s">
        <v>1197</v>
      </c>
      <c r="B172" s="323" t="s">
        <v>963</v>
      </c>
      <c r="C172" s="323" t="s">
        <v>1198</v>
      </c>
      <c r="D172" s="323" t="s">
        <v>1174</v>
      </c>
      <c r="E172" s="324">
        <v>10215000</v>
      </c>
      <c r="F172" s="324">
        <v>10215000</v>
      </c>
    </row>
    <row r="173" spans="1:6">
      <c r="A173" s="322" t="s">
        <v>140</v>
      </c>
      <c r="B173" s="323" t="s">
        <v>963</v>
      </c>
      <c r="C173" s="323" t="s">
        <v>1198</v>
      </c>
      <c r="D173" s="323" t="s">
        <v>1142</v>
      </c>
      <c r="E173" s="324">
        <v>10215000</v>
      </c>
      <c r="F173" s="324">
        <v>10215000</v>
      </c>
    </row>
    <row r="174" spans="1:6">
      <c r="A174" s="322" t="s">
        <v>152</v>
      </c>
      <c r="B174" s="323" t="s">
        <v>963</v>
      </c>
      <c r="C174" s="323" t="s">
        <v>1198</v>
      </c>
      <c r="D174" s="323" t="s">
        <v>408</v>
      </c>
      <c r="E174" s="324">
        <v>10215000</v>
      </c>
      <c r="F174" s="324">
        <v>10215000</v>
      </c>
    </row>
    <row r="175" spans="1:6" ht="165.75">
      <c r="A175" s="322" t="s">
        <v>964</v>
      </c>
      <c r="B175" s="323" t="s">
        <v>965</v>
      </c>
      <c r="C175" s="323" t="s">
        <v>1174</v>
      </c>
      <c r="D175" s="323" t="s">
        <v>1174</v>
      </c>
      <c r="E175" s="324">
        <v>11244000</v>
      </c>
      <c r="F175" s="324">
        <v>11244000</v>
      </c>
    </row>
    <row r="176" spans="1:6" ht="38.25">
      <c r="A176" s="322" t="s">
        <v>1320</v>
      </c>
      <c r="B176" s="323" t="s">
        <v>965</v>
      </c>
      <c r="C176" s="323" t="s">
        <v>1321</v>
      </c>
      <c r="D176" s="323" t="s">
        <v>1174</v>
      </c>
      <c r="E176" s="324">
        <v>11244000</v>
      </c>
      <c r="F176" s="324">
        <v>11244000</v>
      </c>
    </row>
    <row r="177" spans="1:6" ht="38.25">
      <c r="A177" s="322" t="s">
        <v>1197</v>
      </c>
      <c r="B177" s="323" t="s">
        <v>965</v>
      </c>
      <c r="C177" s="323" t="s">
        <v>1198</v>
      </c>
      <c r="D177" s="323" t="s">
        <v>1174</v>
      </c>
      <c r="E177" s="324">
        <v>11244000</v>
      </c>
      <c r="F177" s="324">
        <v>11244000</v>
      </c>
    </row>
    <row r="178" spans="1:6">
      <c r="A178" s="322" t="s">
        <v>140</v>
      </c>
      <c r="B178" s="323" t="s">
        <v>965</v>
      </c>
      <c r="C178" s="323" t="s">
        <v>1198</v>
      </c>
      <c r="D178" s="323" t="s">
        <v>1142</v>
      </c>
      <c r="E178" s="324">
        <v>11244000</v>
      </c>
      <c r="F178" s="324">
        <v>11244000</v>
      </c>
    </row>
    <row r="179" spans="1:6">
      <c r="A179" s="322" t="s">
        <v>153</v>
      </c>
      <c r="B179" s="323" t="s">
        <v>965</v>
      </c>
      <c r="C179" s="323" t="s">
        <v>1198</v>
      </c>
      <c r="D179" s="323" t="s">
        <v>395</v>
      </c>
      <c r="E179" s="324">
        <v>11244000</v>
      </c>
      <c r="F179" s="324">
        <v>11244000</v>
      </c>
    </row>
    <row r="180" spans="1:6" ht="153">
      <c r="A180" s="322" t="s">
        <v>966</v>
      </c>
      <c r="B180" s="323" t="s">
        <v>967</v>
      </c>
      <c r="C180" s="323" t="s">
        <v>1174</v>
      </c>
      <c r="D180" s="323" t="s">
        <v>1174</v>
      </c>
      <c r="E180" s="324">
        <v>320560</v>
      </c>
      <c r="F180" s="324">
        <v>320560</v>
      </c>
    </row>
    <row r="181" spans="1:6" ht="38.25">
      <c r="A181" s="322" t="s">
        <v>1328</v>
      </c>
      <c r="B181" s="323" t="s">
        <v>967</v>
      </c>
      <c r="C181" s="323" t="s">
        <v>1329</v>
      </c>
      <c r="D181" s="323" t="s">
        <v>1174</v>
      </c>
      <c r="E181" s="324">
        <v>320560</v>
      </c>
      <c r="F181" s="324">
        <v>320560</v>
      </c>
    </row>
    <row r="182" spans="1:6">
      <c r="A182" s="322" t="s">
        <v>1199</v>
      </c>
      <c r="B182" s="323" t="s">
        <v>967</v>
      </c>
      <c r="C182" s="323" t="s">
        <v>1200</v>
      </c>
      <c r="D182" s="323" t="s">
        <v>1174</v>
      </c>
      <c r="E182" s="324">
        <v>320560</v>
      </c>
      <c r="F182" s="324">
        <v>320560</v>
      </c>
    </row>
    <row r="183" spans="1:6">
      <c r="A183" s="322" t="s">
        <v>140</v>
      </c>
      <c r="B183" s="323" t="s">
        <v>967</v>
      </c>
      <c r="C183" s="323" t="s">
        <v>1200</v>
      </c>
      <c r="D183" s="323" t="s">
        <v>1142</v>
      </c>
      <c r="E183" s="324">
        <v>274800</v>
      </c>
      <c r="F183" s="324">
        <v>274800</v>
      </c>
    </row>
    <row r="184" spans="1:6">
      <c r="A184" s="322" t="s">
        <v>1077</v>
      </c>
      <c r="B184" s="323" t="s">
        <v>967</v>
      </c>
      <c r="C184" s="323" t="s">
        <v>1200</v>
      </c>
      <c r="D184" s="323" t="s">
        <v>1078</v>
      </c>
      <c r="E184" s="324">
        <v>274800</v>
      </c>
      <c r="F184" s="324">
        <v>274800</v>
      </c>
    </row>
    <row r="185" spans="1:6">
      <c r="A185" s="322" t="s">
        <v>248</v>
      </c>
      <c r="B185" s="323" t="s">
        <v>967</v>
      </c>
      <c r="C185" s="323" t="s">
        <v>1200</v>
      </c>
      <c r="D185" s="323" t="s">
        <v>1144</v>
      </c>
      <c r="E185" s="324">
        <v>45760</v>
      </c>
      <c r="F185" s="324">
        <v>45760</v>
      </c>
    </row>
    <row r="186" spans="1:6">
      <c r="A186" s="322" t="s">
        <v>1229</v>
      </c>
      <c r="B186" s="323" t="s">
        <v>967</v>
      </c>
      <c r="C186" s="323" t="s">
        <v>1200</v>
      </c>
      <c r="D186" s="323" t="s">
        <v>1230</v>
      </c>
      <c r="E186" s="324">
        <v>45760</v>
      </c>
      <c r="F186" s="324">
        <v>45760</v>
      </c>
    </row>
    <row r="187" spans="1:6" ht="153">
      <c r="A187" s="322" t="s">
        <v>1151</v>
      </c>
      <c r="B187" s="323" t="s">
        <v>1152</v>
      </c>
      <c r="C187" s="323" t="s">
        <v>1174</v>
      </c>
      <c r="D187" s="323" t="s">
        <v>1174</v>
      </c>
      <c r="E187" s="324">
        <v>153000</v>
      </c>
      <c r="F187" s="324">
        <v>153000</v>
      </c>
    </row>
    <row r="188" spans="1:6" ht="38.25">
      <c r="A188" s="322" t="s">
        <v>1328</v>
      </c>
      <c r="B188" s="323" t="s">
        <v>1152</v>
      </c>
      <c r="C188" s="323" t="s">
        <v>1329</v>
      </c>
      <c r="D188" s="323" t="s">
        <v>1174</v>
      </c>
      <c r="E188" s="324">
        <v>153000</v>
      </c>
      <c r="F188" s="324">
        <v>153000</v>
      </c>
    </row>
    <row r="189" spans="1:6">
      <c r="A189" s="322" t="s">
        <v>1199</v>
      </c>
      <c r="B189" s="323" t="s">
        <v>1152</v>
      </c>
      <c r="C189" s="323" t="s">
        <v>1200</v>
      </c>
      <c r="D189" s="323" t="s">
        <v>1174</v>
      </c>
      <c r="E189" s="324">
        <v>153000</v>
      </c>
      <c r="F189" s="324">
        <v>153000</v>
      </c>
    </row>
    <row r="190" spans="1:6">
      <c r="A190" s="322" t="s">
        <v>140</v>
      </c>
      <c r="B190" s="323" t="s">
        <v>1152</v>
      </c>
      <c r="C190" s="323" t="s">
        <v>1200</v>
      </c>
      <c r="D190" s="323" t="s">
        <v>1142</v>
      </c>
      <c r="E190" s="324">
        <v>153000</v>
      </c>
      <c r="F190" s="324">
        <v>153000</v>
      </c>
    </row>
    <row r="191" spans="1:6">
      <c r="A191" s="322" t="s">
        <v>1075</v>
      </c>
      <c r="B191" s="323" t="s">
        <v>1152</v>
      </c>
      <c r="C191" s="323" t="s">
        <v>1200</v>
      </c>
      <c r="D191" s="323" t="s">
        <v>365</v>
      </c>
      <c r="E191" s="324">
        <v>153000</v>
      </c>
      <c r="F191" s="324">
        <v>153000</v>
      </c>
    </row>
    <row r="192" spans="1:6" ht="114.75">
      <c r="A192" s="322" t="s">
        <v>2128</v>
      </c>
      <c r="B192" s="323" t="s">
        <v>2129</v>
      </c>
      <c r="C192" s="323" t="s">
        <v>1174</v>
      </c>
      <c r="D192" s="323" t="s">
        <v>1174</v>
      </c>
      <c r="E192" s="324">
        <v>52309200</v>
      </c>
      <c r="F192" s="324">
        <v>0</v>
      </c>
    </row>
    <row r="193" spans="1:6" ht="76.5">
      <c r="A193" s="322" t="s">
        <v>1319</v>
      </c>
      <c r="B193" s="323" t="s">
        <v>2129</v>
      </c>
      <c r="C193" s="323" t="s">
        <v>273</v>
      </c>
      <c r="D193" s="323" t="s">
        <v>1174</v>
      </c>
      <c r="E193" s="324">
        <v>52309200</v>
      </c>
      <c r="F193" s="324">
        <v>0</v>
      </c>
    </row>
    <row r="194" spans="1:6" ht="25.5">
      <c r="A194" s="322" t="s">
        <v>1191</v>
      </c>
      <c r="B194" s="323" t="s">
        <v>2129</v>
      </c>
      <c r="C194" s="323" t="s">
        <v>133</v>
      </c>
      <c r="D194" s="323" t="s">
        <v>1174</v>
      </c>
      <c r="E194" s="324">
        <v>52309200</v>
      </c>
      <c r="F194" s="324">
        <v>0</v>
      </c>
    </row>
    <row r="195" spans="1:6">
      <c r="A195" s="322" t="s">
        <v>140</v>
      </c>
      <c r="B195" s="323" t="s">
        <v>2129</v>
      </c>
      <c r="C195" s="323" t="s">
        <v>133</v>
      </c>
      <c r="D195" s="323" t="s">
        <v>1142</v>
      </c>
      <c r="E195" s="324">
        <v>52309200</v>
      </c>
      <c r="F195" s="324">
        <v>0</v>
      </c>
    </row>
    <row r="196" spans="1:6">
      <c r="A196" s="322" t="s">
        <v>153</v>
      </c>
      <c r="B196" s="323" t="s">
        <v>2129</v>
      </c>
      <c r="C196" s="323" t="s">
        <v>133</v>
      </c>
      <c r="D196" s="323" t="s">
        <v>395</v>
      </c>
      <c r="E196" s="324">
        <v>52309200</v>
      </c>
      <c r="F196" s="324">
        <v>0</v>
      </c>
    </row>
    <row r="197" spans="1:6" ht="344.25">
      <c r="A197" s="322" t="s">
        <v>1358</v>
      </c>
      <c r="B197" s="323" t="s">
        <v>741</v>
      </c>
      <c r="C197" s="323" t="s">
        <v>1174</v>
      </c>
      <c r="D197" s="323" t="s">
        <v>1174</v>
      </c>
      <c r="E197" s="324">
        <v>90344200</v>
      </c>
      <c r="F197" s="324">
        <v>90344200</v>
      </c>
    </row>
    <row r="198" spans="1:6" ht="76.5">
      <c r="A198" s="322" t="s">
        <v>1319</v>
      </c>
      <c r="B198" s="323" t="s">
        <v>741</v>
      </c>
      <c r="C198" s="323" t="s">
        <v>273</v>
      </c>
      <c r="D198" s="323" t="s">
        <v>1174</v>
      </c>
      <c r="E198" s="324">
        <v>83019226</v>
      </c>
      <c r="F198" s="324">
        <v>83019226</v>
      </c>
    </row>
    <row r="199" spans="1:6" ht="25.5">
      <c r="A199" s="322" t="s">
        <v>1191</v>
      </c>
      <c r="B199" s="323" t="s">
        <v>741</v>
      </c>
      <c r="C199" s="323" t="s">
        <v>133</v>
      </c>
      <c r="D199" s="323" t="s">
        <v>1174</v>
      </c>
      <c r="E199" s="324">
        <v>83019226</v>
      </c>
      <c r="F199" s="324">
        <v>83019226</v>
      </c>
    </row>
    <row r="200" spans="1:6">
      <c r="A200" s="322" t="s">
        <v>140</v>
      </c>
      <c r="B200" s="323" t="s">
        <v>741</v>
      </c>
      <c r="C200" s="323" t="s">
        <v>133</v>
      </c>
      <c r="D200" s="323" t="s">
        <v>1142</v>
      </c>
      <c r="E200" s="324">
        <v>83019226</v>
      </c>
      <c r="F200" s="324">
        <v>83019226</v>
      </c>
    </row>
    <row r="201" spans="1:6">
      <c r="A201" s="322" t="s">
        <v>152</v>
      </c>
      <c r="B201" s="323" t="s">
        <v>741</v>
      </c>
      <c r="C201" s="323" t="s">
        <v>133</v>
      </c>
      <c r="D201" s="323" t="s">
        <v>408</v>
      </c>
      <c r="E201" s="324">
        <v>83019226</v>
      </c>
      <c r="F201" s="324">
        <v>83019226</v>
      </c>
    </row>
    <row r="202" spans="1:6" ht="38.25">
      <c r="A202" s="322" t="s">
        <v>1320</v>
      </c>
      <c r="B202" s="323" t="s">
        <v>741</v>
      </c>
      <c r="C202" s="323" t="s">
        <v>1321</v>
      </c>
      <c r="D202" s="323" t="s">
        <v>1174</v>
      </c>
      <c r="E202" s="324">
        <v>7324974</v>
      </c>
      <c r="F202" s="324">
        <v>7324974</v>
      </c>
    </row>
    <row r="203" spans="1:6" ht="38.25">
      <c r="A203" s="322" t="s">
        <v>1197</v>
      </c>
      <c r="B203" s="323" t="s">
        <v>741</v>
      </c>
      <c r="C203" s="323" t="s">
        <v>1198</v>
      </c>
      <c r="D203" s="323" t="s">
        <v>1174</v>
      </c>
      <c r="E203" s="324">
        <v>7324974</v>
      </c>
      <c r="F203" s="324">
        <v>7324974</v>
      </c>
    </row>
    <row r="204" spans="1:6">
      <c r="A204" s="322" t="s">
        <v>140</v>
      </c>
      <c r="B204" s="323" t="s">
        <v>741</v>
      </c>
      <c r="C204" s="323" t="s">
        <v>1198</v>
      </c>
      <c r="D204" s="323" t="s">
        <v>1142</v>
      </c>
      <c r="E204" s="324">
        <v>7324974</v>
      </c>
      <c r="F204" s="324">
        <v>7324974</v>
      </c>
    </row>
    <row r="205" spans="1:6">
      <c r="A205" s="322" t="s">
        <v>152</v>
      </c>
      <c r="B205" s="323" t="s">
        <v>741</v>
      </c>
      <c r="C205" s="323" t="s">
        <v>1198</v>
      </c>
      <c r="D205" s="323" t="s">
        <v>408</v>
      </c>
      <c r="E205" s="324">
        <v>7324974</v>
      </c>
      <c r="F205" s="324">
        <v>7324974</v>
      </c>
    </row>
    <row r="206" spans="1:6" ht="344.25">
      <c r="A206" s="322" t="s">
        <v>1360</v>
      </c>
      <c r="B206" s="323" t="s">
        <v>749</v>
      </c>
      <c r="C206" s="323" t="s">
        <v>1174</v>
      </c>
      <c r="D206" s="323" t="s">
        <v>1174</v>
      </c>
      <c r="E206" s="324">
        <v>92779300</v>
      </c>
      <c r="F206" s="324">
        <v>92779300</v>
      </c>
    </row>
    <row r="207" spans="1:6" ht="76.5">
      <c r="A207" s="322" t="s">
        <v>1319</v>
      </c>
      <c r="B207" s="323" t="s">
        <v>749</v>
      </c>
      <c r="C207" s="323" t="s">
        <v>273</v>
      </c>
      <c r="D207" s="323" t="s">
        <v>1174</v>
      </c>
      <c r="E207" s="324">
        <v>82552136</v>
      </c>
      <c r="F207" s="324">
        <v>82552136</v>
      </c>
    </row>
    <row r="208" spans="1:6" ht="25.5">
      <c r="A208" s="322" t="s">
        <v>1191</v>
      </c>
      <c r="B208" s="323" t="s">
        <v>749</v>
      </c>
      <c r="C208" s="323" t="s">
        <v>133</v>
      </c>
      <c r="D208" s="323" t="s">
        <v>1174</v>
      </c>
      <c r="E208" s="324">
        <v>82552136</v>
      </c>
      <c r="F208" s="324">
        <v>82552136</v>
      </c>
    </row>
    <row r="209" spans="1:6">
      <c r="A209" s="322" t="s">
        <v>140</v>
      </c>
      <c r="B209" s="323" t="s">
        <v>749</v>
      </c>
      <c r="C209" s="323" t="s">
        <v>133</v>
      </c>
      <c r="D209" s="323" t="s">
        <v>1142</v>
      </c>
      <c r="E209" s="324">
        <v>82552136</v>
      </c>
      <c r="F209" s="324">
        <v>82552136</v>
      </c>
    </row>
    <row r="210" spans="1:6">
      <c r="A210" s="322" t="s">
        <v>153</v>
      </c>
      <c r="B210" s="323" t="s">
        <v>749</v>
      </c>
      <c r="C210" s="323" t="s">
        <v>133</v>
      </c>
      <c r="D210" s="323" t="s">
        <v>395</v>
      </c>
      <c r="E210" s="324">
        <v>82552136</v>
      </c>
      <c r="F210" s="324">
        <v>82552136</v>
      </c>
    </row>
    <row r="211" spans="1:6" ht="38.25">
      <c r="A211" s="322" t="s">
        <v>1320</v>
      </c>
      <c r="B211" s="323" t="s">
        <v>749</v>
      </c>
      <c r="C211" s="323" t="s">
        <v>1321</v>
      </c>
      <c r="D211" s="323" t="s">
        <v>1174</v>
      </c>
      <c r="E211" s="324">
        <v>10227164</v>
      </c>
      <c r="F211" s="324">
        <v>10227164</v>
      </c>
    </row>
    <row r="212" spans="1:6" ht="38.25">
      <c r="A212" s="322" t="s">
        <v>1197</v>
      </c>
      <c r="B212" s="323" t="s">
        <v>749</v>
      </c>
      <c r="C212" s="323" t="s">
        <v>1198</v>
      </c>
      <c r="D212" s="323" t="s">
        <v>1174</v>
      </c>
      <c r="E212" s="324">
        <v>10227164</v>
      </c>
      <c r="F212" s="324">
        <v>10227164</v>
      </c>
    </row>
    <row r="213" spans="1:6">
      <c r="A213" s="322" t="s">
        <v>140</v>
      </c>
      <c r="B213" s="323" t="s">
        <v>749</v>
      </c>
      <c r="C213" s="323" t="s">
        <v>1198</v>
      </c>
      <c r="D213" s="323" t="s">
        <v>1142</v>
      </c>
      <c r="E213" s="324">
        <v>10227164</v>
      </c>
      <c r="F213" s="324">
        <v>10227164</v>
      </c>
    </row>
    <row r="214" spans="1:6">
      <c r="A214" s="322" t="s">
        <v>153</v>
      </c>
      <c r="B214" s="323" t="s">
        <v>749</v>
      </c>
      <c r="C214" s="323" t="s">
        <v>1198</v>
      </c>
      <c r="D214" s="323" t="s">
        <v>395</v>
      </c>
      <c r="E214" s="324">
        <v>10227164</v>
      </c>
      <c r="F214" s="324">
        <v>10227164</v>
      </c>
    </row>
    <row r="215" spans="1:6" ht="216.75">
      <c r="A215" s="322" t="s">
        <v>1364</v>
      </c>
      <c r="B215" s="323" t="s">
        <v>785</v>
      </c>
      <c r="C215" s="323" t="s">
        <v>1174</v>
      </c>
      <c r="D215" s="323" t="s">
        <v>1174</v>
      </c>
      <c r="E215" s="324">
        <v>817000</v>
      </c>
      <c r="F215" s="324">
        <v>817000</v>
      </c>
    </row>
    <row r="216" spans="1:6" ht="38.25">
      <c r="A216" s="322" t="s">
        <v>1320</v>
      </c>
      <c r="B216" s="323" t="s">
        <v>785</v>
      </c>
      <c r="C216" s="323" t="s">
        <v>1321</v>
      </c>
      <c r="D216" s="323" t="s">
        <v>1174</v>
      </c>
      <c r="E216" s="324">
        <v>817000</v>
      </c>
      <c r="F216" s="324">
        <v>817000</v>
      </c>
    </row>
    <row r="217" spans="1:6" ht="38.25">
      <c r="A217" s="322" t="s">
        <v>1197</v>
      </c>
      <c r="B217" s="323" t="s">
        <v>785</v>
      </c>
      <c r="C217" s="323" t="s">
        <v>1198</v>
      </c>
      <c r="D217" s="323" t="s">
        <v>1174</v>
      </c>
      <c r="E217" s="324">
        <v>817000</v>
      </c>
      <c r="F217" s="324">
        <v>817000</v>
      </c>
    </row>
    <row r="218" spans="1:6">
      <c r="A218" s="322" t="s">
        <v>141</v>
      </c>
      <c r="B218" s="323" t="s">
        <v>785</v>
      </c>
      <c r="C218" s="323" t="s">
        <v>1198</v>
      </c>
      <c r="D218" s="323" t="s">
        <v>1143</v>
      </c>
      <c r="E218" s="324">
        <v>817000</v>
      </c>
      <c r="F218" s="324">
        <v>817000</v>
      </c>
    </row>
    <row r="219" spans="1:6">
      <c r="A219" s="322" t="s">
        <v>98</v>
      </c>
      <c r="B219" s="323" t="s">
        <v>785</v>
      </c>
      <c r="C219" s="323" t="s">
        <v>1198</v>
      </c>
      <c r="D219" s="323" t="s">
        <v>378</v>
      </c>
      <c r="E219" s="324">
        <v>817000</v>
      </c>
      <c r="F219" s="324">
        <v>817000</v>
      </c>
    </row>
    <row r="220" spans="1:6" ht="153">
      <c r="A220" s="322" t="s">
        <v>1366</v>
      </c>
      <c r="B220" s="323" t="s">
        <v>787</v>
      </c>
      <c r="C220" s="323" t="s">
        <v>1174</v>
      </c>
      <c r="D220" s="323" t="s">
        <v>1174</v>
      </c>
      <c r="E220" s="324">
        <v>3904400</v>
      </c>
      <c r="F220" s="324">
        <v>3904400</v>
      </c>
    </row>
    <row r="221" spans="1:6" ht="38.25">
      <c r="A221" s="322" t="s">
        <v>1320</v>
      </c>
      <c r="B221" s="323" t="s">
        <v>787</v>
      </c>
      <c r="C221" s="323" t="s">
        <v>1321</v>
      </c>
      <c r="D221" s="323" t="s">
        <v>1174</v>
      </c>
      <c r="E221" s="324">
        <v>10000</v>
      </c>
      <c r="F221" s="324">
        <v>10000</v>
      </c>
    </row>
    <row r="222" spans="1:6" ht="38.25">
      <c r="A222" s="322" t="s">
        <v>1197</v>
      </c>
      <c r="B222" s="323" t="s">
        <v>787</v>
      </c>
      <c r="C222" s="323" t="s">
        <v>1198</v>
      </c>
      <c r="D222" s="323" t="s">
        <v>1174</v>
      </c>
      <c r="E222" s="324">
        <v>10000</v>
      </c>
      <c r="F222" s="324">
        <v>10000</v>
      </c>
    </row>
    <row r="223" spans="1:6">
      <c r="A223" s="322" t="s">
        <v>141</v>
      </c>
      <c r="B223" s="323" t="s">
        <v>787</v>
      </c>
      <c r="C223" s="323" t="s">
        <v>1198</v>
      </c>
      <c r="D223" s="323" t="s">
        <v>1143</v>
      </c>
      <c r="E223" s="324">
        <v>10000</v>
      </c>
      <c r="F223" s="324">
        <v>10000</v>
      </c>
    </row>
    <row r="224" spans="1:6">
      <c r="A224" s="322" t="s">
        <v>18</v>
      </c>
      <c r="B224" s="323" t="s">
        <v>787</v>
      </c>
      <c r="C224" s="323" t="s">
        <v>1198</v>
      </c>
      <c r="D224" s="323" t="s">
        <v>423</v>
      </c>
      <c r="E224" s="324">
        <v>10000</v>
      </c>
      <c r="F224" s="324">
        <v>10000</v>
      </c>
    </row>
    <row r="225" spans="1:6" ht="25.5">
      <c r="A225" s="322" t="s">
        <v>1324</v>
      </c>
      <c r="B225" s="323" t="s">
        <v>787</v>
      </c>
      <c r="C225" s="323" t="s">
        <v>1325</v>
      </c>
      <c r="D225" s="323" t="s">
        <v>1174</v>
      </c>
      <c r="E225" s="324">
        <v>3894400</v>
      </c>
      <c r="F225" s="324">
        <v>3894400</v>
      </c>
    </row>
    <row r="226" spans="1:6" ht="38.25">
      <c r="A226" s="322" t="s">
        <v>1201</v>
      </c>
      <c r="B226" s="323" t="s">
        <v>787</v>
      </c>
      <c r="C226" s="323" t="s">
        <v>557</v>
      </c>
      <c r="D226" s="323" t="s">
        <v>1174</v>
      </c>
      <c r="E226" s="324">
        <v>3894400</v>
      </c>
      <c r="F226" s="324">
        <v>3894400</v>
      </c>
    </row>
    <row r="227" spans="1:6">
      <c r="A227" s="322" t="s">
        <v>141</v>
      </c>
      <c r="B227" s="323" t="s">
        <v>787</v>
      </c>
      <c r="C227" s="323" t="s">
        <v>557</v>
      </c>
      <c r="D227" s="323" t="s">
        <v>1143</v>
      </c>
      <c r="E227" s="324">
        <v>3894400</v>
      </c>
      <c r="F227" s="324">
        <v>3894400</v>
      </c>
    </row>
    <row r="228" spans="1:6">
      <c r="A228" s="322" t="s">
        <v>18</v>
      </c>
      <c r="B228" s="323" t="s">
        <v>787</v>
      </c>
      <c r="C228" s="323" t="s">
        <v>557</v>
      </c>
      <c r="D228" s="323" t="s">
        <v>423</v>
      </c>
      <c r="E228" s="324">
        <v>3894400</v>
      </c>
      <c r="F228" s="324">
        <v>3894400</v>
      </c>
    </row>
    <row r="229" spans="1:6" ht="331.5">
      <c r="A229" s="322" t="s">
        <v>1361</v>
      </c>
      <c r="B229" s="323" t="s">
        <v>747</v>
      </c>
      <c r="C229" s="323" t="s">
        <v>1174</v>
      </c>
      <c r="D229" s="323" t="s">
        <v>1174</v>
      </c>
      <c r="E229" s="324">
        <v>386185600</v>
      </c>
      <c r="F229" s="324">
        <v>386185600</v>
      </c>
    </row>
    <row r="230" spans="1:6" ht="76.5">
      <c r="A230" s="322" t="s">
        <v>1319</v>
      </c>
      <c r="B230" s="323" t="s">
        <v>747</v>
      </c>
      <c r="C230" s="323" t="s">
        <v>273</v>
      </c>
      <c r="D230" s="323" t="s">
        <v>1174</v>
      </c>
      <c r="E230" s="324">
        <v>341920852</v>
      </c>
      <c r="F230" s="324">
        <v>341920852</v>
      </c>
    </row>
    <row r="231" spans="1:6" ht="25.5">
      <c r="A231" s="322" t="s">
        <v>1191</v>
      </c>
      <c r="B231" s="323" t="s">
        <v>747</v>
      </c>
      <c r="C231" s="323" t="s">
        <v>133</v>
      </c>
      <c r="D231" s="323" t="s">
        <v>1174</v>
      </c>
      <c r="E231" s="324">
        <v>341920852</v>
      </c>
      <c r="F231" s="324">
        <v>341920852</v>
      </c>
    </row>
    <row r="232" spans="1:6">
      <c r="A232" s="322" t="s">
        <v>140</v>
      </c>
      <c r="B232" s="323" t="s">
        <v>747</v>
      </c>
      <c r="C232" s="323" t="s">
        <v>133</v>
      </c>
      <c r="D232" s="323" t="s">
        <v>1142</v>
      </c>
      <c r="E232" s="324">
        <v>341920852</v>
      </c>
      <c r="F232" s="324">
        <v>341920852</v>
      </c>
    </row>
    <row r="233" spans="1:6">
      <c r="A233" s="322" t="s">
        <v>153</v>
      </c>
      <c r="B233" s="323" t="s">
        <v>747</v>
      </c>
      <c r="C233" s="323" t="s">
        <v>133</v>
      </c>
      <c r="D233" s="323" t="s">
        <v>395</v>
      </c>
      <c r="E233" s="324">
        <v>336421204</v>
      </c>
      <c r="F233" s="324">
        <v>336421204</v>
      </c>
    </row>
    <row r="234" spans="1:6">
      <c r="A234" s="322" t="s">
        <v>1077</v>
      </c>
      <c r="B234" s="323" t="s">
        <v>747</v>
      </c>
      <c r="C234" s="323" t="s">
        <v>133</v>
      </c>
      <c r="D234" s="323" t="s">
        <v>1078</v>
      </c>
      <c r="E234" s="324">
        <v>5499648</v>
      </c>
      <c r="F234" s="324">
        <v>5499648</v>
      </c>
    </row>
    <row r="235" spans="1:6" ht="38.25">
      <c r="A235" s="322" t="s">
        <v>1320</v>
      </c>
      <c r="B235" s="323" t="s">
        <v>747</v>
      </c>
      <c r="C235" s="323" t="s">
        <v>1321</v>
      </c>
      <c r="D235" s="323" t="s">
        <v>1174</v>
      </c>
      <c r="E235" s="324">
        <v>44264748</v>
      </c>
      <c r="F235" s="324">
        <v>44264748</v>
      </c>
    </row>
    <row r="236" spans="1:6" ht="38.25">
      <c r="A236" s="322" t="s">
        <v>1197</v>
      </c>
      <c r="B236" s="323" t="s">
        <v>747</v>
      </c>
      <c r="C236" s="323" t="s">
        <v>1198</v>
      </c>
      <c r="D236" s="323" t="s">
        <v>1174</v>
      </c>
      <c r="E236" s="324">
        <v>44264748</v>
      </c>
      <c r="F236" s="324">
        <v>44264748</v>
      </c>
    </row>
    <row r="237" spans="1:6">
      <c r="A237" s="322" t="s">
        <v>140</v>
      </c>
      <c r="B237" s="323" t="s">
        <v>747</v>
      </c>
      <c r="C237" s="323" t="s">
        <v>1198</v>
      </c>
      <c r="D237" s="323" t="s">
        <v>1142</v>
      </c>
      <c r="E237" s="324">
        <v>44264748</v>
      </c>
      <c r="F237" s="324">
        <v>44264748</v>
      </c>
    </row>
    <row r="238" spans="1:6">
      <c r="A238" s="322" t="s">
        <v>153</v>
      </c>
      <c r="B238" s="323" t="s">
        <v>747</v>
      </c>
      <c r="C238" s="323" t="s">
        <v>1198</v>
      </c>
      <c r="D238" s="323" t="s">
        <v>395</v>
      </c>
      <c r="E238" s="324">
        <v>33956596</v>
      </c>
      <c r="F238" s="324">
        <v>33956596</v>
      </c>
    </row>
    <row r="239" spans="1:6">
      <c r="A239" s="322" t="s">
        <v>1077</v>
      </c>
      <c r="B239" s="323" t="s">
        <v>747</v>
      </c>
      <c r="C239" s="323" t="s">
        <v>1198</v>
      </c>
      <c r="D239" s="323" t="s">
        <v>1078</v>
      </c>
      <c r="E239" s="324">
        <v>10308152</v>
      </c>
      <c r="F239" s="324">
        <v>10308152</v>
      </c>
    </row>
    <row r="240" spans="1:6" ht="165.75">
      <c r="A240" s="322" t="s">
        <v>1365</v>
      </c>
      <c r="B240" s="323" t="s">
        <v>786</v>
      </c>
      <c r="C240" s="323" t="s">
        <v>1174</v>
      </c>
      <c r="D240" s="323" t="s">
        <v>1174</v>
      </c>
      <c r="E240" s="324">
        <v>25151300</v>
      </c>
      <c r="F240" s="324">
        <v>25151300</v>
      </c>
    </row>
    <row r="241" spans="1:6" ht="38.25">
      <c r="A241" s="322" t="s">
        <v>1320</v>
      </c>
      <c r="B241" s="323" t="s">
        <v>786</v>
      </c>
      <c r="C241" s="323" t="s">
        <v>1321</v>
      </c>
      <c r="D241" s="323" t="s">
        <v>1174</v>
      </c>
      <c r="E241" s="324">
        <v>24006300</v>
      </c>
      <c r="F241" s="324">
        <v>24006300</v>
      </c>
    </row>
    <row r="242" spans="1:6" ht="38.25">
      <c r="A242" s="322" t="s">
        <v>1197</v>
      </c>
      <c r="B242" s="323" t="s">
        <v>786</v>
      </c>
      <c r="C242" s="323" t="s">
        <v>1198</v>
      </c>
      <c r="D242" s="323" t="s">
        <v>1174</v>
      </c>
      <c r="E242" s="324">
        <v>24006300</v>
      </c>
      <c r="F242" s="324">
        <v>24006300</v>
      </c>
    </row>
    <row r="243" spans="1:6">
      <c r="A243" s="322" t="s">
        <v>141</v>
      </c>
      <c r="B243" s="323" t="s">
        <v>786</v>
      </c>
      <c r="C243" s="323" t="s">
        <v>1198</v>
      </c>
      <c r="D243" s="323" t="s">
        <v>1143</v>
      </c>
      <c r="E243" s="324">
        <v>24006300</v>
      </c>
      <c r="F243" s="324">
        <v>24006300</v>
      </c>
    </row>
    <row r="244" spans="1:6">
      <c r="A244" s="322" t="s">
        <v>98</v>
      </c>
      <c r="B244" s="323" t="s">
        <v>786</v>
      </c>
      <c r="C244" s="323" t="s">
        <v>1198</v>
      </c>
      <c r="D244" s="323" t="s">
        <v>378</v>
      </c>
      <c r="E244" s="324">
        <v>24006300</v>
      </c>
      <c r="F244" s="324">
        <v>24006300</v>
      </c>
    </row>
    <row r="245" spans="1:6" ht="25.5">
      <c r="A245" s="322" t="s">
        <v>1324</v>
      </c>
      <c r="B245" s="323" t="s">
        <v>786</v>
      </c>
      <c r="C245" s="323" t="s">
        <v>1325</v>
      </c>
      <c r="D245" s="323" t="s">
        <v>1174</v>
      </c>
      <c r="E245" s="324">
        <v>1145000</v>
      </c>
      <c r="F245" s="324">
        <v>1145000</v>
      </c>
    </row>
    <row r="246" spans="1:6" ht="38.25">
      <c r="A246" s="322" t="s">
        <v>1201</v>
      </c>
      <c r="B246" s="323" t="s">
        <v>786</v>
      </c>
      <c r="C246" s="323" t="s">
        <v>557</v>
      </c>
      <c r="D246" s="323" t="s">
        <v>1174</v>
      </c>
      <c r="E246" s="324">
        <v>1145000</v>
      </c>
      <c r="F246" s="324">
        <v>1145000</v>
      </c>
    </row>
    <row r="247" spans="1:6">
      <c r="A247" s="322" t="s">
        <v>141</v>
      </c>
      <c r="B247" s="323" t="s">
        <v>786</v>
      </c>
      <c r="C247" s="323" t="s">
        <v>557</v>
      </c>
      <c r="D247" s="323" t="s">
        <v>1143</v>
      </c>
      <c r="E247" s="324">
        <v>1145000</v>
      </c>
      <c r="F247" s="324">
        <v>1145000</v>
      </c>
    </row>
    <row r="248" spans="1:6">
      <c r="A248" s="322" t="s">
        <v>98</v>
      </c>
      <c r="B248" s="323" t="s">
        <v>786</v>
      </c>
      <c r="C248" s="323" t="s">
        <v>557</v>
      </c>
      <c r="D248" s="323" t="s">
        <v>378</v>
      </c>
      <c r="E248" s="324">
        <v>1145000</v>
      </c>
      <c r="F248" s="324">
        <v>1145000</v>
      </c>
    </row>
    <row r="249" spans="1:6" ht="344.25">
      <c r="A249" s="322" t="s">
        <v>1359</v>
      </c>
      <c r="B249" s="323" t="s">
        <v>739</v>
      </c>
      <c r="C249" s="323" t="s">
        <v>1174</v>
      </c>
      <c r="D249" s="323" t="s">
        <v>1174</v>
      </c>
      <c r="E249" s="324">
        <v>151897400</v>
      </c>
      <c r="F249" s="324">
        <v>151897400</v>
      </c>
    </row>
    <row r="250" spans="1:6" ht="76.5">
      <c r="A250" s="322" t="s">
        <v>1319</v>
      </c>
      <c r="B250" s="323" t="s">
        <v>739</v>
      </c>
      <c r="C250" s="323" t="s">
        <v>273</v>
      </c>
      <c r="D250" s="323" t="s">
        <v>1174</v>
      </c>
      <c r="E250" s="324">
        <v>138335290</v>
      </c>
      <c r="F250" s="324">
        <v>138335290</v>
      </c>
    </row>
    <row r="251" spans="1:6" ht="25.5">
      <c r="A251" s="322" t="s">
        <v>1191</v>
      </c>
      <c r="B251" s="323" t="s">
        <v>739</v>
      </c>
      <c r="C251" s="323" t="s">
        <v>133</v>
      </c>
      <c r="D251" s="323" t="s">
        <v>1174</v>
      </c>
      <c r="E251" s="324">
        <v>138335290</v>
      </c>
      <c r="F251" s="324">
        <v>138335290</v>
      </c>
    </row>
    <row r="252" spans="1:6">
      <c r="A252" s="322" t="s">
        <v>140</v>
      </c>
      <c r="B252" s="323" t="s">
        <v>739</v>
      </c>
      <c r="C252" s="323" t="s">
        <v>133</v>
      </c>
      <c r="D252" s="323" t="s">
        <v>1142</v>
      </c>
      <c r="E252" s="324">
        <v>138335290</v>
      </c>
      <c r="F252" s="324">
        <v>138335290</v>
      </c>
    </row>
    <row r="253" spans="1:6">
      <c r="A253" s="322" t="s">
        <v>152</v>
      </c>
      <c r="B253" s="323" t="s">
        <v>739</v>
      </c>
      <c r="C253" s="323" t="s">
        <v>133</v>
      </c>
      <c r="D253" s="323" t="s">
        <v>408</v>
      </c>
      <c r="E253" s="324">
        <v>138335290</v>
      </c>
      <c r="F253" s="324">
        <v>138335290</v>
      </c>
    </row>
    <row r="254" spans="1:6" ht="38.25">
      <c r="A254" s="322" t="s">
        <v>1320</v>
      </c>
      <c r="B254" s="323" t="s">
        <v>739</v>
      </c>
      <c r="C254" s="323" t="s">
        <v>1321</v>
      </c>
      <c r="D254" s="323" t="s">
        <v>1174</v>
      </c>
      <c r="E254" s="324">
        <v>13562110</v>
      </c>
      <c r="F254" s="324">
        <v>13562110</v>
      </c>
    </row>
    <row r="255" spans="1:6" ht="38.25">
      <c r="A255" s="322" t="s">
        <v>1197</v>
      </c>
      <c r="B255" s="323" t="s">
        <v>739</v>
      </c>
      <c r="C255" s="323" t="s">
        <v>1198</v>
      </c>
      <c r="D255" s="323" t="s">
        <v>1174</v>
      </c>
      <c r="E255" s="324">
        <v>13562110</v>
      </c>
      <c r="F255" s="324">
        <v>13562110</v>
      </c>
    </row>
    <row r="256" spans="1:6">
      <c r="A256" s="322" t="s">
        <v>140</v>
      </c>
      <c r="B256" s="323" t="s">
        <v>739</v>
      </c>
      <c r="C256" s="323" t="s">
        <v>1198</v>
      </c>
      <c r="D256" s="323" t="s">
        <v>1142</v>
      </c>
      <c r="E256" s="324">
        <v>13562110</v>
      </c>
      <c r="F256" s="324">
        <v>13562110</v>
      </c>
    </row>
    <row r="257" spans="1:6">
      <c r="A257" s="322" t="s">
        <v>152</v>
      </c>
      <c r="B257" s="323" t="s">
        <v>739</v>
      </c>
      <c r="C257" s="323" t="s">
        <v>1198</v>
      </c>
      <c r="D257" s="323" t="s">
        <v>408</v>
      </c>
      <c r="E257" s="324">
        <v>13562110</v>
      </c>
      <c r="F257" s="324">
        <v>13562110</v>
      </c>
    </row>
    <row r="258" spans="1:6" ht="102">
      <c r="A258" s="322" t="s">
        <v>1189</v>
      </c>
      <c r="B258" s="323" t="s">
        <v>1190</v>
      </c>
      <c r="C258" s="323" t="s">
        <v>1174</v>
      </c>
      <c r="D258" s="323" t="s">
        <v>1174</v>
      </c>
      <c r="E258" s="324">
        <v>11850300</v>
      </c>
      <c r="F258" s="324">
        <v>11850300</v>
      </c>
    </row>
    <row r="259" spans="1:6" ht="38.25">
      <c r="A259" s="322" t="s">
        <v>1320</v>
      </c>
      <c r="B259" s="323" t="s">
        <v>1190</v>
      </c>
      <c r="C259" s="323" t="s">
        <v>1321</v>
      </c>
      <c r="D259" s="323" t="s">
        <v>1174</v>
      </c>
      <c r="E259" s="324">
        <v>7633100</v>
      </c>
      <c r="F259" s="324">
        <v>7633100</v>
      </c>
    </row>
    <row r="260" spans="1:6" ht="38.25">
      <c r="A260" s="322" t="s">
        <v>1197</v>
      </c>
      <c r="B260" s="323" t="s">
        <v>1190</v>
      </c>
      <c r="C260" s="323" t="s">
        <v>1198</v>
      </c>
      <c r="D260" s="323" t="s">
        <v>1174</v>
      </c>
      <c r="E260" s="324">
        <v>7633100</v>
      </c>
      <c r="F260" s="324">
        <v>7633100</v>
      </c>
    </row>
    <row r="261" spans="1:6">
      <c r="A261" s="322" t="s">
        <v>140</v>
      </c>
      <c r="B261" s="323" t="s">
        <v>1190</v>
      </c>
      <c r="C261" s="323" t="s">
        <v>1198</v>
      </c>
      <c r="D261" s="323" t="s">
        <v>1142</v>
      </c>
      <c r="E261" s="324">
        <v>7633100</v>
      </c>
      <c r="F261" s="324">
        <v>7633100</v>
      </c>
    </row>
    <row r="262" spans="1:6">
      <c r="A262" s="322" t="s">
        <v>1075</v>
      </c>
      <c r="B262" s="323" t="s">
        <v>1190</v>
      </c>
      <c r="C262" s="323" t="s">
        <v>1198</v>
      </c>
      <c r="D262" s="323" t="s">
        <v>365</v>
      </c>
      <c r="E262" s="324">
        <v>7633100</v>
      </c>
      <c r="F262" s="324">
        <v>7633100</v>
      </c>
    </row>
    <row r="263" spans="1:6" ht="38.25">
      <c r="A263" s="322" t="s">
        <v>1328</v>
      </c>
      <c r="B263" s="323" t="s">
        <v>1190</v>
      </c>
      <c r="C263" s="323" t="s">
        <v>1329</v>
      </c>
      <c r="D263" s="323" t="s">
        <v>1174</v>
      </c>
      <c r="E263" s="324">
        <v>4217200</v>
      </c>
      <c r="F263" s="324">
        <v>4217200</v>
      </c>
    </row>
    <row r="264" spans="1:6">
      <c r="A264" s="322" t="s">
        <v>1199</v>
      </c>
      <c r="B264" s="323" t="s">
        <v>1190</v>
      </c>
      <c r="C264" s="323" t="s">
        <v>1200</v>
      </c>
      <c r="D264" s="323" t="s">
        <v>1174</v>
      </c>
      <c r="E264" s="324">
        <v>4217200</v>
      </c>
      <c r="F264" s="324">
        <v>4217200</v>
      </c>
    </row>
    <row r="265" spans="1:6">
      <c r="A265" s="322" t="s">
        <v>140</v>
      </c>
      <c r="B265" s="323" t="s">
        <v>1190</v>
      </c>
      <c r="C265" s="323" t="s">
        <v>1200</v>
      </c>
      <c r="D265" s="323" t="s">
        <v>1142</v>
      </c>
      <c r="E265" s="324">
        <v>4217200</v>
      </c>
      <c r="F265" s="324">
        <v>4217200</v>
      </c>
    </row>
    <row r="266" spans="1:6">
      <c r="A266" s="322" t="s">
        <v>1075</v>
      </c>
      <c r="B266" s="323" t="s">
        <v>1190</v>
      </c>
      <c r="C266" s="323" t="s">
        <v>1200</v>
      </c>
      <c r="D266" s="323" t="s">
        <v>365</v>
      </c>
      <c r="E266" s="324">
        <v>4217200</v>
      </c>
      <c r="F266" s="324">
        <v>4217200</v>
      </c>
    </row>
    <row r="267" spans="1:6" ht="89.25">
      <c r="A267" s="322" t="s">
        <v>411</v>
      </c>
      <c r="B267" s="323" t="s">
        <v>761</v>
      </c>
      <c r="C267" s="323" t="s">
        <v>1174</v>
      </c>
      <c r="D267" s="323" t="s">
        <v>1174</v>
      </c>
      <c r="E267" s="324">
        <v>1020000</v>
      </c>
      <c r="F267" s="324">
        <v>1020000</v>
      </c>
    </row>
    <row r="268" spans="1:6" ht="38.25">
      <c r="A268" s="322" t="s">
        <v>1320</v>
      </c>
      <c r="B268" s="323" t="s">
        <v>761</v>
      </c>
      <c r="C268" s="323" t="s">
        <v>1321</v>
      </c>
      <c r="D268" s="323" t="s">
        <v>1174</v>
      </c>
      <c r="E268" s="324">
        <v>1020000</v>
      </c>
      <c r="F268" s="324">
        <v>1020000</v>
      </c>
    </row>
    <row r="269" spans="1:6" ht="38.25">
      <c r="A269" s="322" t="s">
        <v>1197</v>
      </c>
      <c r="B269" s="323" t="s">
        <v>761</v>
      </c>
      <c r="C269" s="323" t="s">
        <v>1198</v>
      </c>
      <c r="D269" s="323" t="s">
        <v>1174</v>
      </c>
      <c r="E269" s="324">
        <v>1020000</v>
      </c>
      <c r="F269" s="324">
        <v>1020000</v>
      </c>
    </row>
    <row r="270" spans="1:6">
      <c r="A270" s="322" t="s">
        <v>140</v>
      </c>
      <c r="B270" s="323" t="s">
        <v>761</v>
      </c>
      <c r="C270" s="323" t="s">
        <v>1198</v>
      </c>
      <c r="D270" s="323" t="s">
        <v>1142</v>
      </c>
      <c r="E270" s="324">
        <v>1020000</v>
      </c>
      <c r="F270" s="324">
        <v>1020000</v>
      </c>
    </row>
    <row r="271" spans="1:6">
      <c r="A271" s="322" t="s">
        <v>153</v>
      </c>
      <c r="B271" s="323" t="s">
        <v>761</v>
      </c>
      <c r="C271" s="323" t="s">
        <v>1198</v>
      </c>
      <c r="D271" s="323" t="s">
        <v>395</v>
      </c>
      <c r="E271" s="324">
        <v>800000</v>
      </c>
      <c r="F271" s="324">
        <v>800000</v>
      </c>
    </row>
    <row r="272" spans="1:6">
      <c r="A272" s="322" t="s">
        <v>4</v>
      </c>
      <c r="B272" s="323" t="s">
        <v>761</v>
      </c>
      <c r="C272" s="323" t="s">
        <v>1198</v>
      </c>
      <c r="D272" s="323" t="s">
        <v>420</v>
      </c>
      <c r="E272" s="324">
        <v>220000</v>
      </c>
      <c r="F272" s="324">
        <v>220000</v>
      </c>
    </row>
    <row r="273" spans="1:6" ht="89.25">
      <c r="A273" s="322" t="s">
        <v>393</v>
      </c>
      <c r="B273" s="323" t="s">
        <v>776</v>
      </c>
      <c r="C273" s="323" t="s">
        <v>1174</v>
      </c>
      <c r="D273" s="323" t="s">
        <v>1174</v>
      </c>
      <c r="E273" s="324">
        <v>2511500</v>
      </c>
      <c r="F273" s="324">
        <v>2511500</v>
      </c>
    </row>
    <row r="274" spans="1:6" ht="38.25">
      <c r="A274" s="322" t="s">
        <v>1320</v>
      </c>
      <c r="B274" s="323" t="s">
        <v>776</v>
      </c>
      <c r="C274" s="323" t="s">
        <v>1321</v>
      </c>
      <c r="D274" s="323" t="s">
        <v>1174</v>
      </c>
      <c r="E274" s="324">
        <v>1246500</v>
      </c>
      <c r="F274" s="324">
        <v>1246500</v>
      </c>
    </row>
    <row r="275" spans="1:6" ht="38.25">
      <c r="A275" s="322" t="s">
        <v>1197</v>
      </c>
      <c r="B275" s="323" t="s">
        <v>776</v>
      </c>
      <c r="C275" s="323" t="s">
        <v>1198</v>
      </c>
      <c r="D275" s="323" t="s">
        <v>1174</v>
      </c>
      <c r="E275" s="324">
        <v>1246500</v>
      </c>
      <c r="F275" s="324">
        <v>1246500</v>
      </c>
    </row>
    <row r="276" spans="1:6">
      <c r="A276" s="322" t="s">
        <v>140</v>
      </c>
      <c r="B276" s="323" t="s">
        <v>776</v>
      </c>
      <c r="C276" s="323" t="s">
        <v>1198</v>
      </c>
      <c r="D276" s="323" t="s">
        <v>1142</v>
      </c>
      <c r="E276" s="324">
        <v>1246500</v>
      </c>
      <c r="F276" s="324">
        <v>1246500</v>
      </c>
    </row>
    <row r="277" spans="1:6">
      <c r="A277" s="322" t="s">
        <v>1075</v>
      </c>
      <c r="B277" s="323" t="s">
        <v>776</v>
      </c>
      <c r="C277" s="323" t="s">
        <v>1198</v>
      </c>
      <c r="D277" s="323" t="s">
        <v>365</v>
      </c>
      <c r="E277" s="324">
        <v>1246500</v>
      </c>
      <c r="F277" s="324">
        <v>1246500</v>
      </c>
    </row>
    <row r="278" spans="1:6" ht="38.25">
      <c r="A278" s="322" t="s">
        <v>1328</v>
      </c>
      <c r="B278" s="323" t="s">
        <v>776</v>
      </c>
      <c r="C278" s="323" t="s">
        <v>1329</v>
      </c>
      <c r="D278" s="323" t="s">
        <v>1174</v>
      </c>
      <c r="E278" s="324">
        <v>1265000</v>
      </c>
      <c r="F278" s="324">
        <v>1265000</v>
      </c>
    </row>
    <row r="279" spans="1:6">
      <c r="A279" s="322" t="s">
        <v>1199</v>
      </c>
      <c r="B279" s="323" t="s">
        <v>776</v>
      </c>
      <c r="C279" s="323" t="s">
        <v>1200</v>
      </c>
      <c r="D279" s="323" t="s">
        <v>1174</v>
      </c>
      <c r="E279" s="324">
        <v>1265000</v>
      </c>
      <c r="F279" s="324">
        <v>1265000</v>
      </c>
    </row>
    <row r="280" spans="1:6">
      <c r="A280" s="322" t="s">
        <v>140</v>
      </c>
      <c r="B280" s="323" t="s">
        <v>776</v>
      </c>
      <c r="C280" s="323" t="s">
        <v>1200</v>
      </c>
      <c r="D280" s="323" t="s">
        <v>1142</v>
      </c>
      <c r="E280" s="324">
        <v>1265000</v>
      </c>
      <c r="F280" s="324">
        <v>1265000</v>
      </c>
    </row>
    <row r="281" spans="1:6">
      <c r="A281" s="322" t="s">
        <v>1075</v>
      </c>
      <c r="B281" s="323" t="s">
        <v>776</v>
      </c>
      <c r="C281" s="323" t="s">
        <v>1200</v>
      </c>
      <c r="D281" s="323" t="s">
        <v>365</v>
      </c>
      <c r="E281" s="324">
        <v>1265000</v>
      </c>
      <c r="F281" s="324">
        <v>1265000</v>
      </c>
    </row>
    <row r="282" spans="1:6" ht="89.25">
      <c r="A282" s="322" t="s">
        <v>533</v>
      </c>
      <c r="B282" s="323" t="s">
        <v>764</v>
      </c>
      <c r="C282" s="323" t="s">
        <v>1174</v>
      </c>
      <c r="D282" s="323" t="s">
        <v>1174</v>
      </c>
      <c r="E282" s="324">
        <v>187200</v>
      </c>
      <c r="F282" s="324">
        <v>187200</v>
      </c>
    </row>
    <row r="283" spans="1:6" ht="25.5">
      <c r="A283" s="322" t="s">
        <v>1324</v>
      </c>
      <c r="B283" s="323" t="s">
        <v>764</v>
      </c>
      <c r="C283" s="323" t="s">
        <v>1325</v>
      </c>
      <c r="D283" s="323" t="s">
        <v>1174</v>
      </c>
      <c r="E283" s="324">
        <v>187200</v>
      </c>
      <c r="F283" s="324">
        <v>187200</v>
      </c>
    </row>
    <row r="284" spans="1:6">
      <c r="A284" s="322" t="s">
        <v>1829</v>
      </c>
      <c r="B284" s="323" t="s">
        <v>764</v>
      </c>
      <c r="C284" s="323" t="s">
        <v>1830</v>
      </c>
      <c r="D284" s="323" t="s">
        <v>1174</v>
      </c>
      <c r="E284" s="324">
        <v>187200</v>
      </c>
      <c r="F284" s="324">
        <v>187200</v>
      </c>
    </row>
    <row r="285" spans="1:6">
      <c r="A285" s="322" t="s">
        <v>140</v>
      </c>
      <c r="B285" s="323" t="s">
        <v>764</v>
      </c>
      <c r="C285" s="323" t="s">
        <v>1830</v>
      </c>
      <c r="D285" s="323" t="s">
        <v>1142</v>
      </c>
      <c r="E285" s="324">
        <v>187200</v>
      </c>
      <c r="F285" s="324">
        <v>187200</v>
      </c>
    </row>
    <row r="286" spans="1:6">
      <c r="A286" s="322" t="s">
        <v>153</v>
      </c>
      <c r="B286" s="323" t="s">
        <v>764</v>
      </c>
      <c r="C286" s="323" t="s">
        <v>1830</v>
      </c>
      <c r="D286" s="323" t="s">
        <v>395</v>
      </c>
      <c r="E286" s="324">
        <v>187200</v>
      </c>
      <c r="F286" s="324">
        <v>187200</v>
      </c>
    </row>
    <row r="287" spans="1:6" ht="76.5">
      <c r="A287" s="322" t="s">
        <v>584</v>
      </c>
      <c r="B287" s="323" t="s">
        <v>763</v>
      </c>
      <c r="C287" s="323" t="s">
        <v>1174</v>
      </c>
      <c r="D287" s="323" t="s">
        <v>1174</v>
      </c>
      <c r="E287" s="324">
        <v>40000</v>
      </c>
      <c r="F287" s="324">
        <v>40000</v>
      </c>
    </row>
    <row r="288" spans="1:6" ht="38.25">
      <c r="A288" s="322" t="s">
        <v>1320</v>
      </c>
      <c r="B288" s="323" t="s">
        <v>763</v>
      </c>
      <c r="C288" s="323" t="s">
        <v>1321</v>
      </c>
      <c r="D288" s="323" t="s">
        <v>1174</v>
      </c>
      <c r="E288" s="324">
        <v>40000</v>
      </c>
      <c r="F288" s="324">
        <v>40000</v>
      </c>
    </row>
    <row r="289" spans="1:6" ht="38.25">
      <c r="A289" s="322" t="s">
        <v>1197</v>
      </c>
      <c r="B289" s="323" t="s">
        <v>763</v>
      </c>
      <c r="C289" s="323" t="s">
        <v>1198</v>
      </c>
      <c r="D289" s="323" t="s">
        <v>1174</v>
      </c>
      <c r="E289" s="324">
        <v>40000</v>
      </c>
      <c r="F289" s="324">
        <v>40000</v>
      </c>
    </row>
    <row r="290" spans="1:6">
      <c r="A290" s="322" t="s">
        <v>140</v>
      </c>
      <c r="B290" s="323" t="s">
        <v>763</v>
      </c>
      <c r="C290" s="323" t="s">
        <v>1198</v>
      </c>
      <c r="D290" s="323" t="s">
        <v>1142</v>
      </c>
      <c r="E290" s="324">
        <v>40000</v>
      </c>
      <c r="F290" s="324">
        <v>40000</v>
      </c>
    </row>
    <row r="291" spans="1:6">
      <c r="A291" s="322" t="s">
        <v>153</v>
      </c>
      <c r="B291" s="323" t="s">
        <v>763</v>
      </c>
      <c r="C291" s="323" t="s">
        <v>1198</v>
      </c>
      <c r="D291" s="323" t="s">
        <v>395</v>
      </c>
      <c r="E291" s="324">
        <v>40000</v>
      </c>
      <c r="F291" s="324">
        <v>40000</v>
      </c>
    </row>
    <row r="292" spans="1:6" ht="204">
      <c r="A292" s="322" t="s">
        <v>1673</v>
      </c>
      <c r="B292" s="323" t="s">
        <v>1674</v>
      </c>
      <c r="C292" s="323" t="s">
        <v>1174</v>
      </c>
      <c r="D292" s="323" t="s">
        <v>1174</v>
      </c>
      <c r="E292" s="324">
        <v>32609600</v>
      </c>
      <c r="F292" s="324">
        <v>33343700</v>
      </c>
    </row>
    <row r="293" spans="1:6" ht="38.25">
      <c r="A293" s="322" t="s">
        <v>1320</v>
      </c>
      <c r="B293" s="323" t="s">
        <v>1674</v>
      </c>
      <c r="C293" s="323" t="s">
        <v>1321</v>
      </c>
      <c r="D293" s="323" t="s">
        <v>1174</v>
      </c>
      <c r="E293" s="324">
        <v>32609600</v>
      </c>
      <c r="F293" s="324">
        <v>33343700</v>
      </c>
    </row>
    <row r="294" spans="1:6" ht="38.25">
      <c r="A294" s="322" t="s">
        <v>1197</v>
      </c>
      <c r="B294" s="323" t="s">
        <v>1674</v>
      </c>
      <c r="C294" s="323" t="s">
        <v>1198</v>
      </c>
      <c r="D294" s="323" t="s">
        <v>1174</v>
      </c>
      <c r="E294" s="324">
        <v>32609600</v>
      </c>
      <c r="F294" s="324">
        <v>33343700</v>
      </c>
    </row>
    <row r="295" spans="1:6">
      <c r="A295" s="322" t="s">
        <v>141</v>
      </c>
      <c r="B295" s="323" t="s">
        <v>1674</v>
      </c>
      <c r="C295" s="323" t="s">
        <v>1198</v>
      </c>
      <c r="D295" s="323" t="s">
        <v>1143</v>
      </c>
      <c r="E295" s="324">
        <v>32609600</v>
      </c>
      <c r="F295" s="324">
        <v>33343700</v>
      </c>
    </row>
    <row r="296" spans="1:6">
      <c r="A296" s="322" t="s">
        <v>98</v>
      </c>
      <c r="B296" s="323" t="s">
        <v>1674</v>
      </c>
      <c r="C296" s="323" t="s">
        <v>1198</v>
      </c>
      <c r="D296" s="323" t="s">
        <v>378</v>
      </c>
      <c r="E296" s="324">
        <v>32609600</v>
      </c>
      <c r="F296" s="324">
        <v>33343700</v>
      </c>
    </row>
    <row r="297" spans="1:6" ht="229.5">
      <c r="A297" s="322" t="s">
        <v>1482</v>
      </c>
      <c r="B297" s="323" t="s">
        <v>774</v>
      </c>
      <c r="C297" s="323" t="s">
        <v>1174</v>
      </c>
      <c r="D297" s="323" t="s">
        <v>1174</v>
      </c>
      <c r="E297" s="324">
        <v>358360</v>
      </c>
      <c r="F297" s="324">
        <v>358360</v>
      </c>
    </row>
    <row r="298" spans="1:6" ht="38.25">
      <c r="A298" s="322" t="s">
        <v>1328</v>
      </c>
      <c r="B298" s="323" t="s">
        <v>774</v>
      </c>
      <c r="C298" s="323" t="s">
        <v>1329</v>
      </c>
      <c r="D298" s="323" t="s">
        <v>1174</v>
      </c>
      <c r="E298" s="324">
        <v>358360</v>
      </c>
      <c r="F298" s="324">
        <v>358360</v>
      </c>
    </row>
    <row r="299" spans="1:6">
      <c r="A299" s="322" t="s">
        <v>1199</v>
      </c>
      <c r="B299" s="323" t="s">
        <v>774</v>
      </c>
      <c r="C299" s="323" t="s">
        <v>1200</v>
      </c>
      <c r="D299" s="323" t="s">
        <v>1174</v>
      </c>
      <c r="E299" s="324">
        <v>358360</v>
      </c>
      <c r="F299" s="324">
        <v>358360</v>
      </c>
    </row>
    <row r="300" spans="1:6">
      <c r="A300" s="322" t="s">
        <v>140</v>
      </c>
      <c r="B300" s="323" t="s">
        <v>774</v>
      </c>
      <c r="C300" s="323" t="s">
        <v>1200</v>
      </c>
      <c r="D300" s="323" t="s">
        <v>1142</v>
      </c>
      <c r="E300" s="324">
        <v>358360</v>
      </c>
      <c r="F300" s="324">
        <v>358360</v>
      </c>
    </row>
    <row r="301" spans="1:6">
      <c r="A301" s="322" t="s">
        <v>1075</v>
      </c>
      <c r="B301" s="323" t="s">
        <v>774</v>
      </c>
      <c r="C301" s="323" t="s">
        <v>1200</v>
      </c>
      <c r="D301" s="323" t="s">
        <v>365</v>
      </c>
      <c r="E301" s="324">
        <v>358360</v>
      </c>
      <c r="F301" s="324">
        <v>358360</v>
      </c>
    </row>
    <row r="302" spans="1:6" ht="114.75">
      <c r="A302" s="322" t="s">
        <v>1831</v>
      </c>
      <c r="B302" s="323" t="s">
        <v>1362</v>
      </c>
      <c r="C302" s="323" t="s">
        <v>1174</v>
      </c>
      <c r="D302" s="323" t="s">
        <v>1174</v>
      </c>
      <c r="E302" s="324">
        <v>8404000</v>
      </c>
      <c r="F302" s="324">
        <v>8404000</v>
      </c>
    </row>
    <row r="303" spans="1:6" ht="38.25">
      <c r="A303" s="322" t="s">
        <v>1320</v>
      </c>
      <c r="B303" s="323" t="s">
        <v>1362</v>
      </c>
      <c r="C303" s="323" t="s">
        <v>1321</v>
      </c>
      <c r="D303" s="323" t="s">
        <v>1174</v>
      </c>
      <c r="E303" s="324">
        <v>8404000</v>
      </c>
      <c r="F303" s="324">
        <v>8404000</v>
      </c>
    </row>
    <row r="304" spans="1:6" ht="38.25">
      <c r="A304" s="322" t="s">
        <v>1197</v>
      </c>
      <c r="B304" s="323" t="s">
        <v>1362</v>
      </c>
      <c r="C304" s="323" t="s">
        <v>1198</v>
      </c>
      <c r="D304" s="323" t="s">
        <v>1174</v>
      </c>
      <c r="E304" s="324">
        <v>8404000</v>
      </c>
      <c r="F304" s="324">
        <v>8404000</v>
      </c>
    </row>
    <row r="305" spans="1:6">
      <c r="A305" s="322" t="s">
        <v>140</v>
      </c>
      <c r="B305" s="323" t="s">
        <v>1362</v>
      </c>
      <c r="C305" s="323" t="s">
        <v>1198</v>
      </c>
      <c r="D305" s="323" t="s">
        <v>1142</v>
      </c>
      <c r="E305" s="324">
        <v>8404000</v>
      </c>
      <c r="F305" s="324">
        <v>8404000</v>
      </c>
    </row>
    <row r="306" spans="1:6">
      <c r="A306" s="322" t="s">
        <v>153</v>
      </c>
      <c r="B306" s="323" t="s">
        <v>1362</v>
      </c>
      <c r="C306" s="323" t="s">
        <v>1198</v>
      </c>
      <c r="D306" s="323" t="s">
        <v>395</v>
      </c>
      <c r="E306" s="324">
        <v>8404000</v>
      </c>
      <c r="F306" s="324">
        <v>8404000</v>
      </c>
    </row>
    <row r="307" spans="1:6" ht="140.25">
      <c r="A307" s="322" t="s">
        <v>1785</v>
      </c>
      <c r="B307" s="323" t="s">
        <v>1646</v>
      </c>
      <c r="C307" s="323" t="s">
        <v>1174</v>
      </c>
      <c r="D307" s="323" t="s">
        <v>1174</v>
      </c>
      <c r="E307" s="324">
        <v>15186900</v>
      </c>
      <c r="F307" s="324">
        <v>6489700</v>
      </c>
    </row>
    <row r="308" spans="1:6" ht="38.25">
      <c r="A308" s="322" t="s">
        <v>1320</v>
      </c>
      <c r="B308" s="323" t="s">
        <v>1646</v>
      </c>
      <c r="C308" s="323" t="s">
        <v>1321</v>
      </c>
      <c r="D308" s="323" t="s">
        <v>1174</v>
      </c>
      <c r="E308" s="324">
        <v>15186900</v>
      </c>
      <c r="F308" s="324">
        <v>6489700</v>
      </c>
    </row>
    <row r="309" spans="1:6" ht="38.25">
      <c r="A309" s="322" t="s">
        <v>1197</v>
      </c>
      <c r="B309" s="323" t="s">
        <v>1646</v>
      </c>
      <c r="C309" s="323" t="s">
        <v>1198</v>
      </c>
      <c r="D309" s="323" t="s">
        <v>1174</v>
      </c>
      <c r="E309" s="324">
        <v>15186900</v>
      </c>
      <c r="F309" s="324">
        <v>6489700</v>
      </c>
    </row>
    <row r="310" spans="1:6">
      <c r="A310" s="322" t="s">
        <v>140</v>
      </c>
      <c r="B310" s="323" t="s">
        <v>1646</v>
      </c>
      <c r="C310" s="323" t="s">
        <v>1198</v>
      </c>
      <c r="D310" s="323" t="s">
        <v>1142</v>
      </c>
      <c r="E310" s="324">
        <v>15186900</v>
      </c>
      <c r="F310" s="324">
        <v>6489700</v>
      </c>
    </row>
    <row r="311" spans="1:6">
      <c r="A311" s="322" t="s">
        <v>153</v>
      </c>
      <c r="B311" s="323" t="s">
        <v>1646</v>
      </c>
      <c r="C311" s="323" t="s">
        <v>1198</v>
      </c>
      <c r="D311" s="323" t="s">
        <v>395</v>
      </c>
      <c r="E311" s="324">
        <v>15186900</v>
      </c>
      <c r="F311" s="324">
        <v>6489700</v>
      </c>
    </row>
    <row r="312" spans="1:6" ht="51">
      <c r="A312" s="322" t="s">
        <v>445</v>
      </c>
      <c r="B312" s="323" t="s">
        <v>1134</v>
      </c>
      <c r="C312" s="323" t="s">
        <v>1174</v>
      </c>
      <c r="D312" s="323" t="s">
        <v>1174</v>
      </c>
      <c r="E312" s="324">
        <v>6099700</v>
      </c>
      <c r="F312" s="324">
        <v>7763900</v>
      </c>
    </row>
    <row r="313" spans="1:6" ht="140.25">
      <c r="A313" s="322" t="s">
        <v>421</v>
      </c>
      <c r="B313" s="323" t="s">
        <v>1126</v>
      </c>
      <c r="C313" s="323" t="s">
        <v>1174</v>
      </c>
      <c r="D313" s="323" t="s">
        <v>1174</v>
      </c>
      <c r="E313" s="324">
        <v>6099700</v>
      </c>
      <c r="F313" s="324">
        <v>6099700</v>
      </c>
    </row>
    <row r="314" spans="1:6" ht="76.5">
      <c r="A314" s="322" t="s">
        <v>1319</v>
      </c>
      <c r="B314" s="323" t="s">
        <v>1126</v>
      </c>
      <c r="C314" s="323" t="s">
        <v>273</v>
      </c>
      <c r="D314" s="323" t="s">
        <v>1174</v>
      </c>
      <c r="E314" s="324">
        <v>4992580</v>
      </c>
      <c r="F314" s="324">
        <v>4992580</v>
      </c>
    </row>
    <row r="315" spans="1:6" ht="38.25">
      <c r="A315" s="322" t="s">
        <v>1204</v>
      </c>
      <c r="B315" s="323" t="s">
        <v>1126</v>
      </c>
      <c r="C315" s="323" t="s">
        <v>28</v>
      </c>
      <c r="D315" s="323" t="s">
        <v>1174</v>
      </c>
      <c r="E315" s="324">
        <v>4992580</v>
      </c>
      <c r="F315" s="324">
        <v>4992580</v>
      </c>
    </row>
    <row r="316" spans="1:6">
      <c r="A316" s="322" t="s">
        <v>140</v>
      </c>
      <c r="B316" s="323" t="s">
        <v>1126</v>
      </c>
      <c r="C316" s="323" t="s">
        <v>28</v>
      </c>
      <c r="D316" s="323" t="s">
        <v>1142</v>
      </c>
      <c r="E316" s="324">
        <v>4992580</v>
      </c>
      <c r="F316" s="324">
        <v>4992580</v>
      </c>
    </row>
    <row r="317" spans="1:6">
      <c r="A317" s="322" t="s">
        <v>4</v>
      </c>
      <c r="B317" s="323" t="s">
        <v>1126</v>
      </c>
      <c r="C317" s="323" t="s">
        <v>28</v>
      </c>
      <c r="D317" s="323" t="s">
        <v>420</v>
      </c>
      <c r="E317" s="324">
        <v>4992580</v>
      </c>
      <c r="F317" s="324">
        <v>4992580</v>
      </c>
    </row>
    <row r="318" spans="1:6" ht="38.25">
      <c r="A318" s="322" t="s">
        <v>1320</v>
      </c>
      <c r="B318" s="323" t="s">
        <v>1126</v>
      </c>
      <c r="C318" s="323" t="s">
        <v>1321</v>
      </c>
      <c r="D318" s="323" t="s">
        <v>1174</v>
      </c>
      <c r="E318" s="324">
        <v>1107120</v>
      </c>
      <c r="F318" s="324">
        <v>1107120</v>
      </c>
    </row>
    <row r="319" spans="1:6" ht="38.25">
      <c r="A319" s="322" t="s">
        <v>1197</v>
      </c>
      <c r="B319" s="323" t="s">
        <v>1126</v>
      </c>
      <c r="C319" s="323" t="s">
        <v>1198</v>
      </c>
      <c r="D319" s="323" t="s">
        <v>1174</v>
      </c>
      <c r="E319" s="324">
        <v>1107120</v>
      </c>
      <c r="F319" s="324">
        <v>1107120</v>
      </c>
    </row>
    <row r="320" spans="1:6">
      <c r="A320" s="322" t="s">
        <v>140</v>
      </c>
      <c r="B320" s="323" t="s">
        <v>1126</v>
      </c>
      <c r="C320" s="323" t="s">
        <v>1198</v>
      </c>
      <c r="D320" s="323" t="s">
        <v>1142</v>
      </c>
      <c r="E320" s="324">
        <v>1107120</v>
      </c>
      <c r="F320" s="324">
        <v>1107120</v>
      </c>
    </row>
    <row r="321" spans="1:6">
      <c r="A321" s="322" t="s">
        <v>4</v>
      </c>
      <c r="B321" s="323" t="s">
        <v>1126</v>
      </c>
      <c r="C321" s="323" t="s">
        <v>1198</v>
      </c>
      <c r="D321" s="323" t="s">
        <v>420</v>
      </c>
      <c r="E321" s="324">
        <v>1107120</v>
      </c>
      <c r="F321" s="324">
        <v>1107120</v>
      </c>
    </row>
    <row r="322" spans="1:6" ht="165.75">
      <c r="A322" s="322" t="s">
        <v>1356</v>
      </c>
      <c r="B322" s="323" t="s">
        <v>1357</v>
      </c>
      <c r="C322" s="323" t="s">
        <v>1174</v>
      </c>
      <c r="D322" s="323" t="s">
        <v>1174</v>
      </c>
      <c r="E322" s="324">
        <v>0</v>
      </c>
      <c r="F322" s="324">
        <v>1664200</v>
      </c>
    </row>
    <row r="323" spans="1:6" ht="38.25">
      <c r="A323" s="322" t="s">
        <v>1326</v>
      </c>
      <c r="B323" s="323" t="s">
        <v>1357</v>
      </c>
      <c r="C323" s="323" t="s">
        <v>1327</v>
      </c>
      <c r="D323" s="323" t="s">
        <v>1174</v>
      </c>
      <c r="E323" s="324">
        <v>0</v>
      </c>
      <c r="F323" s="324">
        <v>1664200</v>
      </c>
    </row>
    <row r="324" spans="1:6">
      <c r="A324" s="322" t="s">
        <v>1208</v>
      </c>
      <c r="B324" s="323" t="s">
        <v>1357</v>
      </c>
      <c r="C324" s="323" t="s">
        <v>75</v>
      </c>
      <c r="D324" s="323" t="s">
        <v>1174</v>
      </c>
      <c r="E324" s="324">
        <v>0</v>
      </c>
      <c r="F324" s="324">
        <v>1664200</v>
      </c>
    </row>
    <row r="325" spans="1:6">
      <c r="A325" s="322" t="s">
        <v>141</v>
      </c>
      <c r="B325" s="323" t="s">
        <v>1357</v>
      </c>
      <c r="C325" s="323" t="s">
        <v>75</v>
      </c>
      <c r="D325" s="323" t="s">
        <v>1143</v>
      </c>
      <c r="E325" s="324">
        <v>0</v>
      </c>
      <c r="F325" s="324">
        <v>1664200</v>
      </c>
    </row>
    <row r="326" spans="1:6">
      <c r="A326" s="322" t="s">
        <v>18</v>
      </c>
      <c r="B326" s="323" t="s">
        <v>1357</v>
      </c>
      <c r="C326" s="323" t="s">
        <v>75</v>
      </c>
      <c r="D326" s="323" t="s">
        <v>423</v>
      </c>
      <c r="E326" s="324">
        <v>0</v>
      </c>
      <c r="F326" s="324">
        <v>1664200</v>
      </c>
    </row>
    <row r="327" spans="1:6" ht="38.25">
      <c r="A327" s="322" t="s">
        <v>615</v>
      </c>
      <c r="B327" s="323" t="s">
        <v>973</v>
      </c>
      <c r="C327" s="323" t="s">
        <v>1174</v>
      </c>
      <c r="D327" s="323" t="s">
        <v>1174</v>
      </c>
      <c r="E327" s="324">
        <v>77980580</v>
      </c>
      <c r="F327" s="324">
        <v>77980580</v>
      </c>
    </row>
    <row r="328" spans="1:6" ht="102">
      <c r="A328" s="322" t="s">
        <v>609</v>
      </c>
      <c r="B328" s="323" t="s">
        <v>1127</v>
      </c>
      <c r="C328" s="323" t="s">
        <v>1174</v>
      </c>
      <c r="D328" s="323" t="s">
        <v>1174</v>
      </c>
      <c r="E328" s="324">
        <v>49733700</v>
      </c>
      <c r="F328" s="324">
        <v>49733700</v>
      </c>
    </row>
    <row r="329" spans="1:6" ht="76.5">
      <c r="A329" s="322" t="s">
        <v>1319</v>
      </c>
      <c r="B329" s="323" t="s">
        <v>1127</v>
      </c>
      <c r="C329" s="323" t="s">
        <v>273</v>
      </c>
      <c r="D329" s="323" t="s">
        <v>1174</v>
      </c>
      <c r="E329" s="324">
        <v>46966700</v>
      </c>
      <c r="F329" s="324">
        <v>46966700</v>
      </c>
    </row>
    <row r="330" spans="1:6" ht="25.5">
      <c r="A330" s="322" t="s">
        <v>1191</v>
      </c>
      <c r="B330" s="323" t="s">
        <v>1127</v>
      </c>
      <c r="C330" s="323" t="s">
        <v>133</v>
      </c>
      <c r="D330" s="323" t="s">
        <v>1174</v>
      </c>
      <c r="E330" s="324">
        <v>46966700</v>
      </c>
      <c r="F330" s="324">
        <v>46966700</v>
      </c>
    </row>
    <row r="331" spans="1:6">
      <c r="A331" s="322" t="s">
        <v>140</v>
      </c>
      <c r="B331" s="323" t="s">
        <v>1127</v>
      </c>
      <c r="C331" s="323" t="s">
        <v>133</v>
      </c>
      <c r="D331" s="323" t="s">
        <v>1142</v>
      </c>
      <c r="E331" s="324">
        <v>46966700</v>
      </c>
      <c r="F331" s="324">
        <v>46966700</v>
      </c>
    </row>
    <row r="332" spans="1:6">
      <c r="A332" s="322" t="s">
        <v>4</v>
      </c>
      <c r="B332" s="323" t="s">
        <v>1127</v>
      </c>
      <c r="C332" s="323" t="s">
        <v>133</v>
      </c>
      <c r="D332" s="323" t="s">
        <v>420</v>
      </c>
      <c r="E332" s="324">
        <v>46966700</v>
      </c>
      <c r="F332" s="324">
        <v>46966700</v>
      </c>
    </row>
    <row r="333" spans="1:6" ht="38.25">
      <c r="A333" s="322" t="s">
        <v>1320</v>
      </c>
      <c r="B333" s="323" t="s">
        <v>1127</v>
      </c>
      <c r="C333" s="323" t="s">
        <v>1321</v>
      </c>
      <c r="D333" s="323" t="s">
        <v>1174</v>
      </c>
      <c r="E333" s="324">
        <v>2767000</v>
      </c>
      <c r="F333" s="324">
        <v>2767000</v>
      </c>
    </row>
    <row r="334" spans="1:6" ht="38.25">
      <c r="A334" s="322" t="s">
        <v>1197</v>
      </c>
      <c r="B334" s="323" t="s">
        <v>1127</v>
      </c>
      <c r="C334" s="323" t="s">
        <v>1198</v>
      </c>
      <c r="D334" s="323" t="s">
        <v>1174</v>
      </c>
      <c r="E334" s="324">
        <v>2767000</v>
      </c>
      <c r="F334" s="324">
        <v>2767000</v>
      </c>
    </row>
    <row r="335" spans="1:6">
      <c r="A335" s="322" t="s">
        <v>140</v>
      </c>
      <c r="B335" s="323" t="s">
        <v>1127</v>
      </c>
      <c r="C335" s="323" t="s">
        <v>1198</v>
      </c>
      <c r="D335" s="323" t="s">
        <v>1142</v>
      </c>
      <c r="E335" s="324">
        <v>2767000</v>
      </c>
      <c r="F335" s="324">
        <v>2767000</v>
      </c>
    </row>
    <row r="336" spans="1:6">
      <c r="A336" s="322" t="s">
        <v>4</v>
      </c>
      <c r="B336" s="323" t="s">
        <v>1127</v>
      </c>
      <c r="C336" s="323" t="s">
        <v>1198</v>
      </c>
      <c r="D336" s="323" t="s">
        <v>420</v>
      </c>
      <c r="E336" s="324">
        <v>2767000</v>
      </c>
      <c r="F336" s="324">
        <v>2767000</v>
      </c>
    </row>
    <row r="337" spans="1:6" ht="114.75">
      <c r="A337" s="322" t="s">
        <v>610</v>
      </c>
      <c r="B337" s="323" t="s">
        <v>1133</v>
      </c>
      <c r="C337" s="323" t="s">
        <v>1174</v>
      </c>
      <c r="D337" s="323" t="s">
        <v>1174</v>
      </c>
      <c r="E337" s="324">
        <v>1148640</v>
      </c>
      <c r="F337" s="324">
        <v>1148640</v>
      </c>
    </row>
    <row r="338" spans="1:6" ht="76.5">
      <c r="A338" s="322" t="s">
        <v>1319</v>
      </c>
      <c r="B338" s="323" t="s">
        <v>1133</v>
      </c>
      <c r="C338" s="323" t="s">
        <v>273</v>
      </c>
      <c r="D338" s="323" t="s">
        <v>1174</v>
      </c>
      <c r="E338" s="324">
        <v>1148640</v>
      </c>
      <c r="F338" s="324">
        <v>1148640</v>
      </c>
    </row>
    <row r="339" spans="1:6" ht="25.5">
      <c r="A339" s="322" t="s">
        <v>1191</v>
      </c>
      <c r="B339" s="323" t="s">
        <v>1133</v>
      </c>
      <c r="C339" s="323" t="s">
        <v>133</v>
      </c>
      <c r="D339" s="323" t="s">
        <v>1174</v>
      </c>
      <c r="E339" s="324">
        <v>1148640</v>
      </c>
      <c r="F339" s="324">
        <v>1148640</v>
      </c>
    </row>
    <row r="340" spans="1:6">
      <c r="A340" s="322" t="s">
        <v>140</v>
      </c>
      <c r="B340" s="323" t="s">
        <v>1133</v>
      </c>
      <c r="C340" s="323" t="s">
        <v>133</v>
      </c>
      <c r="D340" s="323" t="s">
        <v>1142</v>
      </c>
      <c r="E340" s="324">
        <v>1148640</v>
      </c>
      <c r="F340" s="324">
        <v>1148640</v>
      </c>
    </row>
    <row r="341" spans="1:6">
      <c r="A341" s="322" t="s">
        <v>4</v>
      </c>
      <c r="B341" s="323" t="s">
        <v>1133</v>
      </c>
      <c r="C341" s="323" t="s">
        <v>133</v>
      </c>
      <c r="D341" s="323" t="s">
        <v>420</v>
      </c>
      <c r="E341" s="324">
        <v>1148640</v>
      </c>
      <c r="F341" s="324">
        <v>1148640</v>
      </c>
    </row>
    <row r="342" spans="1:6" ht="140.25">
      <c r="A342" s="322" t="s">
        <v>622</v>
      </c>
      <c r="B342" s="323" t="s">
        <v>1128</v>
      </c>
      <c r="C342" s="323" t="s">
        <v>1174</v>
      </c>
      <c r="D342" s="323" t="s">
        <v>1174</v>
      </c>
      <c r="E342" s="324">
        <v>15754200</v>
      </c>
      <c r="F342" s="324">
        <v>15754200</v>
      </c>
    </row>
    <row r="343" spans="1:6" ht="76.5">
      <c r="A343" s="322" t="s">
        <v>1319</v>
      </c>
      <c r="B343" s="323" t="s">
        <v>1128</v>
      </c>
      <c r="C343" s="323" t="s">
        <v>273</v>
      </c>
      <c r="D343" s="323" t="s">
        <v>1174</v>
      </c>
      <c r="E343" s="324">
        <v>15754200</v>
      </c>
      <c r="F343" s="324">
        <v>15754200</v>
      </c>
    </row>
    <row r="344" spans="1:6" ht="25.5">
      <c r="A344" s="322" t="s">
        <v>1191</v>
      </c>
      <c r="B344" s="323" t="s">
        <v>1128</v>
      </c>
      <c r="C344" s="323" t="s">
        <v>133</v>
      </c>
      <c r="D344" s="323" t="s">
        <v>1174</v>
      </c>
      <c r="E344" s="324">
        <v>15754200</v>
      </c>
      <c r="F344" s="324">
        <v>15754200</v>
      </c>
    </row>
    <row r="345" spans="1:6">
      <c r="A345" s="322" t="s">
        <v>140</v>
      </c>
      <c r="B345" s="323" t="s">
        <v>1128</v>
      </c>
      <c r="C345" s="323" t="s">
        <v>133</v>
      </c>
      <c r="D345" s="323" t="s">
        <v>1142</v>
      </c>
      <c r="E345" s="324">
        <v>15754200</v>
      </c>
      <c r="F345" s="324">
        <v>15754200</v>
      </c>
    </row>
    <row r="346" spans="1:6">
      <c r="A346" s="322" t="s">
        <v>4</v>
      </c>
      <c r="B346" s="323" t="s">
        <v>1128</v>
      </c>
      <c r="C346" s="323" t="s">
        <v>133</v>
      </c>
      <c r="D346" s="323" t="s">
        <v>420</v>
      </c>
      <c r="E346" s="324">
        <v>15754200</v>
      </c>
      <c r="F346" s="324">
        <v>15754200</v>
      </c>
    </row>
    <row r="347" spans="1:6" ht="114.75">
      <c r="A347" s="322" t="s">
        <v>611</v>
      </c>
      <c r="B347" s="323" t="s">
        <v>1129</v>
      </c>
      <c r="C347" s="323" t="s">
        <v>1174</v>
      </c>
      <c r="D347" s="323" t="s">
        <v>1174</v>
      </c>
      <c r="E347" s="324">
        <v>450000</v>
      </c>
      <c r="F347" s="324">
        <v>450000</v>
      </c>
    </row>
    <row r="348" spans="1:6" ht="76.5">
      <c r="A348" s="322" t="s">
        <v>1319</v>
      </c>
      <c r="B348" s="323" t="s">
        <v>1129</v>
      </c>
      <c r="C348" s="323" t="s">
        <v>273</v>
      </c>
      <c r="D348" s="323" t="s">
        <v>1174</v>
      </c>
      <c r="E348" s="324">
        <v>450000</v>
      </c>
      <c r="F348" s="324">
        <v>450000</v>
      </c>
    </row>
    <row r="349" spans="1:6" ht="25.5">
      <c r="A349" s="322" t="s">
        <v>1191</v>
      </c>
      <c r="B349" s="323" t="s">
        <v>1129</v>
      </c>
      <c r="C349" s="323" t="s">
        <v>133</v>
      </c>
      <c r="D349" s="323" t="s">
        <v>1174</v>
      </c>
      <c r="E349" s="324">
        <v>450000</v>
      </c>
      <c r="F349" s="324">
        <v>450000</v>
      </c>
    </row>
    <row r="350" spans="1:6">
      <c r="A350" s="322" t="s">
        <v>140</v>
      </c>
      <c r="B350" s="323" t="s">
        <v>1129</v>
      </c>
      <c r="C350" s="323" t="s">
        <v>133</v>
      </c>
      <c r="D350" s="323" t="s">
        <v>1142</v>
      </c>
      <c r="E350" s="324">
        <v>450000</v>
      </c>
      <c r="F350" s="324">
        <v>450000</v>
      </c>
    </row>
    <row r="351" spans="1:6">
      <c r="A351" s="322" t="s">
        <v>4</v>
      </c>
      <c r="B351" s="323" t="s">
        <v>1129</v>
      </c>
      <c r="C351" s="323" t="s">
        <v>133</v>
      </c>
      <c r="D351" s="323" t="s">
        <v>420</v>
      </c>
      <c r="E351" s="324">
        <v>450000</v>
      </c>
      <c r="F351" s="324">
        <v>450000</v>
      </c>
    </row>
    <row r="352" spans="1:6" ht="89.25">
      <c r="A352" s="322" t="s">
        <v>612</v>
      </c>
      <c r="B352" s="323" t="s">
        <v>1130</v>
      </c>
      <c r="C352" s="323" t="s">
        <v>1174</v>
      </c>
      <c r="D352" s="323" t="s">
        <v>1174</v>
      </c>
      <c r="E352" s="324">
        <v>47400</v>
      </c>
      <c r="F352" s="324">
        <v>47400</v>
      </c>
    </row>
    <row r="353" spans="1:6" ht="38.25">
      <c r="A353" s="322" t="s">
        <v>1320</v>
      </c>
      <c r="B353" s="323" t="s">
        <v>1130</v>
      </c>
      <c r="C353" s="323" t="s">
        <v>1321</v>
      </c>
      <c r="D353" s="323" t="s">
        <v>1174</v>
      </c>
      <c r="E353" s="324">
        <v>47400</v>
      </c>
      <c r="F353" s="324">
        <v>47400</v>
      </c>
    </row>
    <row r="354" spans="1:6" ht="38.25">
      <c r="A354" s="322" t="s">
        <v>1197</v>
      </c>
      <c r="B354" s="323" t="s">
        <v>1130</v>
      </c>
      <c r="C354" s="323" t="s">
        <v>1198</v>
      </c>
      <c r="D354" s="323" t="s">
        <v>1174</v>
      </c>
      <c r="E354" s="324">
        <v>47400</v>
      </c>
      <c r="F354" s="324">
        <v>47400</v>
      </c>
    </row>
    <row r="355" spans="1:6">
      <c r="A355" s="322" t="s">
        <v>140</v>
      </c>
      <c r="B355" s="323" t="s">
        <v>1130</v>
      </c>
      <c r="C355" s="323" t="s">
        <v>1198</v>
      </c>
      <c r="D355" s="323" t="s">
        <v>1142</v>
      </c>
      <c r="E355" s="324">
        <v>47400</v>
      </c>
      <c r="F355" s="324">
        <v>47400</v>
      </c>
    </row>
    <row r="356" spans="1:6">
      <c r="A356" s="322" t="s">
        <v>4</v>
      </c>
      <c r="B356" s="323" t="s">
        <v>1130</v>
      </c>
      <c r="C356" s="323" t="s">
        <v>1198</v>
      </c>
      <c r="D356" s="323" t="s">
        <v>420</v>
      </c>
      <c r="E356" s="324">
        <v>47400</v>
      </c>
      <c r="F356" s="324">
        <v>47400</v>
      </c>
    </row>
    <row r="357" spans="1:6" ht="102">
      <c r="A357" s="322" t="s">
        <v>1873</v>
      </c>
      <c r="B357" s="323" t="s">
        <v>1874</v>
      </c>
      <c r="C357" s="323" t="s">
        <v>1174</v>
      </c>
      <c r="D357" s="323" t="s">
        <v>1174</v>
      </c>
      <c r="E357" s="324">
        <v>20000</v>
      </c>
      <c r="F357" s="324">
        <v>20000</v>
      </c>
    </row>
    <row r="358" spans="1:6" ht="38.25">
      <c r="A358" s="322" t="s">
        <v>1320</v>
      </c>
      <c r="B358" s="323" t="s">
        <v>1874</v>
      </c>
      <c r="C358" s="323" t="s">
        <v>1321</v>
      </c>
      <c r="D358" s="323" t="s">
        <v>1174</v>
      </c>
      <c r="E358" s="324">
        <v>20000</v>
      </c>
      <c r="F358" s="324">
        <v>20000</v>
      </c>
    </row>
    <row r="359" spans="1:6" ht="38.25">
      <c r="A359" s="322" t="s">
        <v>1197</v>
      </c>
      <c r="B359" s="323" t="s">
        <v>1874</v>
      </c>
      <c r="C359" s="323" t="s">
        <v>1198</v>
      </c>
      <c r="D359" s="323" t="s">
        <v>1174</v>
      </c>
      <c r="E359" s="324">
        <v>20000</v>
      </c>
      <c r="F359" s="324">
        <v>20000</v>
      </c>
    </row>
    <row r="360" spans="1:6">
      <c r="A360" s="322" t="s">
        <v>140</v>
      </c>
      <c r="B360" s="323" t="s">
        <v>1874</v>
      </c>
      <c r="C360" s="323" t="s">
        <v>1198</v>
      </c>
      <c r="D360" s="323" t="s">
        <v>1142</v>
      </c>
      <c r="E360" s="324">
        <v>20000</v>
      </c>
      <c r="F360" s="324">
        <v>20000</v>
      </c>
    </row>
    <row r="361" spans="1:6">
      <c r="A361" s="322" t="s">
        <v>4</v>
      </c>
      <c r="B361" s="323" t="s">
        <v>1874</v>
      </c>
      <c r="C361" s="323" t="s">
        <v>1198</v>
      </c>
      <c r="D361" s="323" t="s">
        <v>420</v>
      </c>
      <c r="E361" s="324">
        <v>20000</v>
      </c>
      <c r="F361" s="324">
        <v>20000</v>
      </c>
    </row>
    <row r="362" spans="1:6" ht="76.5">
      <c r="A362" s="322" t="s">
        <v>968</v>
      </c>
      <c r="B362" s="323" t="s">
        <v>1153</v>
      </c>
      <c r="C362" s="323" t="s">
        <v>1174</v>
      </c>
      <c r="D362" s="323" t="s">
        <v>1174</v>
      </c>
      <c r="E362" s="324">
        <v>1180000</v>
      </c>
      <c r="F362" s="324">
        <v>1180000</v>
      </c>
    </row>
    <row r="363" spans="1:6" ht="38.25">
      <c r="A363" s="322" t="s">
        <v>1320</v>
      </c>
      <c r="B363" s="323" t="s">
        <v>1153</v>
      </c>
      <c r="C363" s="323" t="s">
        <v>1321</v>
      </c>
      <c r="D363" s="323" t="s">
        <v>1174</v>
      </c>
      <c r="E363" s="324">
        <v>1180000</v>
      </c>
      <c r="F363" s="324">
        <v>1180000</v>
      </c>
    </row>
    <row r="364" spans="1:6" ht="38.25">
      <c r="A364" s="322" t="s">
        <v>1197</v>
      </c>
      <c r="B364" s="323" t="s">
        <v>1153</v>
      </c>
      <c r="C364" s="323" t="s">
        <v>1198</v>
      </c>
      <c r="D364" s="323" t="s">
        <v>1174</v>
      </c>
      <c r="E364" s="324">
        <v>1180000</v>
      </c>
      <c r="F364" s="324">
        <v>1180000</v>
      </c>
    </row>
    <row r="365" spans="1:6">
      <c r="A365" s="322" t="s">
        <v>140</v>
      </c>
      <c r="B365" s="323" t="s">
        <v>1153</v>
      </c>
      <c r="C365" s="323" t="s">
        <v>1198</v>
      </c>
      <c r="D365" s="323" t="s">
        <v>1142</v>
      </c>
      <c r="E365" s="324">
        <v>1180000</v>
      </c>
      <c r="F365" s="324">
        <v>1180000</v>
      </c>
    </row>
    <row r="366" spans="1:6">
      <c r="A366" s="322" t="s">
        <v>4</v>
      </c>
      <c r="B366" s="323" t="s">
        <v>1153</v>
      </c>
      <c r="C366" s="323" t="s">
        <v>1198</v>
      </c>
      <c r="D366" s="323" t="s">
        <v>420</v>
      </c>
      <c r="E366" s="324">
        <v>1180000</v>
      </c>
      <c r="F366" s="324">
        <v>1180000</v>
      </c>
    </row>
    <row r="367" spans="1:6" ht="102">
      <c r="A367" s="322" t="s">
        <v>613</v>
      </c>
      <c r="B367" s="323" t="s">
        <v>1131</v>
      </c>
      <c r="C367" s="323" t="s">
        <v>1174</v>
      </c>
      <c r="D367" s="323" t="s">
        <v>1174</v>
      </c>
      <c r="E367" s="324">
        <v>7689550</v>
      </c>
      <c r="F367" s="324">
        <v>7689550</v>
      </c>
    </row>
    <row r="368" spans="1:6" ht="76.5">
      <c r="A368" s="322" t="s">
        <v>1319</v>
      </c>
      <c r="B368" s="323" t="s">
        <v>1131</v>
      </c>
      <c r="C368" s="323" t="s">
        <v>273</v>
      </c>
      <c r="D368" s="323" t="s">
        <v>1174</v>
      </c>
      <c r="E368" s="324">
        <v>7452800</v>
      </c>
      <c r="F368" s="324">
        <v>7452800</v>
      </c>
    </row>
    <row r="369" spans="1:6" ht="38.25">
      <c r="A369" s="322" t="s">
        <v>1204</v>
      </c>
      <c r="B369" s="323" t="s">
        <v>1131</v>
      </c>
      <c r="C369" s="323" t="s">
        <v>28</v>
      </c>
      <c r="D369" s="323" t="s">
        <v>1174</v>
      </c>
      <c r="E369" s="324">
        <v>7452800</v>
      </c>
      <c r="F369" s="324">
        <v>7452800</v>
      </c>
    </row>
    <row r="370" spans="1:6">
      <c r="A370" s="322" t="s">
        <v>140</v>
      </c>
      <c r="B370" s="323" t="s">
        <v>1131</v>
      </c>
      <c r="C370" s="323" t="s">
        <v>28</v>
      </c>
      <c r="D370" s="323" t="s">
        <v>1142</v>
      </c>
      <c r="E370" s="324">
        <v>7452800</v>
      </c>
      <c r="F370" s="324">
        <v>7452800</v>
      </c>
    </row>
    <row r="371" spans="1:6">
      <c r="A371" s="322" t="s">
        <v>4</v>
      </c>
      <c r="B371" s="323" t="s">
        <v>1131</v>
      </c>
      <c r="C371" s="323" t="s">
        <v>28</v>
      </c>
      <c r="D371" s="323" t="s">
        <v>420</v>
      </c>
      <c r="E371" s="324">
        <v>7452800</v>
      </c>
      <c r="F371" s="324">
        <v>7452800</v>
      </c>
    </row>
    <row r="372" spans="1:6" ht="38.25">
      <c r="A372" s="322" t="s">
        <v>1320</v>
      </c>
      <c r="B372" s="323" t="s">
        <v>1131</v>
      </c>
      <c r="C372" s="323" t="s">
        <v>1321</v>
      </c>
      <c r="D372" s="323" t="s">
        <v>1174</v>
      </c>
      <c r="E372" s="324">
        <v>236750</v>
      </c>
      <c r="F372" s="324">
        <v>236750</v>
      </c>
    </row>
    <row r="373" spans="1:6" ht="38.25">
      <c r="A373" s="322" t="s">
        <v>1197</v>
      </c>
      <c r="B373" s="323" t="s">
        <v>1131</v>
      </c>
      <c r="C373" s="323" t="s">
        <v>1198</v>
      </c>
      <c r="D373" s="323" t="s">
        <v>1174</v>
      </c>
      <c r="E373" s="324">
        <v>236750</v>
      </c>
      <c r="F373" s="324">
        <v>236750</v>
      </c>
    </row>
    <row r="374" spans="1:6">
      <c r="A374" s="322" t="s">
        <v>140</v>
      </c>
      <c r="B374" s="323" t="s">
        <v>1131</v>
      </c>
      <c r="C374" s="323" t="s">
        <v>1198</v>
      </c>
      <c r="D374" s="323" t="s">
        <v>1142</v>
      </c>
      <c r="E374" s="324">
        <v>236750</v>
      </c>
      <c r="F374" s="324">
        <v>236750</v>
      </c>
    </row>
    <row r="375" spans="1:6">
      <c r="A375" s="322" t="s">
        <v>4</v>
      </c>
      <c r="B375" s="323" t="s">
        <v>1131</v>
      </c>
      <c r="C375" s="323" t="s">
        <v>1198</v>
      </c>
      <c r="D375" s="323" t="s">
        <v>420</v>
      </c>
      <c r="E375" s="324">
        <v>236750</v>
      </c>
      <c r="F375" s="324">
        <v>236750</v>
      </c>
    </row>
    <row r="376" spans="1:6" ht="127.5">
      <c r="A376" s="322" t="s">
        <v>614</v>
      </c>
      <c r="B376" s="323" t="s">
        <v>1132</v>
      </c>
      <c r="C376" s="323" t="s">
        <v>1174</v>
      </c>
      <c r="D376" s="323" t="s">
        <v>1174</v>
      </c>
      <c r="E376" s="324">
        <v>250000</v>
      </c>
      <c r="F376" s="324">
        <v>250000</v>
      </c>
    </row>
    <row r="377" spans="1:6" ht="76.5">
      <c r="A377" s="322" t="s">
        <v>1319</v>
      </c>
      <c r="B377" s="323" t="s">
        <v>1132</v>
      </c>
      <c r="C377" s="323" t="s">
        <v>273</v>
      </c>
      <c r="D377" s="323" t="s">
        <v>1174</v>
      </c>
      <c r="E377" s="324">
        <v>250000</v>
      </c>
      <c r="F377" s="324">
        <v>250000</v>
      </c>
    </row>
    <row r="378" spans="1:6" ht="38.25">
      <c r="A378" s="322" t="s">
        <v>1204</v>
      </c>
      <c r="B378" s="323" t="s">
        <v>1132</v>
      </c>
      <c r="C378" s="323" t="s">
        <v>28</v>
      </c>
      <c r="D378" s="323" t="s">
        <v>1174</v>
      </c>
      <c r="E378" s="324">
        <v>250000</v>
      </c>
      <c r="F378" s="324">
        <v>250000</v>
      </c>
    </row>
    <row r="379" spans="1:6">
      <c r="A379" s="322" t="s">
        <v>140</v>
      </c>
      <c r="B379" s="323" t="s">
        <v>1132</v>
      </c>
      <c r="C379" s="323" t="s">
        <v>28</v>
      </c>
      <c r="D379" s="323" t="s">
        <v>1142</v>
      </c>
      <c r="E379" s="324">
        <v>250000</v>
      </c>
      <c r="F379" s="324">
        <v>250000</v>
      </c>
    </row>
    <row r="380" spans="1:6">
      <c r="A380" s="322" t="s">
        <v>4</v>
      </c>
      <c r="B380" s="323" t="s">
        <v>1132</v>
      </c>
      <c r="C380" s="323" t="s">
        <v>28</v>
      </c>
      <c r="D380" s="323" t="s">
        <v>420</v>
      </c>
      <c r="E380" s="324">
        <v>250000</v>
      </c>
      <c r="F380" s="324">
        <v>250000</v>
      </c>
    </row>
    <row r="381" spans="1:6" ht="114.75">
      <c r="A381" s="322" t="s">
        <v>1875</v>
      </c>
      <c r="B381" s="323" t="s">
        <v>1876</v>
      </c>
      <c r="C381" s="323" t="s">
        <v>1174</v>
      </c>
      <c r="D381" s="323" t="s">
        <v>1174</v>
      </c>
      <c r="E381" s="324">
        <v>1434000</v>
      </c>
      <c r="F381" s="324">
        <v>1434000</v>
      </c>
    </row>
    <row r="382" spans="1:6" ht="38.25">
      <c r="A382" s="322" t="s">
        <v>1320</v>
      </c>
      <c r="B382" s="323" t="s">
        <v>1876</v>
      </c>
      <c r="C382" s="323" t="s">
        <v>1321</v>
      </c>
      <c r="D382" s="323" t="s">
        <v>1174</v>
      </c>
      <c r="E382" s="324">
        <v>1434000</v>
      </c>
      <c r="F382" s="324">
        <v>1434000</v>
      </c>
    </row>
    <row r="383" spans="1:6" ht="38.25">
      <c r="A383" s="322" t="s">
        <v>1197</v>
      </c>
      <c r="B383" s="323" t="s">
        <v>1876</v>
      </c>
      <c r="C383" s="323" t="s">
        <v>1198</v>
      </c>
      <c r="D383" s="323" t="s">
        <v>1174</v>
      </c>
      <c r="E383" s="324">
        <v>1434000</v>
      </c>
      <c r="F383" s="324">
        <v>1434000</v>
      </c>
    </row>
    <row r="384" spans="1:6">
      <c r="A384" s="322" t="s">
        <v>140</v>
      </c>
      <c r="B384" s="323" t="s">
        <v>1876</v>
      </c>
      <c r="C384" s="323" t="s">
        <v>1198</v>
      </c>
      <c r="D384" s="323" t="s">
        <v>1142</v>
      </c>
      <c r="E384" s="324">
        <v>1434000</v>
      </c>
      <c r="F384" s="324">
        <v>1434000</v>
      </c>
    </row>
    <row r="385" spans="1:6">
      <c r="A385" s="322" t="s">
        <v>4</v>
      </c>
      <c r="B385" s="323" t="s">
        <v>1876</v>
      </c>
      <c r="C385" s="323" t="s">
        <v>1198</v>
      </c>
      <c r="D385" s="323" t="s">
        <v>420</v>
      </c>
      <c r="E385" s="324">
        <v>1434000</v>
      </c>
      <c r="F385" s="324">
        <v>1434000</v>
      </c>
    </row>
    <row r="386" spans="1:6" ht="89.25">
      <c r="A386" s="322" t="s">
        <v>607</v>
      </c>
      <c r="B386" s="323" t="s">
        <v>1742</v>
      </c>
      <c r="C386" s="323" t="s">
        <v>1174</v>
      </c>
      <c r="D386" s="323" t="s">
        <v>1174</v>
      </c>
      <c r="E386" s="324">
        <v>73090</v>
      </c>
      <c r="F386" s="324">
        <v>73090</v>
      </c>
    </row>
    <row r="387" spans="1:6" ht="76.5">
      <c r="A387" s="322" t="s">
        <v>1319</v>
      </c>
      <c r="B387" s="323" t="s">
        <v>1742</v>
      </c>
      <c r="C387" s="323" t="s">
        <v>273</v>
      </c>
      <c r="D387" s="323" t="s">
        <v>1174</v>
      </c>
      <c r="E387" s="324">
        <v>69590</v>
      </c>
      <c r="F387" s="324">
        <v>69590</v>
      </c>
    </row>
    <row r="388" spans="1:6" ht="25.5">
      <c r="A388" s="322" t="s">
        <v>1191</v>
      </c>
      <c r="B388" s="323" t="s">
        <v>1742</v>
      </c>
      <c r="C388" s="323" t="s">
        <v>133</v>
      </c>
      <c r="D388" s="323" t="s">
        <v>1174</v>
      </c>
      <c r="E388" s="324">
        <v>69590</v>
      </c>
      <c r="F388" s="324">
        <v>69590</v>
      </c>
    </row>
    <row r="389" spans="1:6">
      <c r="A389" s="322" t="s">
        <v>140</v>
      </c>
      <c r="B389" s="323" t="s">
        <v>1742</v>
      </c>
      <c r="C389" s="323" t="s">
        <v>133</v>
      </c>
      <c r="D389" s="323" t="s">
        <v>1142</v>
      </c>
      <c r="E389" s="324">
        <v>69590</v>
      </c>
      <c r="F389" s="324">
        <v>69590</v>
      </c>
    </row>
    <row r="390" spans="1:6">
      <c r="A390" s="322" t="s">
        <v>1075</v>
      </c>
      <c r="B390" s="323" t="s">
        <v>1742</v>
      </c>
      <c r="C390" s="323" t="s">
        <v>133</v>
      </c>
      <c r="D390" s="323" t="s">
        <v>365</v>
      </c>
      <c r="E390" s="324">
        <v>69590</v>
      </c>
      <c r="F390" s="324">
        <v>69590</v>
      </c>
    </row>
    <row r="391" spans="1:6" ht="38.25">
      <c r="A391" s="322" t="s">
        <v>1320</v>
      </c>
      <c r="B391" s="323" t="s">
        <v>1742</v>
      </c>
      <c r="C391" s="323" t="s">
        <v>1321</v>
      </c>
      <c r="D391" s="323" t="s">
        <v>1174</v>
      </c>
      <c r="E391" s="324">
        <v>3500</v>
      </c>
      <c r="F391" s="324">
        <v>3500</v>
      </c>
    </row>
    <row r="392" spans="1:6" ht="38.25">
      <c r="A392" s="322" t="s">
        <v>1197</v>
      </c>
      <c r="B392" s="323" t="s">
        <v>1742</v>
      </c>
      <c r="C392" s="323" t="s">
        <v>1198</v>
      </c>
      <c r="D392" s="323" t="s">
        <v>1174</v>
      </c>
      <c r="E392" s="324">
        <v>3500</v>
      </c>
      <c r="F392" s="324">
        <v>3500</v>
      </c>
    </row>
    <row r="393" spans="1:6">
      <c r="A393" s="322" t="s">
        <v>140</v>
      </c>
      <c r="B393" s="323" t="s">
        <v>1742</v>
      </c>
      <c r="C393" s="323" t="s">
        <v>1198</v>
      </c>
      <c r="D393" s="323" t="s">
        <v>1142</v>
      </c>
      <c r="E393" s="324">
        <v>3500</v>
      </c>
      <c r="F393" s="324">
        <v>3500</v>
      </c>
    </row>
    <row r="394" spans="1:6">
      <c r="A394" s="322" t="s">
        <v>1075</v>
      </c>
      <c r="B394" s="323" t="s">
        <v>1742</v>
      </c>
      <c r="C394" s="323" t="s">
        <v>1198</v>
      </c>
      <c r="D394" s="323" t="s">
        <v>365</v>
      </c>
      <c r="E394" s="324">
        <v>3500</v>
      </c>
      <c r="F394" s="324">
        <v>3500</v>
      </c>
    </row>
    <row r="395" spans="1:6" ht="114.75">
      <c r="A395" s="322" t="s">
        <v>608</v>
      </c>
      <c r="B395" s="323" t="s">
        <v>1743</v>
      </c>
      <c r="C395" s="323" t="s">
        <v>1174</v>
      </c>
      <c r="D395" s="323" t="s">
        <v>1174</v>
      </c>
      <c r="E395" s="324">
        <v>200000</v>
      </c>
      <c r="F395" s="324">
        <v>200000</v>
      </c>
    </row>
    <row r="396" spans="1:6" ht="38.25">
      <c r="A396" s="322" t="s">
        <v>1320</v>
      </c>
      <c r="B396" s="323" t="s">
        <v>1743</v>
      </c>
      <c r="C396" s="323" t="s">
        <v>1321</v>
      </c>
      <c r="D396" s="323" t="s">
        <v>1174</v>
      </c>
      <c r="E396" s="324">
        <v>200000</v>
      </c>
      <c r="F396" s="324">
        <v>200000</v>
      </c>
    </row>
    <row r="397" spans="1:6" ht="38.25">
      <c r="A397" s="322" t="s">
        <v>1197</v>
      </c>
      <c r="B397" s="323" t="s">
        <v>1743</v>
      </c>
      <c r="C397" s="323" t="s">
        <v>1198</v>
      </c>
      <c r="D397" s="323" t="s">
        <v>1174</v>
      </c>
      <c r="E397" s="324">
        <v>200000</v>
      </c>
      <c r="F397" s="324">
        <v>200000</v>
      </c>
    </row>
    <row r="398" spans="1:6">
      <c r="A398" s="322" t="s">
        <v>140</v>
      </c>
      <c r="B398" s="323" t="s">
        <v>1743</v>
      </c>
      <c r="C398" s="323" t="s">
        <v>1198</v>
      </c>
      <c r="D398" s="323" t="s">
        <v>1142</v>
      </c>
      <c r="E398" s="324">
        <v>200000</v>
      </c>
      <c r="F398" s="324">
        <v>200000</v>
      </c>
    </row>
    <row r="399" spans="1:6">
      <c r="A399" s="322" t="s">
        <v>1075</v>
      </c>
      <c r="B399" s="323" t="s">
        <v>1743</v>
      </c>
      <c r="C399" s="323" t="s">
        <v>1198</v>
      </c>
      <c r="D399" s="323" t="s">
        <v>365</v>
      </c>
      <c r="E399" s="324">
        <v>200000</v>
      </c>
      <c r="F399" s="324">
        <v>200000</v>
      </c>
    </row>
    <row r="400" spans="1:6" ht="25.5">
      <c r="A400" s="322" t="s">
        <v>1715</v>
      </c>
      <c r="B400" s="323" t="s">
        <v>1716</v>
      </c>
      <c r="C400" s="323" t="s">
        <v>1174</v>
      </c>
      <c r="D400" s="323" t="s">
        <v>1174</v>
      </c>
      <c r="E400" s="324">
        <v>786000</v>
      </c>
      <c r="F400" s="324">
        <v>786000</v>
      </c>
    </row>
    <row r="401" spans="1:6" ht="25.5">
      <c r="A401" s="322" t="s">
        <v>1722</v>
      </c>
      <c r="B401" s="323" t="s">
        <v>1723</v>
      </c>
      <c r="C401" s="323" t="s">
        <v>1174</v>
      </c>
      <c r="D401" s="323" t="s">
        <v>1174</v>
      </c>
      <c r="E401" s="324">
        <v>786000</v>
      </c>
      <c r="F401" s="324">
        <v>786000</v>
      </c>
    </row>
    <row r="402" spans="1:6" ht="102">
      <c r="A402" s="322" t="s">
        <v>1724</v>
      </c>
      <c r="B402" s="323" t="s">
        <v>1725</v>
      </c>
      <c r="C402" s="323" t="s">
        <v>1174</v>
      </c>
      <c r="D402" s="323" t="s">
        <v>1174</v>
      </c>
      <c r="E402" s="324">
        <v>786000</v>
      </c>
      <c r="F402" s="324">
        <v>786000</v>
      </c>
    </row>
    <row r="403" spans="1:6" ht="76.5">
      <c r="A403" s="322" t="s">
        <v>1319</v>
      </c>
      <c r="B403" s="323" t="s">
        <v>1725</v>
      </c>
      <c r="C403" s="323" t="s">
        <v>273</v>
      </c>
      <c r="D403" s="323" t="s">
        <v>1174</v>
      </c>
      <c r="E403" s="324">
        <v>77700</v>
      </c>
      <c r="F403" s="324">
        <v>77700</v>
      </c>
    </row>
    <row r="404" spans="1:6" ht="38.25">
      <c r="A404" s="322" t="s">
        <v>1204</v>
      </c>
      <c r="B404" s="323" t="s">
        <v>1725</v>
      </c>
      <c r="C404" s="323" t="s">
        <v>28</v>
      </c>
      <c r="D404" s="323" t="s">
        <v>1174</v>
      </c>
      <c r="E404" s="324">
        <v>77700</v>
      </c>
      <c r="F404" s="324">
        <v>77700</v>
      </c>
    </row>
    <row r="405" spans="1:6">
      <c r="A405" s="322" t="s">
        <v>1653</v>
      </c>
      <c r="B405" s="323" t="s">
        <v>1725</v>
      </c>
      <c r="C405" s="323" t="s">
        <v>28</v>
      </c>
      <c r="D405" s="323" t="s">
        <v>1654</v>
      </c>
      <c r="E405" s="324">
        <v>77700</v>
      </c>
      <c r="F405" s="324">
        <v>77700</v>
      </c>
    </row>
    <row r="406" spans="1:6" ht="25.5">
      <c r="A406" s="322" t="s">
        <v>1720</v>
      </c>
      <c r="B406" s="323" t="s">
        <v>1725</v>
      </c>
      <c r="C406" s="323" t="s">
        <v>28</v>
      </c>
      <c r="D406" s="323" t="s">
        <v>1721</v>
      </c>
      <c r="E406" s="324">
        <v>77700</v>
      </c>
      <c r="F406" s="324">
        <v>77700</v>
      </c>
    </row>
    <row r="407" spans="1:6" ht="38.25">
      <c r="A407" s="322" t="s">
        <v>1320</v>
      </c>
      <c r="B407" s="323" t="s">
        <v>1725</v>
      </c>
      <c r="C407" s="323" t="s">
        <v>1321</v>
      </c>
      <c r="D407" s="323" t="s">
        <v>1174</v>
      </c>
      <c r="E407" s="324">
        <v>708300</v>
      </c>
      <c r="F407" s="324">
        <v>708300</v>
      </c>
    </row>
    <row r="408" spans="1:6" ht="38.25">
      <c r="A408" s="322" t="s">
        <v>1197</v>
      </c>
      <c r="B408" s="323" t="s">
        <v>1725</v>
      </c>
      <c r="C408" s="323" t="s">
        <v>1198</v>
      </c>
      <c r="D408" s="323" t="s">
        <v>1174</v>
      </c>
      <c r="E408" s="324">
        <v>708300</v>
      </c>
      <c r="F408" s="324">
        <v>708300</v>
      </c>
    </row>
    <row r="409" spans="1:6">
      <c r="A409" s="322" t="s">
        <v>1653</v>
      </c>
      <c r="B409" s="323" t="s">
        <v>1725</v>
      </c>
      <c r="C409" s="323" t="s">
        <v>1198</v>
      </c>
      <c r="D409" s="323" t="s">
        <v>1654</v>
      </c>
      <c r="E409" s="324">
        <v>708300</v>
      </c>
      <c r="F409" s="324">
        <v>708300</v>
      </c>
    </row>
    <row r="410" spans="1:6" ht="25.5">
      <c r="A410" s="322" t="s">
        <v>1720</v>
      </c>
      <c r="B410" s="323" t="s">
        <v>1725</v>
      </c>
      <c r="C410" s="323" t="s">
        <v>1198</v>
      </c>
      <c r="D410" s="323" t="s">
        <v>1721</v>
      </c>
      <c r="E410" s="324">
        <v>708300</v>
      </c>
      <c r="F410" s="324">
        <v>708300</v>
      </c>
    </row>
    <row r="411" spans="1:6" ht="63.75">
      <c r="A411" s="322" t="s">
        <v>452</v>
      </c>
      <c r="B411" s="323" t="s">
        <v>974</v>
      </c>
      <c r="C411" s="323" t="s">
        <v>1174</v>
      </c>
      <c r="D411" s="323" t="s">
        <v>1174</v>
      </c>
      <c r="E411" s="324">
        <v>252292294</v>
      </c>
      <c r="F411" s="324">
        <v>252292294</v>
      </c>
    </row>
    <row r="412" spans="1:6" ht="51">
      <c r="A412" s="322" t="s">
        <v>591</v>
      </c>
      <c r="B412" s="323" t="s">
        <v>975</v>
      </c>
      <c r="C412" s="323" t="s">
        <v>1174</v>
      </c>
      <c r="D412" s="323" t="s">
        <v>1174</v>
      </c>
      <c r="E412" s="324">
        <v>249622840</v>
      </c>
      <c r="F412" s="324">
        <v>249622840</v>
      </c>
    </row>
    <row r="413" spans="1:6" ht="140.25">
      <c r="A413" s="322" t="s">
        <v>1162</v>
      </c>
      <c r="B413" s="323" t="s">
        <v>679</v>
      </c>
      <c r="C413" s="323" t="s">
        <v>1174</v>
      </c>
      <c r="D413" s="323" t="s">
        <v>1174</v>
      </c>
      <c r="E413" s="324">
        <v>227801100</v>
      </c>
      <c r="F413" s="324">
        <v>227801100</v>
      </c>
    </row>
    <row r="414" spans="1:6" ht="76.5">
      <c r="A414" s="322" t="s">
        <v>1319</v>
      </c>
      <c r="B414" s="323" t="s">
        <v>679</v>
      </c>
      <c r="C414" s="323" t="s">
        <v>273</v>
      </c>
      <c r="D414" s="323" t="s">
        <v>1174</v>
      </c>
      <c r="E414" s="324">
        <v>881193</v>
      </c>
      <c r="F414" s="324">
        <v>881193</v>
      </c>
    </row>
    <row r="415" spans="1:6" ht="25.5">
      <c r="A415" s="322" t="s">
        <v>1191</v>
      </c>
      <c r="B415" s="323" t="s">
        <v>679</v>
      </c>
      <c r="C415" s="323" t="s">
        <v>133</v>
      </c>
      <c r="D415" s="323" t="s">
        <v>1174</v>
      </c>
      <c r="E415" s="324">
        <v>881193</v>
      </c>
      <c r="F415" s="324">
        <v>881193</v>
      </c>
    </row>
    <row r="416" spans="1:6" ht="25.5">
      <c r="A416" s="322" t="s">
        <v>239</v>
      </c>
      <c r="B416" s="323" t="s">
        <v>679</v>
      </c>
      <c r="C416" s="323" t="s">
        <v>133</v>
      </c>
      <c r="D416" s="323" t="s">
        <v>1141</v>
      </c>
      <c r="E416" s="324">
        <v>881193</v>
      </c>
      <c r="F416" s="324">
        <v>881193</v>
      </c>
    </row>
    <row r="417" spans="1:6">
      <c r="A417" s="322" t="s">
        <v>146</v>
      </c>
      <c r="B417" s="323" t="s">
        <v>679</v>
      </c>
      <c r="C417" s="323" t="s">
        <v>133</v>
      </c>
      <c r="D417" s="323" t="s">
        <v>364</v>
      </c>
      <c r="E417" s="324">
        <v>881193</v>
      </c>
      <c r="F417" s="324">
        <v>881193</v>
      </c>
    </row>
    <row r="418" spans="1:6" ht="38.25">
      <c r="A418" s="322" t="s">
        <v>1320</v>
      </c>
      <c r="B418" s="323" t="s">
        <v>679</v>
      </c>
      <c r="C418" s="323" t="s">
        <v>1321</v>
      </c>
      <c r="D418" s="323" t="s">
        <v>1174</v>
      </c>
      <c r="E418" s="324">
        <v>548607</v>
      </c>
      <c r="F418" s="324">
        <v>548607</v>
      </c>
    </row>
    <row r="419" spans="1:6" ht="38.25">
      <c r="A419" s="322" t="s">
        <v>1197</v>
      </c>
      <c r="B419" s="323" t="s">
        <v>679</v>
      </c>
      <c r="C419" s="323" t="s">
        <v>1198</v>
      </c>
      <c r="D419" s="323" t="s">
        <v>1174</v>
      </c>
      <c r="E419" s="324">
        <v>548607</v>
      </c>
      <c r="F419" s="324">
        <v>548607</v>
      </c>
    </row>
    <row r="420" spans="1:6" ht="25.5">
      <c r="A420" s="322" t="s">
        <v>239</v>
      </c>
      <c r="B420" s="323" t="s">
        <v>679</v>
      </c>
      <c r="C420" s="323" t="s">
        <v>1198</v>
      </c>
      <c r="D420" s="323" t="s">
        <v>1141</v>
      </c>
      <c r="E420" s="324">
        <v>548607</v>
      </c>
      <c r="F420" s="324">
        <v>548607</v>
      </c>
    </row>
    <row r="421" spans="1:6">
      <c r="A421" s="322" t="s">
        <v>146</v>
      </c>
      <c r="B421" s="323" t="s">
        <v>679</v>
      </c>
      <c r="C421" s="323" t="s">
        <v>1198</v>
      </c>
      <c r="D421" s="323" t="s">
        <v>364</v>
      </c>
      <c r="E421" s="324">
        <v>548607</v>
      </c>
      <c r="F421" s="324">
        <v>548607</v>
      </c>
    </row>
    <row r="422" spans="1:6">
      <c r="A422" s="322" t="s">
        <v>1322</v>
      </c>
      <c r="B422" s="323" t="s">
        <v>679</v>
      </c>
      <c r="C422" s="323" t="s">
        <v>1323</v>
      </c>
      <c r="D422" s="323" t="s">
        <v>1174</v>
      </c>
      <c r="E422" s="324">
        <v>226371300</v>
      </c>
      <c r="F422" s="324">
        <v>226371300</v>
      </c>
    </row>
    <row r="423" spans="1:6" ht="63.75">
      <c r="A423" s="322" t="s">
        <v>1207</v>
      </c>
      <c r="B423" s="323" t="s">
        <v>679</v>
      </c>
      <c r="C423" s="323" t="s">
        <v>354</v>
      </c>
      <c r="D423" s="323" t="s">
        <v>1174</v>
      </c>
      <c r="E423" s="324">
        <v>226371300</v>
      </c>
      <c r="F423" s="324">
        <v>226371300</v>
      </c>
    </row>
    <row r="424" spans="1:6" ht="25.5">
      <c r="A424" s="322" t="s">
        <v>239</v>
      </c>
      <c r="B424" s="323" t="s">
        <v>679</v>
      </c>
      <c r="C424" s="323" t="s">
        <v>354</v>
      </c>
      <c r="D424" s="323" t="s">
        <v>1141</v>
      </c>
      <c r="E424" s="324">
        <v>226371300</v>
      </c>
      <c r="F424" s="324">
        <v>226371300</v>
      </c>
    </row>
    <row r="425" spans="1:6">
      <c r="A425" s="322" t="s">
        <v>146</v>
      </c>
      <c r="B425" s="323" t="s">
        <v>679</v>
      </c>
      <c r="C425" s="323" t="s">
        <v>354</v>
      </c>
      <c r="D425" s="323" t="s">
        <v>364</v>
      </c>
      <c r="E425" s="324">
        <v>226371300</v>
      </c>
      <c r="F425" s="324">
        <v>226371300</v>
      </c>
    </row>
    <row r="426" spans="1:6" ht="216.75">
      <c r="A426" s="322" t="s">
        <v>1349</v>
      </c>
      <c r="B426" s="323" t="s">
        <v>678</v>
      </c>
      <c r="C426" s="323" t="s">
        <v>1174</v>
      </c>
      <c r="D426" s="323" t="s">
        <v>1174</v>
      </c>
      <c r="E426" s="324">
        <v>17100500</v>
      </c>
      <c r="F426" s="324">
        <v>17100500</v>
      </c>
    </row>
    <row r="427" spans="1:6">
      <c r="A427" s="322" t="s">
        <v>1322</v>
      </c>
      <c r="B427" s="323" t="s">
        <v>678</v>
      </c>
      <c r="C427" s="323" t="s">
        <v>1323</v>
      </c>
      <c r="D427" s="323" t="s">
        <v>1174</v>
      </c>
      <c r="E427" s="324">
        <v>17100500</v>
      </c>
      <c r="F427" s="324">
        <v>17100500</v>
      </c>
    </row>
    <row r="428" spans="1:6" ht="63.75">
      <c r="A428" s="322" t="s">
        <v>1207</v>
      </c>
      <c r="B428" s="323" t="s">
        <v>678</v>
      </c>
      <c r="C428" s="323" t="s">
        <v>354</v>
      </c>
      <c r="D428" s="323" t="s">
        <v>1174</v>
      </c>
      <c r="E428" s="324">
        <v>17100500</v>
      </c>
      <c r="F428" s="324">
        <v>17100500</v>
      </c>
    </row>
    <row r="429" spans="1:6" ht="25.5">
      <c r="A429" s="322" t="s">
        <v>239</v>
      </c>
      <c r="B429" s="323" t="s">
        <v>678</v>
      </c>
      <c r="C429" s="323" t="s">
        <v>354</v>
      </c>
      <c r="D429" s="323" t="s">
        <v>1141</v>
      </c>
      <c r="E429" s="324">
        <v>17100500</v>
      </c>
      <c r="F429" s="324">
        <v>17100500</v>
      </c>
    </row>
    <row r="430" spans="1:6">
      <c r="A430" s="322" t="s">
        <v>146</v>
      </c>
      <c r="B430" s="323" t="s">
        <v>678</v>
      </c>
      <c r="C430" s="323" t="s">
        <v>354</v>
      </c>
      <c r="D430" s="323" t="s">
        <v>364</v>
      </c>
      <c r="E430" s="324">
        <v>17100500</v>
      </c>
      <c r="F430" s="324">
        <v>17100500</v>
      </c>
    </row>
    <row r="431" spans="1:6" ht="153">
      <c r="A431" s="322" t="s">
        <v>1315</v>
      </c>
      <c r="B431" s="323" t="s">
        <v>1316</v>
      </c>
      <c r="C431" s="323" t="s">
        <v>1174</v>
      </c>
      <c r="D431" s="323" t="s">
        <v>1174</v>
      </c>
      <c r="E431" s="324">
        <v>3870201</v>
      </c>
      <c r="F431" s="324">
        <v>3870201</v>
      </c>
    </row>
    <row r="432" spans="1:6" ht="76.5">
      <c r="A432" s="322" t="s">
        <v>1319</v>
      </c>
      <c r="B432" s="323" t="s">
        <v>1316</v>
      </c>
      <c r="C432" s="323" t="s">
        <v>273</v>
      </c>
      <c r="D432" s="323" t="s">
        <v>1174</v>
      </c>
      <c r="E432" s="324">
        <v>2402551</v>
      </c>
      <c r="F432" s="324">
        <v>2402551</v>
      </c>
    </row>
    <row r="433" spans="1:6" ht="25.5">
      <c r="A433" s="322" t="s">
        <v>1191</v>
      </c>
      <c r="B433" s="323" t="s">
        <v>1316</v>
      </c>
      <c r="C433" s="323" t="s">
        <v>133</v>
      </c>
      <c r="D433" s="323" t="s">
        <v>1174</v>
      </c>
      <c r="E433" s="324">
        <v>2402551</v>
      </c>
      <c r="F433" s="324">
        <v>2402551</v>
      </c>
    </row>
    <row r="434" spans="1:6" ht="25.5">
      <c r="A434" s="322" t="s">
        <v>239</v>
      </c>
      <c r="B434" s="323" t="s">
        <v>1316</v>
      </c>
      <c r="C434" s="323" t="s">
        <v>133</v>
      </c>
      <c r="D434" s="323" t="s">
        <v>1141</v>
      </c>
      <c r="E434" s="324">
        <v>2402551</v>
      </c>
      <c r="F434" s="324">
        <v>2402551</v>
      </c>
    </row>
    <row r="435" spans="1:6">
      <c r="A435" s="322" t="s">
        <v>146</v>
      </c>
      <c r="B435" s="323" t="s">
        <v>1316</v>
      </c>
      <c r="C435" s="323" t="s">
        <v>133</v>
      </c>
      <c r="D435" s="323" t="s">
        <v>364</v>
      </c>
      <c r="E435" s="324">
        <v>2402551</v>
      </c>
      <c r="F435" s="324">
        <v>2402551</v>
      </c>
    </row>
    <row r="436" spans="1:6" ht="38.25">
      <c r="A436" s="322" t="s">
        <v>1320</v>
      </c>
      <c r="B436" s="323" t="s">
        <v>1316</v>
      </c>
      <c r="C436" s="323" t="s">
        <v>1321</v>
      </c>
      <c r="D436" s="323" t="s">
        <v>1174</v>
      </c>
      <c r="E436" s="324">
        <v>1467650</v>
      </c>
      <c r="F436" s="324">
        <v>1467650</v>
      </c>
    </row>
    <row r="437" spans="1:6" ht="38.25">
      <c r="A437" s="322" t="s">
        <v>1197</v>
      </c>
      <c r="B437" s="323" t="s">
        <v>1316</v>
      </c>
      <c r="C437" s="323" t="s">
        <v>1198</v>
      </c>
      <c r="D437" s="323" t="s">
        <v>1174</v>
      </c>
      <c r="E437" s="324">
        <v>1467650</v>
      </c>
      <c r="F437" s="324">
        <v>1467650</v>
      </c>
    </row>
    <row r="438" spans="1:6" ht="25.5">
      <c r="A438" s="322" t="s">
        <v>239</v>
      </c>
      <c r="B438" s="323" t="s">
        <v>1316</v>
      </c>
      <c r="C438" s="323" t="s">
        <v>1198</v>
      </c>
      <c r="D438" s="323" t="s">
        <v>1141</v>
      </c>
      <c r="E438" s="324">
        <v>1467650</v>
      </c>
      <c r="F438" s="324">
        <v>1467650</v>
      </c>
    </row>
    <row r="439" spans="1:6">
      <c r="A439" s="322" t="s">
        <v>146</v>
      </c>
      <c r="B439" s="323" t="s">
        <v>1316</v>
      </c>
      <c r="C439" s="323" t="s">
        <v>1198</v>
      </c>
      <c r="D439" s="323" t="s">
        <v>364</v>
      </c>
      <c r="E439" s="324">
        <v>1467650</v>
      </c>
      <c r="F439" s="324">
        <v>1467650</v>
      </c>
    </row>
    <row r="440" spans="1:6" ht="216.75">
      <c r="A440" s="322" t="s">
        <v>1373</v>
      </c>
      <c r="B440" s="323" t="s">
        <v>1374</v>
      </c>
      <c r="C440" s="323" t="s">
        <v>1174</v>
      </c>
      <c r="D440" s="323" t="s">
        <v>1174</v>
      </c>
      <c r="E440" s="324">
        <v>282524</v>
      </c>
      <c r="F440" s="324">
        <v>282524</v>
      </c>
    </row>
    <row r="441" spans="1:6" ht="76.5">
      <c r="A441" s="322" t="s">
        <v>1319</v>
      </c>
      <c r="B441" s="323" t="s">
        <v>1374</v>
      </c>
      <c r="C441" s="323" t="s">
        <v>273</v>
      </c>
      <c r="D441" s="323" t="s">
        <v>1174</v>
      </c>
      <c r="E441" s="324">
        <v>282524</v>
      </c>
      <c r="F441" s="324">
        <v>282524</v>
      </c>
    </row>
    <row r="442" spans="1:6" ht="25.5">
      <c r="A442" s="322" t="s">
        <v>1191</v>
      </c>
      <c r="B442" s="323" t="s">
        <v>1374</v>
      </c>
      <c r="C442" s="323" t="s">
        <v>133</v>
      </c>
      <c r="D442" s="323" t="s">
        <v>1174</v>
      </c>
      <c r="E442" s="324">
        <v>282524</v>
      </c>
      <c r="F442" s="324">
        <v>282524</v>
      </c>
    </row>
    <row r="443" spans="1:6" ht="25.5">
      <c r="A443" s="322" t="s">
        <v>239</v>
      </c>
      <c r="B443" s="323" t="s">
        <v>1374</v>
      </c>
      <c r="C443" s="323" t="s">
        <v>133</v>
      </c>
      <c r="D443" s="323" t="s">
        <v>1141</v>
      </c>
      <c r="E443" s="324">
        <v>282524</v>
      </c>
      <c r="F443" s="324">
        <v>282524</v>
      </c>
    </row>
    <row r="444" spans="1:6">
      <c r="A444" s="322" t="s">
        <v>146</v>
      </c>
      <c r="B444" s="323" t="s">
        <v>1374</v>
      </c>
      <c r="C444" s="323" t="s">
        <v>133</v>
      </c>
      <c r="D444" s="323" t="s">
        <v>364</v>
      </c>
      <c r="E444" s="324">
        <v>282524</v>
      </c>
      <c r="F444" s="324">
        <v>282524</v>
      </c>
    </row>
    <row r="445" spans="1:6" ht="178.5">
      <c r="A445" s="322" t="s">
        <v>1744</v>
      </c>
      <c r="B445" s="323" t="s">
        <v>1745</v>
      </c>
      <c r="C445" s="323" t="s">
        <v>1174</v>
      </c>
      <c r="D445" s="323" t="s">
        <v>1174</v>
      </c>
      <c r="E445" s="324">
        <v>40000</v>
      </c>
      <c r="F445" s="324">
        <v>40000</v>
      </c>
    </row>
    <row r="446" spans="1:6" ht="76.5">
      <c r="A446" s="322" t="s">
        <v>1319</v>
      </c>
      <c r="B446" s="323" t="s">
        <v>1745</v>
      </c>
      <c r="C446" s="323" t="s">
        <v>273</v>
      </c>
      <c r="D446" s="323" t="s">
        <v>1174</v>
      </c>
      <c r="E446" s="324">
        <v>40000</v>
      </c>
      <c r="F446" s="324">
        <v>40000</v>
      </c>
    </row>
    <row r="447" spans="1:6" ht="25.5">
      <c r="A447" s="322" t="s">
        <v>1191</v>
      </c>
      <c r="B447" s="323" t="s">
        <v>1745</v>
      </c>
      <c r="C447" s="323" t="s">
        <v>133</v>
      </c>
      <c r="D447" s="323" t="s">
        <v>1174</v>
      </c>
      <c r="E447" s="324">
        <v>40000</v>
      </c>
      <c r="F447" s="324">
        <v>40000</v>
      </c>
    </row>
    <row r="448" spans="1:6" ht="25.5">
      <c r="A448" s="322" t="s">
        <v>239</v>
      </c>
      <c r="B448" s="323" t="s">
        <v>1745</v>
      </c>
      <c r="C448" s="323" t="s">
        <v>133</v>
      </c>
      <c r="D448" s="323" t="s">
        <v>1141</v>
      </c>
      <c r="E448" s="324">
        <v>40000</v>
      </c>
      <c r="F448" s="324">
        <v>40000</v>
      </c>
    </row>
    <row r="449" spans="1:6">
      <c r="A449" s="322" t="s">
        <v>146</v>
      </c>
      <c r="B449" s="323" t="s">
        <v>1745</v>
      </c>
      <c r="C449" s="323" t="s">
        <v>133</v>
      </c>
      <c r="D449" s="323" t="s">
        <v>364</v>
      </c>
      <c r="E449" s="324">
        <v>40000</v>
      </c>
      <c r="F449" s="324">
        <v>40000</v>
      </c>
    </row>
    <row r="450" spans="1:6" ht="165.75">
      <c r="A450" s="322" t="s">
        <v>1317</v>
      </c>
      <c r="B450" s="323" t="s">
        <v>1318</v>
      </c>
      <c r="C450" s="323" t="s">
        <v>1174</v>
      </c>
      <c r="D450" s="323" t="s">
        <v>1174</v>
      </c>
      <c r="E450" s="324">
        <v>528515</v>
      </c>
      <c r="F450" s="324">
        <v>528515</v>
      </c>
    </row>
    <row r="451" spans="1:6" ht="38.25">
      <c r="A451" s="322" t="s">
        <v>1320</v>
      </c>
      <c r="B451" s="323" t="s">
        <v>1318</v>
      </c>
      <c r="C451" s="323" t="s">
        <v>1321</v>
      </c>
      <c r="D451" s="323" t="s">
        <v>1174</v>
      </c>
      <c r="E451" s="324">
        <v>528515</v>
      </c>
      <c r="F451" s="324">
        <v>528515</v>
      </c>
    </row>
    <row r="452" spans="1:6" ht="38.25">
      <c r="A452" s="322" t="s">
        <v>1197</v>
      </c>
      <c r="B452" s="323" t="s">
        <v>1318</v>
      </c>
      <c r="C452" s="323" t="s">
        <v>1198</v>
      </c>
      <c r="D452" s="323" t="s">
        <v>1174</v>
      </c>
      <c r="E452" s="324">
        <v>528515</v>
      </c>
      <c r="F452" s="324">
        <v>528515</v>
      </c>
    </row>
    <row r="453" spans="1:6" ht="25.5">
      <c r="A453" s="322" t="s">
        <v>239</v>
      </c>
      <c r="B453" s="323" t="s">
        <v>1318</v>
      </c>
      <c r="C453" s="323" t="s">
        <v>1198</v>
      </c>
      <c r="D453" s="323" t="s">
        <v>1141</v>
      </c>
      <c r="E453" s="324">
        <v>528515</v>
      </c>
      <c r="F453" s="324">
        <v>528515</v>
      </c>
    </row>
    <row r="454" spans="1:6">
      <c r="A454" s="322" t="s">
        <v>146</v>
      </c>
      <c r="B454" s="323" t="s">
        <v>1318</v>
      </c>
      <c r="C454" s="323" t="s">
        <v>1198</v>
      </c>
      <c r="D454" s="323" t="s">
        <v>364</v>
      </c>
      <c r="E454" s="324">
        <v>528515</v>
      </c>
      <c r="F454" s="324">
        <v>528515</v>
      </c>
    </row>
    <row r="455" spans="1:6" ht="63.75">
      <c r="A455" s="322" t="s">
        <v>592</v>
      </c>
      <c r="B455" s="323" t="s">
        <v>976</v>
      </c>
      <c r="C455" s="323" t="s">
        <v>1174</v>
      </c>
      <c r="D455" s="323" t="s">
        <v>1174</v>
      </c>
      <c r="E455" s="324">
        <v>269454</v>
      </c>
      <c r="F455" s="324">
        <v>269454</v>
      </c>
    </row>
    <row r="456" spans="1:6" ht="127.5">
      <c r="A456" s="322" t="s">
        <v>529</v>
      </c>
      <c r="B456" s="323" t="s">
        <v>737</v>
      </c>
      <c r="C456" s="323" t="s">
        <v>1174</v>
      </c>
      <c r="D456" s="323" t="s">
        <v>1174</v>
      </c>
      <c r="E456" s="324">
        <v>269454</v>
      </c>
      <c r="F456" s="324">
        <v>269454</v>
      </c>
    </row>
    <row r="457" spans="1:6" ht="38.25">
      <c r="A457" s="322" t="s">
        <v>1320</v>
      </c>
      <c r="B457" s="323" t="s">
        <v>737</v>
      </c>
      <c r="C457" s="323" t="s">
        <v>1321</v>
      </c>
      <c r="D457" s="323" t="s">
        <v>1174</v>
      </c>
      <c r="E457" s="324">
        <v>269454</v>
      </c>
      <c r="F457" s="324">
        <v>269454</v>
      </c>
    </row>
    <row r="458" spans="1:6" ht="38.25">
      <c r="A458" s="322" t="s">
        <v>1197</v>
      </c>
      <c r="B458" s="323" t="s">
        <v>737</v>
      </c>
      <c r="C458" s="323" t="s">
        <v>1198</v>
      </c>
      <c r="D458" s="323" t="s">
        <v>1174</v>
      </c>
      <c r="E458" s="324">
        <v>269454</v>
      </c>
      <c r="F458" s="324">
        <v>269454</v>
      </c>
    </row>
    <row r="459" spans="1:6" ht="25.5">
      <c r="A459" s="322" t="s">
        <v>239</v>
      </c>
      <c r="B459" s="323" t="s">
        <v>737</v>
      </c>
      <c r="C459" s="323" t="s">
        <v>1198</v>
      </c>
      <c r="D459" s="323" t="s">
        <v>1141</v>
      </c>
      <c r="E459" s="324">
        <v>269454</v>
      </c>
      <c r="F459" s="324">
        <v>269454</v>
      </c>
    </row>
    <row r="460" spans="1:6">
      <c r="A460" s="322" t="s">
        <v>3</v>
      </c>
      <c r="B460" s="323" t="s">
        <v>737</v>
      </c>
      <c r="C460" s="323" t="s">
        <v>1198</v>
      </c>
      <c r="D460" s="323" t="s">
        <v>386</v>
      </c>
      <c r="E460" s="324">
        <v>269454</v>
      </c>
      <c r="F460" s="324">
        <v>269454</v>
      </c>
    </row>
    <row r="461" spans="1:6" ht="51">
      <c r="A461" s="322" t="s">
        <v>454</v>
      </c>
      <c r="B461" s="323" t="s">
        <v>1314</v>
      </c>
      <c r="C461" s="323" t="s">
        <v>1174</v>
      </c>
      <c r="D461" s="323" t="s">
        <v>1174</v>
      </c>
      <c r="E461" s="324">
        <v>2400000</v>
      </c>
      <c r="F461" s="324">
        <v>2400000</v>
      </c>
    </row>
    <row r="462" spans="1:6" ht="114.75">
      <c r="A462" s="322" t="s">
        <v>396</v>
      </c>
      <c r="B462" s="323" t="s">
        <v>765</v>
      </c>
      <c r="C462" s="323" t="s">
        <v>1174</v>
      </c>
      <c r="D462" s="323" t="s">
        <v>1174</v>
      </c>
      <c r="E462" s="324">
        <v>2400000</v>
      </c>
      <c r="F462" s="324">
        <v>2400000</v>
      </c>
    </row>
    <row r="463" spans="1:6" ht="38.25">
      <c r="A463" s="322" t="s">
        <v>1320</v>
      </c>
      <c r="B463" s="323" t="s">
        <v>765</v>
      </c>
      <c r="C463" s="323" t="s">
        <v>1321</v>
      </c>
      <c r="D463" s="323" t="s">
        <v>1174</v>
      </c>
      <c r="E463" s="324">
        <v>2400000</v>
      </c>
      <c r="F463" s="324">
        <v>2400000</v>
      </c>
    </row>
    <row r="464" spans="1:6" ht="38.25">
      <c r="A464" s="322" t="s">
        <v>1197</v>
      </c>
      <c r="B464" s="323" t="s">
        <v>765</v>
      </c>
      <c r="C464" s="323" t="s">
        <v>1198</v>
      </c>
      <c r="D464" s="323" t="s">
        <v>1174</v>
      </c>
      <c r="E464" s="324">
        <v>2400000</v>
      </c>
      <c r="F464" s="324">
        <v>2400000</v>
      </c>
    </row>
    <row r="465" spans="1:6">
      <c r="A465" s="322" t="s">
        <v>140</v>
      </c>
      <c r="B465" s="323" t="s">
        <v>765</v>
      </c>
      <c r="C465" s="323" t="s">
        <v>1198</v>
      </c>
      <c r="D465" s="323" t="s">
        <v>1142</v>
      </c>
      <c r="E465" s="324">
        <v>2400000</v>
      </c>
      <c r="F465" s="324">
        <v>2400000</v>
      </c>
    </row>
    <row r="466" spans="1:6">
      <c r="A466" s="322" t="s">
        <v>153</v>
      </c>
      <c r="B466" s="323" t="s">
        <v>765</v>
      </c>
      <c r="C466" s="323" t="s">
        <v>1198</v>
      </c>
      <c r="D466" s="323" t="s">
        <v>395</v>
      </c>
      <c r="E466" s="324">
        <v>2400000</v>
      </c>
      <c r="F466" s="324">
        <v>2400000</v>
      </c>
    </row>
    <row r="467" spans="1:6" ht="63.75">
      <c r="A467" s="322" t="s">
        <v>1763</v>
      </c>
      <c r="B467" s="323" t="s">
        <v>978</v>
      </c>
      <c r="C467" s="323" t="s">
        <v>1174</v>
      </c>
      <c r="D467" s="323" t="s">
        <v>1174</v>
      </c>
      <c r="E467" s="324">
        <v>37770625.140000001</v>
      </c>
      <c r="F467" s="324">
        <v>37770625.140000001</v>
      </c>
    </row>
    <row r="468" spans="1:6" ht="89.25">
      <c r="A468" s="322" t="s">
        <v>457</v>
      </c>
      <c r="B468" s="323" t="s">
        <v>979</v>
      </c>
      <c r="C468" s="323" t="s">
        <v>1174</v>
      </c>
      <c r="D468" s="323" t="s">
        <v>1174</v>
      </c>
      <c r="E468" s="324">
        <v>7388522.1399999997</v>
      </c>
      <c r="F468" s="324">
        <v>7388522.1399999997</v>
      </c>
    </row>
    <row r="469" spans="1:6" ht="165.75">
      <c r="A469" s="322" t="s">
        <v>341</v>
      </c>
      <c r="B469" s="323" t="s">
        <v>656</v>
      </c>
      <c r="C469" s="323" t="s">
        <v>1174</v>
      </c>
      <c r="D469" s="323" t="s">
        <v>1174</v>
      </c>
      <c r="E469" s="324">
        <v>5346382</v>
      </c>
      <c r="F469" s="324">
        <v>5346382</v>
      </c>
    </row>
    <row r="470" spans="1:6" ht="76.5">
      <c r="A470" s="322" t="s">
        <v>1319</v>
      </c>
      <c r="B470" s="323" t="s">
        <v>656</v>
      </c>
      <c r="C470" s="323" t="s">
        <v>273</v>
      </c>
      <c r="D470" s="323" t="s">
        <v>1174</v>
      </c>
      <c r="E470" s="324">
        <v>5336382</v>
      </c>
      <c r="F470" s="324">
        <v>5336382</v>
      </c>
    </row>
    <row r="471" spans="1:6" ht="25.5">
      <c r="A471" s="322" t="s">
        <v>1191</v>
      </c>
      <c r="B471" s="323" t="s">
        <v>656</v>
      </c>
      <c r="C471" s="323" t="s">
        <v>133</v>
      </c>
      <c r="D471" s="323" t="s">
        <v>1174</v>
      </c>
      <c r="E471" s="324">
        <v>5336382</v>
      </c>
      <c r="F471" s="324">
        <v>5336382</v>
      </c>
    </row>
    <row r="472" spans="1:6" ht="38.25">
      <c r="A472" s="322" t="s">
        <v>238</v>
      </c>
      <c r="B472" s="323" t="s">
        <v>656</v>
      </c>
      <c r="C472" s="323" t="s">
        <v>133</v>
      </c>
      <c r="D472" s="323" t="s">
        <v>1137</v>
      </c>
      <c r="E472" s="324">
        <v>5336382</v>
      </c>
      <c r="F472" s="324">
        <v>5336382</v>
      </c>
    </row>
    <row r="473" spans="1:6" ht="51">
      <c r="A473" s="322" t="s">
        <v>1712</v>
      </c>
      <c r="B473" s="323" t="s">
        <v>656</v>
      </c>
      <c r="C473" s="323" t="s">
        <v>133</v>
      </c>
      <c r="D473" s="323" t="s">
        <v>345</v>
      </c>
      <c r="E473" s="324">
        <v>5336382</v>
      </c>
      <c r="F473" s="324">
        <v>5336382</v>
      </c>
    </row>
    <row r="474" spans="1:6" ht="38.25">
      <c r="A474" s="322" t="s">
        <v>1320</v>
      </c>
      <c r="B474" s="323" t="s">
        <v>656</v>
      </c>
      <c r="C474" s="323" t="s">
        <v>1321</v>
      </c>
      <c r="D474" s="323" t="s">
        <v>1174</v>
      </c>
      <c r="E474" s="324">
        <v>10000</v>
      </c>
      <c r="F474" s="324">
        <v>10000</v>
      </c>
    </row>
    <row r="475" spans="1:6" ht="38.25">
      <c r="A475" s="322" t="s">
        <v>1197</v>
      </c>
      <c r="B475" s="323" t="s">
        <v>656</v>
      </c>
      <c r="C475" s="323" t="s">
        <v>1198</v>
      </c>
      <c r="D475" s="323" t="s">
        <v>1174</v>
      </c>
      <c r="E475" s="324">
        <v>10000</v>
      </c>
      <c r="F475" s="324">
        <v>10000</v>
      </c>
    </row>
    <row r="476" spans="1:6" ht="38.25">
      <c r="A476" s="322" t="s">
        <v>238</v>
      </c>
      <c r="B476" s="323" t="s">
        <v>656</v>
      </c>
      <c r="C476" s="323" t="s">
        <v>1198</v>
      </c>
      <c r="D476" s="323" t="s">
        <v>1137</v>
      </c>
      <c r="E476" s="324">
        <v>10000</v>
      </c>
      <c r="F476" s="324">
        <v>10000</v>
      </c>
    </row>
    <row r="477" spans="1:6" ht="51">
      <c r="A477" s="322" t="s">
        <v>1712</v>
      </c>
      <c r="B477" s="323" t="s">
        <v>656</v>
      </c>
      <c r="C477" s="323" t="s">
        <v>1198</v>
      </c>
      <c r="D477" s="323" t="s">
        <v>345</v>
      </c>
      <c r="E477" s="324">
        <v>10000</v>
      </c>
      <c r="F477" s="324">
        <v>10000</v>
      </c>
    </row>
    <row r="478" spans="1:6" ht="191.25">
      <c r="A478" s="322" t="s">
        <v>1709</v>
      </c>
      <c r="B478" s="323" t="s">
        <v>1710</v>
      </c>
      <c r="C478" s="323" t="s">
        <v>1174</v>
      </c>
      <c r="D478" s="323" t="s">
        <v>1174</v>
      </c>
      <c r="E478" s="324">
        <v>30000</v>
      </c>
      <c r="F478" s="324">
        <v>30000</v>
      </c>
    </row>
    <row r="479" spans="1:6" ht="38.25">
      <c r="A479" s="322" t="s">
        <v>1320</v>
      </c>
      <c r="B479" s="323" t="s">
        <v>1710</v>
      </c>
      <c r="C479" s="323" t="s">
        <v>1321</v>
      </c>
      <c r="D479" s="323" t="s">
        <v>1174</v>
      </c>
      <c r="E479" s="324">
        <v>30000</v>
      </c>
      <c r="F479" s="324">
        <v>30000</v>
      </c>
    </row>
    <row r="480" spans="1:6" ht="38.25">
      <c r="A480" s="322" t="s">
        <v>1197</v>
      </c>
      <c r="B480" s="323" t="s">
        <v>1710</v>
      </c>
      <c r="C480" s="323" t="s">
        <v>1198</v>
      </c>
      <c r="D480" s="323" t="s">
        <v>1174</v>
      </c>
      <c r="E480" s="324">
        <v>30000</v>
      </c>
      <c r="F480" s="324">
        <v>30000</v>
      </c>
    </row>
    <row r="481" spans="1:6" ht="38.25">
      <c r="A481" s="322" t="s">
        <v>238</v>
      </c>
      <c r="B481" s="323" t="s">
        <v>1710</v>
      </c>
      <c r="C481" s="323" t="s">
        <v>1198</v>
      </c>
      <c r="D481" s="323" t="s">
        <v>1137</v>
      </c>
      <c r="E481" s="324">
        <v>30000</v>
      </c>
      <c r="F481" s="324">
        <v>30000</v>
      </c>
    </row>
    <row r="482" spans="1:6" ht="51">
      <c r="A482" s="322" t="s">
        <v>1712</v>
      </c>
      <c r="B482" s="323" t="s">
        <v>1710</v>
      </c>
      <c r="C482" s="323" t="s">
        <v>1198</v>
      </c>
      <c r="D482" s="323" t="s">
        <v>345</v>
      </c>
      <c r="E482" s="324">
        <v>30000</v>
      </c>
      <c r="F482" s="324">
        <v>30000</v>
      </c>
    </row>
    <row r="483" spans="1:6" ht="153">
      <c r="A483" s="322" t="s">
        <v>351</v>
      </c>
      <c r="B483" s="323" t="s">
        <v>1711</v>
      </c>
      <c r="C483" s="323" t="s">
        <v>1174</v>
      </c>
      <c r="D483" s="323" t="s">
        <v>1174</v>
      </c>
      <c r="E483" s="324">
        <v>1722000</v>
      </c>
      <c r="F483" s="324">
        <v>1722000</v>
      </c>
    </row>
    <row r="484" spans="1:6" ht="38.25">
      <c r="A484" s="322" t="s">
        <v>1320</v>
      </c>
      <c r="B484" s="323" t="s">
        <v>1711</v>
      </c>
      <c r="C484" s="323" t="s">
        <v>1321</v>
      </c>
      <c r="D484" s="323" t="s">
        <v>1174</v>
      </c>
      <c r="E484" s="324">
        <v>1722000</v>
      </c>
      <c r="F484" s="324">
        <v>1722000</v>
      </c>
    </row>
    <row r="485" spans="1:6" ht="38.25">
      <c r="A485" s="322" t="s">
        <v>1197</v>
      </c>
      <c r="B485" s="323" t="s">
        <v>1711</v>
      </c>
      <c r="C485" s="323" t="s">
        <v>1198</v>
      </c>
      <c r="D485" s="323" t="s">
        <v>1174</v>
      </c>
      <c r="E485" s="324">
        <v>1722000</v>
      </c>
      <c r="F485" s="324">
        <v>1722000</v>
      </c>
    </row>
    <row r="486" spans="1:6" ht="38.25">
      <c r="A486" s="322" t="s">
        <v>238</v>
      </c>
      <c r="B486" s="323" t="s">
        <v>1711</v>
      </c>
      <c r="C486" s="323" t="s">
        <v>1198</v>
      </c>
      <c r="D486" s="323" t="s">
        <v>1137</v>
      </c>
      <c r="E486" s="324">
        <v>1722000</v>
      </c>
      <c r="F486" s="324">
        <v>1722000</v>
      </c>
    </row>
    <row r="487" spans="1:6" ht="51">
      <c r="A487" s="322" t="s">
        <v>1712</v>
      </c>
      <c r="B487" s="323" t="s">
        <v>1711</v>
      </c>
      <c r="C487" s="323" t="s">
        <v>1198</v>
      </c>
      <c r="D487" s="323" t="s">
        <v>345</v>
      </c>
      <c r="E487" s="324">
        <v>22000</v>
      </c>
      <c r="F487" s="324">
        <v>22000</v>
      </c>
    </row>
    <row r="488" spans="1:6" ht="38.25">
      <c r="A488" s="322" t="s">
        <v>1862</v>
      </c>
      <c r="B488" s="323" t="s">
        <v>1711</v>
      </c>
      <c r="C488" s="323" t="s">
        <v>1198</v>
      </c>
      <c r="D488" s="323" t="s">
        <v>1863</v>
      </c>
      <c r="E488" s="324">
        <v>1700000</v>
      </c>
      <c r="F488" s="324">
        <v>1700000</v>
      </c>
    </row>
    <row r="489" spans="1:6" ht="191.25">
      <c r="A489" s="322" t="s">
        <v>1969</v>
      </c>
      <c r="B489" s="323" t="s">
        <v>1970</v>
      </c>
      <c r="C489" s="323" t="s">
        <v>1174</v>
      </c>
      <c r="D489" s="323" t="s">
        <v>1174</v>
      </c>
      <c r="E489" s="324">
        <v>150000</v>
      </c>
      <c r="F489" s="324">
        <v>150000</v>
      </c>
    </row>
    <row r="490" spans="1:6" ht="38.25">
      <c r="A490" s="322" t="s">
        <v>1320</v>
      </c>
      <c r="B490" s="323" t="s">
        <v>1970</v>
      </c>
      <c r="C490" s="323" t="s">
        <v>1321</v>
      </c>
      <c r="D490" s="323" t="s">
        <v>1174</v>
      </c>
      <c r="E490" s="324">
        <v>150000</v>
      </c>
      <c r="F490" s="324">
        <v>150000</v>
      </c>
    </row>
    <row r="491" spans="1:6" ht="38.25">
      <c r="A491" s="322" t="s">
        <v>1197</v>
      </c>
      <c r="B491" s="323" t="s">
        <v>1970</v>
      </c>
      <c r="C491" s="323" t="s">
        <v>1198</v>
      </c>
      <c r="D491" s="323" t="s">
        <v>1174</v>
      </c>
      <c r="E491" s="324">
        <v>150000</v>
      </c>
      <c r="F491" s="324">
        <v>150000</v>
      </c>
    </row>
    <row r="492" spans="1:6" ht="38.25">
      <c r="A492" s="322" t="s">
        <v>238</v>
      </c>
      <c r="B492" s="323" t="s">
        <v>1970</v>
      </c>
      <c r="C492" s="323" t="s">
        <v>1198</v>
      </c>
      <c r="D492" s="323" t="s">
        <v>1137</v>
      </c>
      <c r="E492" s="324">
        <v>150000</v>
      </c>
      <c r="F492" s="324">
        <v>150000</v>
      </c>
    </row>
    <row r="493" spans="1:6" ht="51">
      <c r="A493" s="322" t="s">
        <v>1712</v>
      </c>
      <c r="B493" s="323" t="s">
        <v>1970</v>
      </c>
      <c r="C493" s="323" t="s">
        <v>1198</v>
      </c>
      <c r="D493" s="323" t="s">
        <v>345</v>
      </c>
      <c r="E493" s="324">
        <v>150000</v>
      </c>
      <c r="F493" s="324">
        <v>150000</v>
      </c>
    </row>
    <row r="494" spans="1:6" ht="204">
      <c r="A494" s="322" t="s">
        <v>1519</v>
      </c>
      <c r="B494" s="323" t="s">
        <v>1345</v>
      </c>
      <c r="C494" s="323" t="s">
        <v>1174</v>
      </c>
      <c r="D494" s="323" t="s">
        <v>1174</v>
      </c>
      <c r="E494" s="324">
        <v>140140.14000000001</v>
      </c>
      <c r="F494" s="324">
        <v>140140.14000000001</v>
      </c>
    </row>
    <row r="495" spans="1:6" ht="38.25">
      <c r="A495" s="322" t="s">
        <v>1320</v>
      </c>
      <c r="B495" s="323" t="s">
        <v>1345</v>
      </c>
      <c r="C495" s="323" t="s">
        <v>1321</v>
      </c>
      <c r="D495" s="323" t="s">
        <v>1174</v>
      </c>
      <c r="E495" s="324">
        <v>140140.14000000001</v>
      </c>
      <c r="F495" s="324">
        <v>140140.14000000001</v>
      </c>
    </row>
    <row r="496" spans="1:6" ht="38.25">
      <c r="A496" s="322" t="s">
        <v>1197</v>
      </c>
      <c r="B496" s="323" t="s">
        <v>1345</v>
      </c>
      <c r="C496" s="323" t="s">
        <v>1198</v>
      </c>
      <c r="D496" s="323" t="s">
        <v>1174</v>
      </c>
      <c r="E496" s="324">
        <v>140140.14000000001</v>
      </c>
      <c r="F496" s="324">
        <v>140140.14000000001</v>
      </c>
    </row>
    <row r="497" spans="1:6" ht="38.25">
      <c r="A497" s="322" t="s">
        <v>238</v>
      </c>
      <c r="B497" s="323" t="s">
        <v>1345</v>
      </c>
      <c r="C497" s="323" t="s">
        <v>1198</v>
      </c>
      <c r="D497" s="323" t="s">
        <v>1137</v>
      </c>
      <c r="E497" s="324">
        <v>140140.14000000001</v>
      </c>
      <c r="F497" s="324">
        <v>140140.14000000001</v>
      </c>
    </row>
    <row r="498" spans="1:6" ht="51">
      <c r="A498" s="322" t="s">
        <v>1712</v>
      </c>
      <c r="B498" s="323" t="s">
        <v>1345</v>
      </c>
      <c r="C498" s="323" t="s">
        <v>1198</v>
      </c>
      <c r="D498" s="323" t="s">
        <v>345</v>
      </c>
      <c r="E498" s="324">
        <v>140140.14000000001</v>
      </c>
      <c r="F498" s="324">
        <v>140140.14000000001</v>
      </c>
    </row>
    <row r="499" spans="1:6" ht="38.25">
      <c r="A499" s="322" t="s">
        <v>459</v>
      </c>
      <c r="B499" s="323" t="s">
        <v>980</v>
      </c>
      <c r="C499" s="323" t="s">
        <v>1174</v>
      </c>
      <c r="D499" s="323" t="s">
        <v>1174</v>
      </c>
      <c r="E499" s="324">
        <v>30167103</v>
      </c>
      <c r="F499" s="324">
        <v>30167103</v>
      </c>
    </row>
    <row r="500" spans="1:6" ht="165.75">
      <c r="A500" s="322" t="s">
        <v>346</v>
      </c>
      <c r="B500" s="323" t="s">
        <v>658</v>
      </c>
      <c r="C500" s="323" t="s">
        <v>1174</v>
      </c>
      <c r="D500" s="323" t="s">
        <v>1174</v>
      </c>
      <c r="E500" s="324">
        <v>21102512</v>
      </c>
      <c r="F500" s="324">
        <v>21102512</v>
      </c>
    </row>
    <row r="501" spans="1:6" ht="76.5">
      <c r="A501" s="322" t="s">
        <v>1319</v>
      </c>
      <c r="B501" s="323" t="s">
        <v>658</v>
      </c>
      <c r="C501" s="323" t="s">
        <v>273</v>
      </c>
      <c r="D501" s="323" t="s">
        <v>1174</v>
      </c>
      <c r="E501" s="324">
        <v>19164242</v>
      </c>
      <c r="F501" s="324">
        <v>19164242</v>
      </c>
    </row>
    <row r="502" spans="1:6" ht="25.5">
      <c r="A502" s="322" t="s">
        <v>1191</v>
      </c>
      <c r="B502" s="323" t="s">
        <v>658</v>
      </c>
      <c r="C502" s="323" t="s">
        <v>133</v>
      </c>
      <c r="D502" s="323" t="s">
        <v>1174</v>
      </c>
      <c r="E502" s="324">
        <v>19164242</v>
      </c>
      <c r="F502" s="324">
        <v>19164242</v>
      </c>
    </row>
    <row r="503" spans="1:6" ht="38.25">
      <c r="A503" s="322" t="s">
        <v>238</v>
      </c>
      <c r="B503" s="323" t="s">
        <v>658</v>
      </c>
      <c r="C503" s="323" t="s">
        <v>133</v>
      </c>
      <c r="D503" s="323" t="s">
        <v>1137</v>
      </c>
      <c r="E503" s="324">
        <v>19164242</v>
      </c>
      <c r="F503" s="324">
        <v>19164242</v>
      </c>
    </row>
    <row r="504" spans="1:6" ht="51">
      <c r="A504" s="322" t="s">
        <v>1712</v>
      </c>
      <c r="B504" s="323" t="s">
        <v>658</v>
      </c>
      <c r="C504" s="323" t="s">
        <v>133</v>
      </c>
      <c r="D504" s="323" t="s">
        <v>345</v>
      </c>
      <c r="E504" s="324">
        <v>19164242</v>
      </c>
      <c r="F504" s="324">
        <v>19164242</v>
      </c>
    </row>
    <row r="505" spans="1:6" ht="38.25">
      <c r="A505" s="322" t="s">
        <v>1320</v>
      </c>
      <c r="B505" s="323" t="s">
        <v>658</v>
      </c>
      <c r="C505" s="323" t="s">
        <v>1321</v>
      </c>
      <c r="D505" s="323" t="s">
        <v>1174</v>
      </c>
      <c r="E505" s="324">
        <v>1938270</v>
      </c>
      <c r="F505" s="324">
        <v>1938270</v>
      </c>
    </row>
    <row r="506" spans="1:6" ht="38.25">
      <c r="A506" s="322" t="s">
        <v>1197</v>
      </c>
      <c r="B506" s="323" t="s">
        <v>658</v>
      </c>
      <c r="C506" s="323" t="s">
        <v>1198</v>
      </c>
      <c r="D506" s="323" t="s">
        <v>1174</v>
      </c>
      <c r="E506" s="324">
        <v>1938270</v>
      </c>
      <c r="F506" s="324">
        <v>1938270</v>
      </c>
    </row>
    <row r="507" spans="1:6" ht="38.25">
      <c r="A507" s="322" t="s">
        <v>238</v>
      </c>
      <c r="B507" s="323" t="s">
        <v>658</v>
      </c>
      <c r="C507" s="323" t="s">
        <v>1198</v>
      </c>
      <c r="D507" s="323" t="s">
        <v>1137</v>
      </c>
      <c r="E507" s="324">
        <v>1938270</v>
      </c>
      <c r="F507" s="324">
        <v>1938270</v>
      </c>
    </row>
    <row r="508" spans="1:6" ht="51">
      <c r="A508" s="322" t="s">
        <v>1712</v>
      </c>
      <c r="B508" s="323" t="s">
        <v>658</v>
      </c>
      <c r="C508" s="323" t="s">
        <v>1198</v>
      </c>
      <c r="D508" s="323" t="s">
        <v>345</v>
      </c>
      <c r="E508" s="324">
        <v>1938270</v>
      </c>
      <c r="F508" s="324">
        <v>1938270</v>
      </c>
    </row>
    <row r="509" spans="1:6" ht="165.75">
      <c r="A509" s="322" t="s">
        <v>1367</v>
      </c>
      <c r="B509" s="323" t="s">
        <v>1368</v>
      </c>
      <c r="C509" s="323" t="s">
        <v>1174</v>
      </c>
      <c r="D509" s="323" t="s">
        <v>1174</v>
      </c>
      <c r="E509" s="324">
        <v>1413106</v>
      </c>
      <c r="F509" s="324">
        <v>1413106</v>
      </c>
    </row>
    <row r="510" spans="1:6" ht="76.5">
      <c r="A510" s="322" t="s">
        <v>1319</v>
      </c>
      <c r="B510" s="323" t="s">
        <v>1368</v>
      </c>
      <c r="C510" s="323" t="s">
        <v>273</v>
      </c>
      <c r="D510" s="323" t="s">
        <v>1174</v>
      </c>
      <c r="E510" s="324">
        <v>1413106</v>
      </c>
      <c r="F510" s="324">
        <v>1413106</v>
      </c>
    </row>
    <row r="511" spans="1:6" ht="25.5">
      <c r="A511" s="322" t="s">
        <v>1191</v>
      </c>
      <c r="B511" s="323" t="s">
        <v>1368</v>
      </c>
      <c r="C511" s="323" t="s">
        <v>133</v>
      </c>
      <c r="D511" s="323" t="s">
        <v>1174</v>
      </c>
      <c r="E511" s="324">
        <v>1413106</v>
      </c>
      <c r="F511" s="324">
        <v>1413106</v>
      </c>
    </row>
    <row r="512" spans="1:6" ht="38.25">
      <c r="A512" s="322" t="s">
        <v>238</v>
      </c>
      <c r="B512" s="323" t="s">
        <v>1368</v>
      </c>
      <c r="C512" s="323" t="s">
        <v>133</v>
      </c>
      <c r="D512" s="323" t="s">
        <v>1137</v>
      </c>
      <c r="E512" s="324">
        <v>1413106</v>
      </c>
      <c r="F512" s="324">
        <v>1413106</v>
      </c>
    </row>
    <row r="513" spans="1:6" ht="51">
      <c r="A513" s="322" t="s">
        <v>1712</v>
      </c>
      <c r="B513" s="323" t="s">
        <v>1368</v>
      </c>
      <c r="C513" s="323" t="s">
        <v>133</v>
      </c>
      <c r="D513" s="323" t="s">
        <v>345</v>
      </c>
      <c r="E513" s="324">
        <v>1413106</v>
      </c>
      <c r="F513" s="324">
        <v>1413106</v>
      </c>
    </row>
    <row r="514" spans="1:6" ht="153">
      <c r="A514" s="322" t="s">
        <v>1369</v>
      </c>
      <c r="B514" s="323" t="s">
        <v>1370</v>
      </c>
      <c r="C514" s="323" t="s">
        <v>1174</v>
      </c>
      <c r="D514" s="323" t="s">
        <v>1174</v>
      </c>
      <c r="E514" s="324">
        <v>163657</v>
      </c>
      <c r="F514" s="324">
        <v>163657</v>
      </c>
    </row>
    <row r="515" spans="1:6" ht="76.5">
      <c r="A515" s="322" t="s">
        <v>1319</v>
      </c>
      <c r="B515" s="323" t="s">
        <v>1370</v>
      </c>
      <c r="C515" s="323" t="s">
        <v>273</v>
      </c>
      <c r="D515" s="323" t="s">
        <v>1174</v>
      </c>
      <c r="E515" s="324">
        <v>163657</v>
      </c>
      <c r="F515" s="324">
        <v>163657</v>
      </c>
    </row>
    <row r="516" spans="1:6" ht="25.5">
      <c r="A516" s="322" t="s">
        <v>1191</v>
      </c>
      <c r="B516" s="323" t="s">
        <v>1370</v>
      </c>
      <c r="C516" s="323" t="s">
        <v>133</v>
      </c>
      <c r="D516" s="323" t="s">
        <v>1174</v>
      </c>
      <c r="E516" s="324">
        <v>163657</v>
      </c>
      <c r="F516" s="324">
        <v>163657</v>
      </c>
    </row>
    <row r="517" spans="1:6" ht="38.25">
      <c r="A517" s="322" t="s">
        <v>238</v>
      </c>
      <c r="B517" s="323" t="s">
        <v>1370</v>
      </c>
      <c r="C517" s="323" t="s">
        <v>133</v>
      </c>
      <c r="D517" s="323" t="s">
        <v>1137</v>
      </c>
      <c r="E517" s="324">
        <v>163657</v>
      </c>
      <c r="F517" s="324">
        <v>163657</v>
      </c>
    </row>
    <row r="518" spans="1:6" ht="51">
      <c r="A518" s="322" t="s">
        <v>1712</v>
      </c>
      <c r="B518" s="323" t="s">
        <v>1370</v>
      </c>
      <c r="C518" s="323" t="s">
        <v>133</v>
      </c>
      <c r="D518" s="323" t="s">
        <v>345</v>
      </c>
      <c r="E518" s="324">
        <v>163657</v>
      </c>
      <c r="F518" s="324">
        <v>163657</v>
      </c>
    </row>
    <row r="519" spans="1:6" ht="178.5">
      <c r="A519" s="322" t="s">
        <v>1760</v>
      </c>
      <c r="B519" s="323" t="s">
        <v>660</v>
      </c>
      <c r="C519" s="323" t="s">
        <v>1174</v>
      </c>
      <c r="D519" s="323" t="s">
        <v>1174</v>
      </c>
      <c r="E519" s="324">
        <v>2136650</v>
      </c>
      <c r="F519" s="324">
        <v>2136650</v>
      </c>
    </row>
    <row r="520" spans="1:6" ht="38.25">
      <c r="A520" s="322" t="s">
        <v>1320</v>
      </c>
      <c r="B520" s="323" t="s">
        <v>660</v>
      </c>
      <c r="C520" s="323" t="s">
        <v>1321</v>
      </c>
      <c r="D520" s="323" t="s">
        <v>1174</v>
      </c>
      <c r="E520" s="324">
        <v>2136650</v>
      </c>
      <c r="F520" s="324">
        <v>2136650</v>
      </c>
    </row>
    <row r="521" spans="1:6" ht="38.25">
      <c r="A521" s="322" t="s">
        <v>1197</v>
      </c>
      <c r="B521" s="323" t="s">
        <v>660</v>
      </c>
      <c r="C521" s="323" t="s">
        <v>1198</v>
      </c>
      <c r="D521" s="323" t="s">
        <v>1174</v>
      </c>
      <c r="E521" s="324">
        <v>2136650</v>
      </c>
      <c r="F521" s="324">
        <v>2136650</v>
      </c>
    </row>
    <row r="522" spans="1:6" ht="38.25">
      <c r="A522" s="322" t="s">
        <v>238</v>
      </c>
      <c r="B522" s="323" t="s">
        <v>660</v>
      </c>
      <c r="C522" s="323" t="s">
        <v>1198</v>
      </c>
      <c r="D522" s="323" t="s">
        <v>1137</v>
      </c>
      <c r="E522" s="324">
        <v>2136650</v>
      </c>
      <c r="F522" s="324">
        <v>2136650</v>
      </c>
    </row>
    <row r="523" spans="1:6" ht="51">
      <c r="A523" s="322" t="s">
        <v>1712</v>
      </c>
      <c r="B523" s="323" t="s">
        <v>660</v>
      </c>
      <c r="C523" s="323" t="s">
        <v>1198</v>
      </c>
      <c r="D523" s="323" t="s">
        <v>345</v>
      </c>
      <c r="E523" s="324">
        <v>2136650</v>
      </c>
      <c r="F523" s="324">
        <v>2136650</v>
      </c>
    </row>
    <row r="524" spans="1:6" ht="191.25">
      <c r="A524" s="322" t="s">
        <v>1848</v>
      </c>
      <c r="B524" s="323" t="s">
        <v>1849</v>
      </c>
      <c r="C524" s="323" t="s">
        <v>1174</v>
      </c>
      <c r="D524" s="323" t="s">
        <v>1174</v>
      </c>
      <c r="E524" s="324">
        <v>40000</v>
      </c>
      <c r="F524" s="324">
        <v>40000</v>
      </c>
    </row>
    <row r="525" spans="1:6" ht="38.25">
      <c r="A525" s="322" t="s">
        <v>1320</v>
      </c>
      <c r="B525" s="323" t="s">
        <v>1849</v>
      </c>
      <c r="C525" s="323" t="s">
        <v>1321</v>
      </c>
      <c r="D525" s="323" t="s">
        <v>1174</v>
      </c>
      <c r="E525" s="324">
        <v>40000</v>
      </c>
      <c r="F525" s="324">
        <v>40000</v>
      </c>
    </row>
    <row r="526" spans="1:6" ht="38.25">
      <c r="A526" s="322" t="s">
        <v>1197</v>
      </c>
      <c r="B526" s="323" t="s">
        <v>1849</v>
      </c>
      <c r="C526" s="323" t="s">
        <v>1198</v>
      </c>
      <c r="D526" s="323" t="s">
        <v>1174</v>
      </c>
      <c r="E526" s="324">
        <v>40000</v>
      </c>
      <c r="F526" s="324">
        <v>40000</v>
      </c>
    </row>
    <row r="527" spans="1:6" ht="38.25">
      <c r="A527" s="322" t="s">
        <v>238</v>
      </c>
      <c r="B527" s="323" t="s">
        <v>1849</v>
      </c>
      <c r="C527" s="323" t="s">
        <v>1198</v>
      </c>
      <c r="D527" s="323" t="s">
        <v>1137</v>
      </c>
      <c r="E527" s="324">
        <v>40000</v>
      </c>
      <c r="F527" s="324">
        <v>40000</v>
      </c>
    </row>
    <row r="528" spans="1:6" ht="51">
      <c r="A528" s="322" t="s">
        <v>1712</v>
      </c>
      <c r="B528" s="323" t="s">
        <v>1849</v>
      </c>
      <c r="C528" s="323" t="s">
        <v>1198</v>
      </c>
      <c r="D528" s="323" t="s">
        <v>345</v>
      </c>
      <c r="E528" s="324">
        <v>40000</v>
      </c>
      <c r="F528" s="324">
        <v>40000</v>
      </c>
    </row>
    <row r="529" spans="1:6" ht="114.75">
      <c r="A529" s="322" t="s">
        <v>1850</v>
      </c>
      <c r="B529" s="323" t="s">
        <v>1851</v>
      </c>
      <c r="C529" s="323" t="s">
        <v>1174</v>
      </c>
      <c r="D529" s="323" t="s">
        <v>1174</v>
      </c>
      <c r="E529" s="324">
        <v>42000</v>
      </c>
      <c r="F529" s="324">
        <v>42000</v>
      </c>
    </row>
    <row r="530" spans="1:6" ht="38.25">
      <c r="A530" s="322" t="s">
        <v>1320</v>
      </c>
      <c r="B530" s="323" t="s">
        <v>1851</v>
      </c>
      <c r="C530" s="323" t="s">
        <v>1321</v>
      </c>
      <c r="D530" s="323" t="s">
        <v>1174</v>
      </c>
      <c r="E530" s="324">
        <v>42000</v>
      </c>
      <c r="F530" s="324">
        <v>42000</v>
      </c>
    </row>
    <row r="531" spans="1:6" ht="38.25">
      <c r="A531" s="322" t="s">
        <v>1197</v>
      </c>
      <c r="B531" s="323" t="s">
        <v>1851</v>
      </c>
      <c r="C531" s="323" t="s">
        <v>1198</v>
      </c>
      <c r="D531" s="323" t="s">
        <v>1174</v>
      </c>
      <c r="E531" s="324">
        <v>42000</v>
      </c>
      <c r="F531" s="324">
        <v>42000</v>
      </c>
    </row>
    <row r="532" spans="1:6" ht="38.25">
      <c r="A532" s="322" t="s">
        <v>238</v>
      </c>
      <c r="B532" s="323" t="s">
        <v>1851</v>
      </c>
      <c r="C532" s="323" t="s">
        <v>1198</v>
      </c>
      <c r="D532" s="323" t="s">
        <v>1137</v>
      </c>
      <c r="E532" s="324">
        <v>42000</v>
      </c>
      <c r="F532" s="324">
        <v>42000</v>
      </c>
    </row>
    <row r="533" spans="1:6" ht="51">
      <c r="A533" s="322" t="s">
        <v>1712</v>
      </c>
      <c r="B533" s="323" t="s">
        <v>1851</v>
      </c>
      <c r="C533" s="323" t="s">
        <v>1198</v>
      </c>
      <c r="D533" s="323" t="s">
        <v>345</v>
      </c>
      <c r="E533" s="324">
        <v>42000</v>
      </c>
      <c r="F533" s="324">
        <v>42000</v>
      </c>
    </row>
    <row r="534" spans="1:6" ht="165.75">
      <c r="A534" s="322" t="s">
        <v>1371</v>
      </c>
      <c r="B534" s="323" t="s">
        <v>1372</v>
      </c>
      <c r="C534" s="323" t="s">
        <v>1174</v>
      </c>
      <c r="D534" s="323" t="s">
        <v>1174</v>
      </c>
      <c r="E534" s="324">
        <v>879835</v>
      </c>
      <c r="F534" s="324">
        <v>879835</v>
      </c>
    </row>
    <row r="535" spans="1:6" ht="38.25">
      <c r="A535" s="322" t="s">
        <v>1320</v>
      </c>
      <c r="B535" s="323" t="s">
        <v>1372</v>
      </c>
      <c r="C535" s="323" t="s">
        <v>1321</v>
      </c>
      <c r="D535" s="323" t="s">
        <v>1174</v>
      </c>
      <c r="E535" s="324">
        <v>879835</v>
      </c>
      <c r="F535" s="324">
        <v>879835</v>
      </c>
    </row>
    <row r="536" spans="1:6" ht="38.25">
      <c r="A536" s="322" t="s">
        <v>1197</v>
      </c>
      <c r="B536" s="323" t="s">
        <v>1372</v>
      </c>
      <c r="C536" s="323" t="s">
        <v>1198</v>
      </c>
      <c r="D536" s="323" t="s">
        <v>1174</v>
      </c>
      <c r="E536" s="324">
        <v>879835</v>
      </c>
      <c r="F536" s="324">
        <v>879835</v>
      </c>
    </row>
    <row r="537" spans="1:6" ht="38.25">
      <c r="A537" s="322" t="s">
        <v>238</v>
      </c>
      <c r="B537" s="323" t="s">
        <v>1372</v>
      </c>
      <c r="C537" s="323" t="s">
        <v>1198</v>
      </c>
      <c r="D537" s="323" t="s">
        <v>1137</v>
      </c>
      <c r="E537" s="324">
        <v>879835</v>
      </c>
      <c r="F537" s="324">
        <v>879835</v>
      </c>
    </row>
    <row r="538" spans="1:6" ht="51">
      <c r="A538" s="322" t="s">
        <v>1712</v>
      </c>
      <c r="B538" s="323" t="s">
        <v>1372</v>
      </c>
      <c r="C538" s="323" t="s">
        <v>1198</v>
      </c>
      <c r="D538" s="323" t="s">
        <v>345</v>
      </c>
      <c r="E538" s="324">
        <v>879835</v>
      </c>
      <c r="F538" s="324">
        <v>879835</v>
      </c>
    </row>
    <row r="539" spans="1:6" ht="127.5">
      <c r="A539" s="322" t="s">
        <v>349</v>
      </c>
      <c r="B539" s="323" t="s">
        <v>661</v>
      </c>
      <c r="C539" s="323" t="s">
        <v>1174</v>
      </c>
      <c r="D539" s="323" t="s">
        <v>1174</v>
      </c>
      <c r="E539" s="324">
        <v>150000</v>
      </c>
      <c r="F539" s="324">
        <v>150000</v>
      </c>
    </row>
    <row r="540" spans="1:6" ht="38.25">
      <c r="A540" s="322" t="s">
        <v>1320</v>
      </c>
      <c r="B540" s="323" t="s">
        <v>661</v>
      </c>
      <c r="C540" s="323" t="s">
        <v>1321</v>
      </c>
      <c r="D540" s="323" t="s">
        <v>1174</v>
      </c>
      <c r="E540" s="324">
        <v>150000</v>
      </c>
      <c r="F540" s="324">
        <v>150000</v>
      </c>
    </row>
    <row r="541" spans="1:6" ht="38.25">
      <c r="A541" s="322" t="s">
        <v>1197</v>
      </c>
      <c r="B541" s="323" t="s">
        <v>661</v>
      </c>
      <c r="C541" s="323" t="s">
        <v>1198</v>
      </c>
      <c r="D541" s="323" t="s">
        <v>1174</v>
      </c>
      <c r="E541" s="324">
        <v>150000</v>
      </c>
      <c r="F541" s="324">
        <v>150000</v>
      </c>
    </row>
    <row r="542" spans="1:6" ht="38.25">
      <c r="A542" s="322" t="s">
        <v>238</v>
      </c>
      <c r="B542" s="323" t="s">
        <v>661</v>
      </c>
      <c r="C542" s="323" t="s">
        <v>1198</v>
      </c>
      <c r="D542" s="323" t="s">
        <v>1137</v>
      </c>
      <c r="E542" s="324">
        <v>150000</v>
      </c>
      <c r="F542" s="324">
        <v>150000</v>
      </c>
    </row>
    <row r="543" spans="1:6" ht="51">
      <c r="A543" s="322" t="s">
        <v>1712</v>
      </c>
      <c r="B543" s="323" t="s">
        <v>661</v>
      </c>
      <c r="C543" s="323" t="s">
        <v>1198</v>
      </c>
      <c r="D543" s="323" t="s">
        <v>345</v>
      </c>
      <c r="E543" s="324">
        <v>150000</v>
      </c>
      <c r="F543" s="324">
        <v>150000</v>
      </c>
    </row>
    <row r="544" spans="1:6" ht="127.5">
      <c r="A544" s="322" t="s">
        <v>350</v>
      </c>
      <c r="B544" s="323" t="s">
        <v>662</v>
      </c>
      <c r="C544" s="323" t="s">
        <v>1174</v>
      </c>
      <c r="D544" s="323" t="s">
        <v>1174</v>
      </c>
      <c r="E544" s="324">
        <v>30500</v>
      </c>
      <c r="F544" s="324">
        <v>30500</v>
      </c>
    </row>
    <row r="545" spans="1:6" ht="38.25">
      <c r="A545" s="322" t="s">
        <v>1320</v>
      </c>
      <c r="B545" s="323" t="s">
        <v>662</v>
      </c>
      <c r="C545" s="323" t="s">
        <v>1321</v>
      </c>
      <c r="D545" s="323" t="s">
        <v>1174</v>
      </c>
      <c r="E545" s="324">
        <v>30500</v>
      </c>
      <c r="F545" s="324">
        <v>30500</v>
      </c>
    </row>
    <row r="546" spans="1:6" ht="38.25">
      <c r="A546" s="322" t="s">
        <v>1197</v>
      </c>
      <c r="B546" s="323" t="s">
        <v>662</v>
      </c>
      <c r="C546" s="323" t="s">
        <v>1198</v>
      </c>
      <c r="D546" s="323" t="s">
        <v>1174</v>
      </c>
      <c r="E546" s="324">
        <v>30500</v>
      </c>
      <c r="F546" s="324">
        <v>30500</v>
      </c>
    </row>
    <row r="547" spans="1:6" ht="38.25">
      <c r="A547" s="322" t="s">
        <v>238</v>
      </c>
      <c r="B547" s="323" t="s">
        <v>662</v>
      </c>
      <c r="C547" s="323" t="s">
        <v>1198</v>
      </c>
      <c r="D547" s="323" t="s">
        <v>1137</v>
      </c>
      <c r="E547" s="324">
        <v>30500</v>
      </c>
      <c r="F547" s="324">
        <v>30500</v>
      </c>
    </row>
    <row r="548" spans="1:6" ht="51">
      <c r="A548" s="322" t="s">
        <v>1712</v>
      </c>
      <c r="B548" s="323" t="s">
        <v>662</v>
      </c>
      <c r="C548" s="323" t="s">
        <v>1198</v>
      </c>
      <c r="D548" s="323" t="s">
        <v>345</v>
      </c>
      <c r="E548" s="324">
        <v>30500</v>
      </c>
      <c r="F548" s="324">
        <v>30500</v>
      </c>
    </row>
    <row r="549" spans="1:6" ht="114.75">
      <c r="A549" s="322" t="s">
        <v>334</v>
      </c>
      <c r="B549" s="323" t="s">
        <v>645</v>
      </c>
      <c r="C549" s="323" t="s">
        <v>1174</v>
      </c>
      <c r="D549" s="323" t="s">
        <v>1174</v>
      </c>
      <c r="E549" s="324">
        <v>73395</v>
      </c>
      <c r="F549" s="324">
        <v>73395</v>
      </c>
    </row>
    <row r="550" spans="1:6" ht="38.25">
      <c r="A550" s="322" t="s">
        <v>1320</v>
      </c>
      <c r="B550" s="323" t="s">
        <v>645</v>
      </c>
      <c r="C550" s="323" t="s">
        <v>1321</v>
      </c>
      <c r="D550" s="323" t="s">
        <v>1174</v>
      </c>
      <c r="E550" s="324">
        <v>73395</v>
      </c>
      <c r="F550" s="324">
        <v>73395</v>
      </c>
    </row>
    <row r="551" spans="1:6" ht="38.25">
      <c r="A551" s="322" t="s">
        <v>1197</v>
      </c>
      <c r="B551" s="323" t="s">
        <v>645</v>
      </c>
      <c r="C551" s="323" t="s">
        <v>1198</v>
      </c>
      <c r="D551" s="323" t="s">
        <v>1174</v>
      </c>
      <c r="E551" s="324">
        <v>73395</v>
      </c>
      <c r="F551" s="324">
        <v>73395</v>
      </c>
    </row>
    <row r="552" spans="1:6">
      <c r="A552" s="322" t="s">
        <v>234</v>
      </c>
      <c r="B552" s="323" t="s">
        <v>645</v>
      </c>
      <c r="C552" s="323" t="s">
        <v>1198</v>
      </c>
      <c r="D552" s="323" t="s">
        <v>1135</v>
      </c>
      <c r="E552" s="324">
        <v>73395</v>
      </c>
      <c r="F552" s="324">
        <v>73395</v>
      </c>
    </row>
    <row r="553" spans="1:6" ht="76.5">
      <c r="A553" s="322" t="s">
        <v>236</v>
      </c>
      <c r="B553" s="323" t="s">
        <v>645</v>
      </c>
      <c r="C553" s="323" t="s">
        <v>1198</v>
      </c>
      <c r="D553" s="323" t="s">
        <v>333</v>
      </c>
      <c r="E553" s="324">
        <v>73395</v>
      </c>
      <c r="F553" s="324">
        <v>73395</v>
      </c>
    </row>
    <row r="554" spans="1:6" ht="140.25">
      <c r="A554" s="322" t="s">
        <v>1971</v>
      </c>
      <c r="B554" s="323" t="s">
        <v>1972</v>
      </c>
      <c r="C554" s="323" t="s">
        <v>1174</v>
      </c>
      <c r="D554" s="323" t="s">
        <v>1174</v>
      </c>
      <c r="E554" s="324">
        <v>24000</v>
      </c>
      <c r="F554" s="324">
        <v>24000</v>
      </c>
    </row>
    <row r="555" spans="1:6" ht="38.25">
      <c r="A555" s="322" t="s">
        <v>1320</v>
      </c>
      <c r="B555" s="323" t="s">
        <v>1972</v>
      </c>
      <c r="C555" s="323" t="s">
        <v>1321</v>
      </c>
      <c r="D555" s="323" t="s">
        <v>1174</v>
      </c>
      <c r="E555" s="324">
        <v>24000</v>
      </c>
      <c r="F555" s="324">
        <v>24000</v>
      </c>
    </row>
    <row r="556" spans="1:6" ht="38.25">
      <c r="A556" s="322" t="s">
        <v>1197</v>
      </c>
      <c r="B556" s="323" t="s">
        <v>1972</v>
      </c>
      <c r="C556" s="323" t="s">
        <v>1198</v>
      </c>
      <c r="D556" s="323" t="s">
        <v>1174</v>
      </c>
      <c r="E556" s="324">
        <v>24000</v>
      </c>
      <c r="F556" s="324">
        <v>24000</v>
      </c>
    </row>
    <row r="557" spans="1:6" ht="38.25">
      <c r="A557" s="322" t="s">
        <v>238</v>
      </c>
      <c r="B557" s="323" t="s">
        <v>1972</v>
      </c>
      <c r="C557" s="323" t="s">
        <v>1198</v>
      </c>
      <c r="D557" s="323" t="s">
        <v>1137</v>
      </c>
      <c r="E557" s="324">
        <v>24000</v>
      </c>
      <c r="F557" s="324">
        <v>24000</v>
      </c>
    </row>
    <row r="558" spans="1:6" ht="51">
      <c r="A558" s="322" t="s">
        <v>1712</v>
      </c>
      <c r="B558" s="323" t="s">
        <v>1972</v>
      </c>
      <c r="C558" s="323" t="s">
        <v>1198</v>
      </c>
      <c r="D558" s="323" t="s">
        <v>345</v>
      </c>
      <c r="E558" s="324">
        <v>24000</v>
      </c>
      <c r="F558" s="324">
        <v>24000</v>
      </c>
    </row>
    <row r="559" spans="1:6" ht="140.25">
      <c r="A559" s="322" t="s">
        <v>2146</v>
      </c>
      <c r="B559" s="323" t="s">
        <v>1225</v>
      </c>
      <c r="C559" s="323" t="s">
        <v>1174</v>
      </c>
      <c r="D559" s="323" t="s">
        <v>1174</v>
      </c>
      <c r="E559" s="324">
        <v>4102500</v>
      </c>
      <c r="F559" s="324">
        <v>4102500</v>
      </c>
    </row>
    <row r="560" spans="1:6">
      <c r="A560" s="322" t="s">
        <v>1330</v>
      </c>
      <c r="B560" s="323" t="s">
        <v>1225</v>
      </c>
      <c r="C560" s="323" t="s">
        <v>1331</v>
      </c>
      <c r="D560" s="323" t="s">
        <v>1174</v>
      </c>
      <c r="E560" s="324">
        <v>4102500</v>
      </c>
      <c r="F560" s="324">
        <v>4102500</v>
      </c>
    </row>
    <row r="561" spans="1:6">
      <c r="A561" s="322" t="s">
        <v>68</v>
      </c>
      <c r="B561" s="323" t="s">
        <v>1225</v>
      </c>
      <c r="C561" s="323" t="s">
        <v>430</v>
      </c>
      <c r="D561" s="323" t="s">
        <v>1174</v>
      </c>
      <c r="E561" s="324">
        <v>4102500</v>
      </c>
      <c r="F561" s="324">
        <v>4102500</v>
      </c>
    </row>
    <row r="562" spans="1:6" ht="38.25">
      <c r="A562" s="322" t="s">
        <v>238</v>
      </c>
      <c r="B562" s="323" t="s">
        <v>1225</v>
      </c>
      <c r="C562" s="323" t="s">
        <v>430</v>
      </c>
      <c r="D562" s="323" t="s">
        <v>1137</v>
      </c>
      <c r="E562" s="324">
        <v>4102500</v>
      </c>
      <c r="F562" s="324">
        <v>4102500</v>
      </c>
    </row>
    <row r="563" spans="1:6" ht="51">
      <c r="A563" s="322" t="s">
        <v>1712</v>
      </c>
      <c r="B563" s="323" t="s">
        <v>1225</v>
      </c>
      <c r="C563" s="323" t="s">
        <v>430</v>
      </c>
      <c r="D563" s="323" t="s">
        <v>345</v>
      </c>
      <c r="E563" s="324">
        <v>4102500</v>
      </c>
      <c r="F563" s="324">
        <v>4102500</v>
      </c>
    </row>
    <row r="564" spans="1:6" ht="114.75">
      <c r="A564" s="322" t="s">
        <v>1474</v>
      </c>
      <c r="B564" s="323" t="s">
        <v>1475</v>
      </c>
      <c r="C564" s="323" t="s">
        <v>1174</v>
      </c>
      <c r="D564" s="323" t="s">
        <v>1174</v>
      </c>
      <c r="E564" s="324">
        <v>8948</v>
      </c>
      <c r="F564" s="324">
        <v>8948</v>
      </c>
    </row>
    <row r="565" spans="1:6" ht="38.25">
      <c r="A565" s="322" t="s">
        <v>1320</v>
      </c>
      <c r="B565" s="323" t="s">
        <v>1475</v>
      </c>
      <c r="C565" s="323" t="s">
        <v>1321</v>
      </c>
      <c r="D565" s="323" t="s">
        <v>1174</v>
      </c>
      <c r="E565" s="324">
        <v>8948</v>
      </c>
      <c r="F565" s="324">
        <v>8948</v>
      </c>
    </row>
    <row r="566" spans="1:6" ht="38.25">
      <c r="A566" s="322" t="s">
        <v>1197</v>
      </c>
      <c r="B566" s="323" t="s">
        <v>1475</v>
      </c>
      <c r="C566" s="323" t="s">
        <v>1198</v>
      </c>
      <c r="D566" s="323" t="s">
        <v>1174</v>
      </c>
      <c r="E566" s="324">
        <v>8948</v>
      </c>
      <c r="F566" s="324">
        <v>8948</v>
      </c>
    </row>
    <row r="567" spans="1:6" ht="38.25">
      <c r="A567" s="322" t="s">
        <v>238</v>
      </c>
      <c r="B567" s="323" t="s">
        <v>1475</v>
      </c>
      <c r="C567" s="323" t="s">
        <v>1198</v>
      </c>
      <c r="D567" s="323" t="s">
        <v>1137</v>
      </c>
      <c r="E567" s="324">
        <v>8948</v>
      </c>
      <c r="F567" s="324">
        <v>8948</v>
      </c>
    </row>
    <row r="568" spans="1:6" ht="51">
      <c r="A568" s="322" t="s">
        <v>1712</v>
      </c>
      <c r="B568" s="323" t="s">
        <v>1475</v>
      </c>
      <c r="C568" s="323" t="s">
        <v>1198</v>
      </c>
      <c r="D568" s="323" t="s">
        <v>345</v>
      </c>
      <c r="E568" s="324">
        <v>8948</v>
      </c>
      <c r="F568" s="324">
        <v>8948</v>
      </c>
    </row>
    <row r="569" spans="1:6" ht="38.25">
      <c r="A569" s="322" t="s">
        <v>1764</v>
      </c>
      <c r="B569" s="323" t="s">
        <v>1164</v>
      </c>
      <c r="C569" s="323" t="s">
        <v>1174</v>
      </c>
      <c r="D569" s="323" t="s">
        <v>1174</v>
      </c>
      <c r="E569" s="324">
        <v>215000</v>
      </c>
      <c r="F569" s="324">
        <v>215000</v>
      </c>
    </row>
    <row r="570" spans="1:6" ht="102">
      <c r="A570" s="322" t="s">
        <v>1827</v>
      </c>
      <c r="B570" s="323" t="s">
        <v>1828</v>
      </c>
      <c r="C570" s="323" t="s">
        <v>1174</v>
      </c>
      <c r="D570" s="323" t="s">
        <v>1174</v>
      </c>
      <c r="E570" s="324">
        <v>65000</v>
      </c>
      <c r="F570" s="324">
        <v>65000</v>
      </c>
    </row>
    <row r="571" spans="1:6" ht="38.25">
      <c r="A571" s="322" t="s">
        <v>1320</v>
      </c>
      <c r="B571" s="323" t="s">
        <v>1828</v>
      </c>
      <c r="C571" s="323" t="s">
        <v>1321</v>
      </c>
      <c r="D571" s="323" t="s">
        <v>1174</v>
      </c>
      <c r="E571" s="324">
        <v>65000</v>
      </c>
      <c r="F571" s="324">
        <v>65000</v>
      </c>
    </row>
    <row r="572" spans="1:6" ht="38.25">
      <c r="A572" s="322" t="s">
        <v>1197</v>
      </c>
      <c r="B572" s="323" t="s">
        <v>1828</v>
      </c>
      <c r="C572" s="323" t="s">
        <v>1198</v>
      </c>
      <c r="D572" s="323" t="s">
        <v>1174</v>
      </c>
      <c r="E572" s="324">
        <v>65000</v>
      </c>
      <c r="F572" s="324">
        <v>65000</v>
      </c>
    </row>
    <row r="573" spans="1:6">
      <c r="A573" s="322" t="s">
        <v>234</v>
      </c>
      <c r="B573" s="323" t="s">
        <v>1828</v>
      </c>
      <c r="C573" s="323" t="s">
        <v>1198</v>
      </c>
      <c r="D573" s="323" t="s">
        <v>1135</v>
      </c>
      <c r="E573" s="324">
        <v>65000</v>
      </c>
      <c r="F573" s="324">
        <v>65000</v>
      </c>
    </row>
    <row r="574" spans="1:6">
      <c r="A574" s="322" t="s">
        <v>217</v>
      </c>
      <c r="B574" s="323" t="s">
        <v>1828</v>
      </c>
      <c r="C574" s="323" t="s">
        <v>1198</v>
      </c>
      <c r="D574" s="323" t="s">
        <v>337</v>
      </c>
      <c r="E574" s="324">
        <v>65000</v>
      </c>
      <c r="F574" s="324">
        <v>65000</v>
      </c>
    </row>
    <row r="575" spans="1:6" ht="114.75">
      <c r="A575" s="322" t="s">
        <v>1765</v>
      </c>
      <c r="B575" s="323" t="s">
        <v>1708</v>
      </c>
      <c r="C575" s="323" t="s">
        <v>1174</v>
      </c>
      <c r="D575" s="323" t="s">
        <v>1174</v>
      </c>
      <c r="E575" s="324">
        <v>150000</v>
      </c>
      <c r="F575" s="324">
        <v>150000</v>
      </c>
    </row>
    <row r="576" spans="1:6" ht="38.25">
      <c r="A576" s="322" t="s">
        <v>1320</v>
      </c>
      <c r="B576" s="323" t="s">
        <v>1708</v>
      </c>
      <c r="C576" s="323" t="s">
        <v>1321</v>
      </c>
      <c r="D576" s="323" t="s">
        <v>1174</v>
      </c>
      <c r="E576" s="324">
        <v>150000</v>
      </c>
      <c r="F576" s="324">
        <v>150000</v>
      </c>
    </row>
    <row r="577" spans="1:6" ht="38.25">
      <c r="A577" s="322" t="s">
        <v>1197</v>
      </c>
      <c r="B577" s="323" t="s">
        <v>1708</v>
      </c>
      <c r="C577" s="323" t="s">
        <v>1198</v>
      </c>
      <c r="D577" s="323" t="s">
        <v>1174</v>
      </c>
      <c r="E577" s="324">
        <v>150000</v>
      </c>
      <c r="F577" s="324">
        <v>150000</v>
      </c>
    </row>
    <row r="578" spans="1:6">
      <c r="A578" s="322" t="s">
        <v>234</v>
      </c>
      <c r="B578" s="323" t="s">
        <v>1708</v>
      </c>
      <c r="C578" s="323" t="s">
        <v>1198</v>
      </c>
      <c r="D578" s="323" t="s">
        <v>1135</v>
      </c>
      <c r="E578" s="324">
        <v>150000</v>
      </c>
      <c r="F578" s="324">
        <v>150000</v>
      </c>
    </row>
    <row r="579" spans="1:6">
      <c r="A579" s="322" t="s">
        <v>217</v>
      </c>
      <c r="B579" s="323" t="s">
        <v>1708</v>
      </c>
      <c r="C579" s="323" t="s">
        <v>1198</v>
      </c>
      <c r="D579" s="323" t="s">
        <v>337</v>
      </c>
      <c r="E579" s="324">
        <v>150000</v>
      </c>
      <c r="F579" s="324">
        <v>150000</v>
      </c>
    </row>
    <row r="580" spans="1:6" ht="25.5">
      <c r="A580" s="322" t="s">
        <v>461</v>
      </c>
      <c r="B580" s="323" t="s">
        <v>981</v>
      </c>
      <c r="C580" s="323" t="s">
        <v>1174</v>
      </c>
      <c r="D580" s="323" t="s">
        <v>1174</v>
      </c>
      <c r="E580" s="324">
        <v>272373921</v>
      </c>
      <c r="F580" s="324">
        <v>272373921</v>
      </c>
    </row>
    <row r="581" spans="1:6">
      <c r="A581" s="322" t="s">
        <v>462</v>
      </c>
      <c r="B581" s="323" t="s">
        <v>982</v>
      </c>
      <c r="C581" s="323" t="s">
        <v>1174</v>
      </c>
      <c r="D581" s="323" t="s">
        <v>1174</v>
      </c>
      <c r="E581" s="324">
        <v>42670871</v>
      </c>
      <c r="F581" s="324">
        <v>42670871</v>
      </c>
    </row>
    <row r="582" spans="1:6" ht="114.75">
      <c r="A582" s="322" t="s">
        <v>397</v>
      </c>
      <c r="B582" s="323" t="s">
        <v>708</v>
      </c>
      <c r="C582" s="323" t="s">
        <v>1174</v>
      </c>
      <c r="D582" s="323" t="s">
        <v>1174</v>
      </c>
      <c r="E582" s="324">
        <v>36354974</v>
      </c>
      <c r="F582" s="324">
        <v>36354974</v>
      </c>
    </row>
    <row r="583" spans="1:6" ht="38.25">
      <c r="A583" s="322" t="s">
        <v>1328</v>
      </c>
      <c r="B583" s="323" t="s">
        <v>708</v>
      </c>
      <c r="C583" s="323" t="s">
        <v>1329</v>
      </c>
      <c r="D583" s="323" t="s">
        <v>1174</v>
      </c>
      <c r="E583" s="324">
        <v>36354974</v>
      </c>
      <c r="F583" s="324">
        <v>36354974</v>
      </c>
    </row>
    <row r="584" spans="1:6">
      <c r="A584" s="322" t="s">
        <v>1199</v>
      </c>
      <c r="B584" s="323" t="s">
        <v>708</v>
      </c>
      <c r="C584" s="323" t="s">
        <v>1200</v>
      </c>
      <c r="D584" s="323" t="s">
        <v>1174</v>
      </c>
      <c r="E584" s="324">
        <v>36354974</v>
      </c>
      <c r="F584" s="324">
        <v>36354974</v>
      </c>
    </row>
    <row r="585" spans="1:6">
      <c r="A585" s="322" t="s">
        <v>249</v>
      </c>
      <c r="B585" s="323" t="s">
        <v>708</v>
      </c>
      <c r="C585" s="323" t="s">
        <v>1200</v>
      </c>
      <c r="D585" s="323" t="s">
        <v>1148</v>
      </c>
      <c r="E585" s="324">
        <v>36354974</v>
      </c>
      <c r="F585" s="324">
        <v>36354974</v>
      </c>
    </row>
    <row r="586" spans="1:6">
      <c r="A586" s="322" t="s">
        <v>209</v>
      </c>
      <c r="B586" s="323" t="s">
        <v>708</v>
      </c>
      <c r="C586" s="323" t="s">
        <v>1200</v>
      </c>
      <c r="D586" s="323" t="s">
        <v>392</v>
      </c>
      <c r="E586" s="324">
        <v>36354974</v>
      </c>
      <c r="F586" s="324">
        <v>36354974</v>
      </c>
    </row>
    <row r="587" spans="1:6" ht="165.75">
      <c r="A587" s="322" t="s">
        <v>398</v>
      </c>
      <c r="B587" s="323" t="s">
        <v>709</v>
      </c>
      <c r="C587" s="323" t="s">
        <v>1174</v>
      </c>
      <c r="D587" s="323" t="s">
        <v>1174</v>
      </c>
      <c r="E587" s="324">
        <v>50000</v>
      </c>
      <c r="F587" s="324">
        <v>50000</v>
      </c>
    </row>
    <row r="588" spans="1:6" ht="38.25">
      <c r="A588" s="322" t="s">
        <v>1328</v>
      </c>
      <c r="B588" s="323" t="s">
        <v>709</v>
      </c>
      <c r="C588" s="323" t="s">
        <v>1329</v>
      </c>
      <c r="D588" s="323" t="s">
        <v>1174</v>
      </c>
      <c r="E588" s="324">
        <v>50000</v>
      </c>
      <c r="F588" s="324">
        <v>50000</v>
      </c>
    </row>
    <row r="589" spans="1:6">
      <c r="A589" s="322" t="s">
        <v>1199</v>
      </c>
      <c r="B589" s="323" t="s">
        <v>709</v>
      </c>
      <c r="C589" s="323" t="s">
        <v>1200</v>
      </c>
      <c r="D589" s="323" t="s">
        <v>1174</v>
      </c>
      <c r="E589" s="324">
        <v>50000</v>
      </c>
      <c r="F589" s="324">
        <v>50000</v>
      </c>
    </row>
    <row r="590" spans="1:6">
      <c r="A590" s="322" t="s">
        <v>249</v>
      </c>
      <c r="B590" s="323" t="s">
        <v>709</v>
      </c>
      <c r="C590" s="323" t="s">
        <v>1200</v>
      </c>
      <c r="D590" s="323" t="s">
        <v>1148</v>
      </c>
      <c r="E590" s="324">
        <v>50000</v>
      </c>
      <c r="F590" s="324">
        <v>50000</v>
      </c>
    </row>
    <row r="591" spans="1:6">
      <c r="A591" s="322" t="s">
        <v>209</v>
      </c>
      <c r="B591" s="323" t="s">
        <v>709</v>
      </c>
      <c r="C591" s="323" t="s">
        <v>1200</v>
      </c>
      <c r="D591" s="323" t="s">
        <v>392</v>
      </c>
      <c r="E591" s="324">
        <v>50000</v>
      </c>
      <c r="F591" s="324">
        <v>50000</v>
      </c>
    </row>
    <row r="592" spans="1:6" ht="127.5">
      <c r="A592" s="322" t="s">
        <v>1845</v>
      </c>
      <c r="B592" s="323" t="s">
        <v>1846</v>
      </c>
      <c r="C592" s="323" t="s">
        <v>1174</v>
      </c>
      <c r="D592" s="323" t="s">
        <v>1174</v>
      </c>
      <c r="E592" s="324">
        <v>72747</v>
      </c>
      <c r="F592" s="324">
        <v>72747</v>
      </c>
    </row>
    <row r="593" spans="1:6" ht="38.25">
      <c r="A593" s="322" t="s">
        <v>1328</v>
      </c>
      <c r="B593" s="323" t="s">
        <v>1846</v>
      </c>
      <c r="C593" s="323" t="s">
        <v>1329</v>
      </c>
      <c r="D593" s="323" t="s">
        <v>1174</v>
      </c>
      <c r="E593" s="324">
        <v>72747</v>
      </c>
      <c r="F593" s="324">
        <v>72747</v>
      </c>
    </row>
    <row r="594" spans="1:6">
      <c r="A594" s="322" t="s">
        <v>1199</v>
      </c>
      <c r="B594" s="323" t="s">
        <v>1846</v>
      </c>
      <c r="C594" s="323" t="s">
        <v>1200</v>
      </c>
      <c r="D594" s="323" t="s">
        <v>1174</v>
      </c>
      <c r="E594" s="324">
        <v>72747</v>
      </c>
      <c r="F594" s="324">
        <v>72747</v>
      </c>
    </row>
    <row r="595" spans="1:6">
      <c r="A595" s="322" t="s">
        <v>249</v>
      </c>
      <c r="B595" s="323" t="s">
        <v>1846</v>
      </c>
      <c r="C595" s="323" t="s">
        <v>1200</v>
      </c>
      <c r="D595" s="323" t="s">
        <v>1148</v>
      </c>
      <c r="E595" s="324">
        <v>72747</v>
      </c>
      <c r="F595" s="324">
        <v>72747</v>
      </c>
    </row>
    <row r="596" spans="1:6">
      <c r="A596" s="322" t="s">
        <v>209</v>
      </c>
      <c r="B596" s="323" t="s">
        <v>1846</v>
      </c>
      <c r="C596" s="323" t="s">
        <v>1200</v>
      </c>
      <c r="D596" s="323" t="s">
        <v>392</v>
      </c>
      <c r="E596" s="324">
        <v>72747</v>
      </c>
      <c r="F596" s="324">
        <v>72747</v>
      </c>
    </row>
    <row r="597" spans="1:6" ht="114.75">
      <c r="A597" s="322" t="s">
        <v>513</v>
      </c>
      <c r="B597" s="323" t="s">
        <v>710</v>
      </c>
      <c r="C597" s="323" t="s">
        <v>1174</v>
      </c>
      <c r="D597" s="323" t="s">
        <v>1174</v>
      </c>
      <c r="E597" s="324">
        <v>226576</v>
      </c>
      <c r="F597" s="324">
        <v>226576</v>
      </c>
    </row>
    <row r="598" spans="1:6" ht="38.25">
      <c r="A598" s="322" t="s">
        <v>1328</v>
      </c>
      <c r="B598" s="323" t="s">
        <v>710</v>
      </c>
      <c r="C598" s="323" t="s">
        <v>1329</v>
      </c>
      <c r="D598" s="323" t="s">
        <v>1174</v>
      </c>
      <c r="E598" s="324">
        <v>226576</v>
      </c>
      <c r="F598" s="324">
        <v>226576</v>
      </c>
    </row>
    <row r="599" spans="1:6">
      <c r="A599" s="322" t="s">
        <v>1199</v>
      </c>
      <c r="B599" s="323" t="s">
        <v>710</v>
      </c>
      <c r="C599" s="323" t="s">
        <v>1200</v>
      </c>
      <c r="D599" s="323" t="s">
        <v>1174</v>
      </c>
      <c r="E599" s="324">
        <v>226576</v>
      </c>
      <c r="F599" s="324">
        <v>226576</v>
      </c>
    </row>
    <row r="600" spans="1:6">
      <c r="A600" s="322" t="s">
        <v>249</v>
      </c>
      <c r="B600" s="323" t="s">
        <v>710</v>
      </c>
      <c r="C600" s="323" t="s">
        <v>1200</v>
      </c>
      <c r="D600" s="323" t="s">
        <v>1148</v>
      </c>
      <c r="E600" s="324">
        <v>226576</v>
      </c>
      <c r="F600" s="324">
        <v>226576</v>
      </c>
    </row>
    <row r="601" spans="1:6">
      <c r="A601" s="322" t="s">
        <v>209</v>
      </c>
      <c r="B601" s="323" t="s">
        <v>710</v>
      </c>
      <c r="C601" s="323" t="s">
        <v>1200</v>
      </c>
      <c r="D601" s="323" t="s">
        <v>392</v>
      </c>
      <c r="E601" s="324">
        <v>226576</v>
      </c>
      <c r="F601" s="324">
        <v>226576</v>
      </c>
    </row>
    <row r="602" spans="1:6" ht="114.75">
      <c r="A602" s="322" t="s">
        <v>568</v>
      </c>
      <c r="B602" s="323" t="s">
        <v>711</v>
      </c>
      <c r="C602" s="323" t="s">
        <v>1174</v>
      </c>
      <c r="D602" s="323" t="s">
        <v>1174</v>
      </c>
      <c r="E602" s="324">
        <v>3700000</v>
      </c>
      <c r="F602" s="324">
        <v>3700000</v>
      </c>
    </row>
    <row r="603" spans="1:6" ht="38.25">
      <c r="A603" s="322" t="s">
        <v>1328</v>
      </c>
      <c r="B603" s="323" t="s">
        <v>711</v>
      </c>
      <c r="C603" s="323" t="s">
        <v>1329</v>
      </c>
      <c r="D603" s="323" t="s">
        <v>1174</v>
      </c>
      <c r="E603" s="324">
        <v>3700000</v>
      </c>
      <c r="F603" s="324">
        <v>3700000</v>
      </c>
    </row>
    <row r="604" spans="1:6">
      <c r="A604" s="322" t="s">
        <v>1199</v>
      </c>
      <c r="B604" s="323" t="s">
        <v>711</v>
      </c>
      <c r="C604" s="323" t="s">
        <v>1200</v>
      </c>
      <c r="D604" s="323" t="s">
        <v>1174</v>
      </c>
      <c r="E604" s="324">
        <v>3700000</v>
      </c>
      <c r="F604" s="324">
        <v>3700000</v>
      </c>
    </row>
    <row r="605" spans="1:6">
      <c r="A605" s="322" t="s">
        <v>249</v>
      </c>
      <c r="B605" s="323" t="s">
        <v>711</v>
      </c>
      <c r="C605" s="323" t="s">
        <v>1200</v>
      </c>
      <c r="D605" s="323" t="s">
        <v>1148</v>
      </c>
      <c r="E605" s="324">
        <v>3700000</v>
      </c>
      <c r="F605" s="324">
        <v>3700000</v>
      </c>
    </row>
    <row r="606" spans="1:6">
      <c r="A606" s="322" t="s">
        <v>209</v>
      </c>
      <c r="B606" s="323" t="s">
        <v>711</v>
      </c>
      <c r="C606" s="323" t="s">
        <v>1200</v>
      </c>
      <c r="D606" s="323" t="s">
        <v>392</v>
      </c>
      <c r="E606" s="324">
        <v>3700000</v>
      </c>
      <c r="F606" s="324">
        <v>3700000</v>
      </c>
    </row>
    <row r="607" spans="1:6" ht="76.5">
      <c r="A607" s="322" t="s">
        <v>1638</v>
      </c>
      <c r="B607" s="323" t="s">
        <v>1639</v>
      </c>
      <c r="C607" s="323" t="s">
        <v>1174</v>
      </c>
      <c r="D607" s="323" t="s">
        <v>1174</v>
      </c>
      <c r="E607" s="324">
        <v>35200</v>
      </c>
      <c r="F607" s="324">
        <v>35200</v>
      </c>
    </row>
    <row r="608" spans="1:6" ht="38.25">
      <c r="A608" s="322" t="s">
        <v>1328</v>
      </c>
      <c r="B608" s="323" t="s">
        <v>1639</v>
      </c>
      <c r="C608" s="323" t="s">
        <v>1329</v>
      </c>
      <c r="D608" s="323" t="s">
        <v>1174</v>
      </c>
      <c r="E608" s="324">
        <v>35200</v>
      </c>
      <c r="F608" s="324">
        <v>35200</v>
      </c>
    </row>
    <row r="609" spans="1:6">
      <c r="A609" s="322" t="s">
        <v>1199</v>
      </c>
      <c r="B609" s="323" t="s">
        <v>1639</v>
      </c>
      <c r="C609" s="323" t="s">
        <v>1200</v>
      </c>
      <c r="D609" s="323" t="s">
        <v>1174</v>
      </c>
      <c r="E609" s="324">
        <v>35200</v>
      </c>
      <c r="F609" s="324">
        <v>35200</v>
      </c>
    </row>
    <row r="610" spans="1:6">
      <c r="A610" s="322" t="s">
        <v>249</v>
      </c>
      <c r="B610" s="323" t="s">
        <v>1639</v>
      </c>
      <c r="C610" s="323" t="s">
        <v>1200</v>
      </c>
      <c r="D610" s="323" t="s">
        <v>1148</v>
      </c>
      <c r="E610" s="324">
        <v>35200</v>
      </c>
      <c r="F610" s="324">
        <v>35200</v>
      </c>
    </row>
    <row r="611" spans="1:6">
      <c r="A611" s="322" t="s">
        <v>209</v>
      </c>
      <c r="B611" s="323" t="s">
        <v>1639</v>
      </c>
      <c r="C611" s="323" t="s">
        <v>1200</v>
      </c>
      <c r="D611" s="323" t="s">
        <v>392</v>
      </c>
      <c r="E611" s="324">
        <v>35200</v>
      </c>
      <c r="F611" s="324">
        <v>35200</v>
      </c>
    </row>
    <row r="612" spans="1:6" ht="102">
      <c r="A612" s="322" t="s">
        <v>958</v>
      </c>
      <c r="B612" s="323" t="s">
        <v>959</v>
      </c>
      <c r="C612" s="323" t="s">
        <v>1174</v>
      </c>
      <c r="D612" s="323" t="s">
        <v>1174</v>
      </c>
      <c r="E612" s="324">
        <v>1300000</v>
      </c>
      <c r="F612" s="324">
        <v>1300000</v>
      </c>
    </row>
    <row r="613" spans="1:6" ht="38.25">
      <c r="A613" s="322" t="s">
        <v>1328</v>
      </c>
      <c r="B613" s="323" t="s">
        <v>959</v>
      </c>
      <c r="C613" s="323" t="s">
        <v>1329</v>
      </c>
      <c r="D613" s="323" t="s">
        <v>1174</v>
      </c>
      <c r="E613" s="324">
        <v>1300000</v>
      </c>
      <c r="F613" s="324">
        <v>1300000</v>
      </c>
    </row>
    <row r="614" spans="1:6">
      <c r="A614" s="322" t="s">
        <v>1199</v>
      </c>
      <c r="B614" s="323" t="s">
        <v>959</v>
      </c>
      <c r="C614" s="323" t="s">
        <v>1200</v>
      </c>
      <c r="D614" s="323" t="s">
        <v>1174</v>
      </c>
      <c r="E614" s="324">
        <v>1300000</v>
      </c>
      <c r="F614" s="324">
        <v>1300000</v>
      </c>
    </row>
    <row r="615" spans="1:6">
      <c r="A615" s="322" t="s">
        <v>249</v>
      </c>
      <c r="B615" s="323" t="s">
        <v>959</v>
      </c>
      <c r="C615" s="323" t="s">
        <v>1200</v>
      </c>
      <c r="D615" s="323" t="s">
        <v>1148</v>
      </c>
      <c r="E615" s="324">
        <v>1300000</v>
      </c>
      <c r="F615" s="324">
        <v>1300000</v>
      </c>
    </row>
    <row r="616" spans="1:6">
      <c r="A616" s="322" t="s">
        <v>209</v>
      </c>
      <c r="B616" s="323" t="s">
        <v>959</v>
      </c>
      <c r="C616" s="323" t="s">
        <v>1200</v>
      </c>
      <c r="D616" s="323" t="s">
        <v>392</v>
      </c>
      <c r="E616" s="324">
        <v>1300000</v>
      </c>
      <c r="F616" s="324">
        <v>1300000</v>
      </c>
    </row>
    <row r="617" spans="1:6" ht="63.75">
      <c r="A617" s="322" t="s">
        <v>401</v>
      </c>
      <c r="B617" s="323" t="s">
        <v>718</v>
      </c>
      <c r="C617" s="323" t="s">
        <v>1174</v>
      </c>
      <c r="D617" s="323" t="s">
        <v>1174</v>
      </c>
      <c r="E617" s="324">
        <v>150000</v>
      </c>
      <c r="F617" s="324">
        <v>150000</v>
      </c>
    </row>
    <row r="618" spans="1:6" ht="38.25">
      <c r="A618" s="322" t="s">
        <v>1328</v>
      </c>
      <c r="B618" s="323" t="s">
        <v>718</v>
      </c>
      <c r="C618" s="323" t="s">
        <v>1329</v>
      </c>
      <c r="D618" s="323" t="s">
        <v>1174</v>
      </c>
      <c r="E618" s="324">
        <v>150000</v>
      </c>
      <c r="F618" s="324">
        <v>150000</v>
      </c>
    </row>
    <row r="619" spans="1:6">
      <c r="A619" s="322" t="s">
        <v>1199</v>
      </c>
      <c r="B619" s="323" t="s">
        <v>718</v>
      </c>
      <c r="C619" s="323" t="s">
        <v>1200</v>
      </c>
      <c r="D619" s="323" t="s">
        <v>1174</v>
      </c>
      <c r="E619" s="324">
        <v>150000</v>
      </c>
      <c r="F619" s="324">
        <v>150000</v>
      </c>
    </row>
    <row r="620" spans="1:6">
      <c r="A620" s="322" t="s">
        <v>249</v>
      </c>
      <c r="B620" s="323" t="s">
        <v>718</v>
      </c>
      <c r="C620" s="323" t="s">
        <v>1200</v>
      </c>
      <c r="D620" s="323" t="s">
        <v>1148</v>
      </c>
      <c r="E620" s="324">
        <v>150000</v>
      </c>
      <c r="F620" s="324">
        <v>150000</v>
      </c>
    </row>
    <row r="621" spans="1:6">
      <c r="A621" s="322" t="s">
        <v>209</v>
      </c>
      <c r="B621" s="323" t="s">
        <v>718</v>
      </c>
      <c r="C621" s="323" t="s">
        <v>1200</v>
      </c>
      <c r="D621" s="323" t="s">
        <v>392</v>
      </c>
      <c r="E621" s="324">
        <v>150000</v>
      </c>
      <c r="F621" s="324">
        <v>150000</v>
      </c>
    </row>
    <row r="622" spans="1:6" ht="89.25">
      <c r="A622" s="322" t="s">
        <v>2099</v>
      </c>
      <c r="B622" s="323" t="s">
        <v>2100</v>
      </c>
      <c r="C622" s="323" t="s">
        <v>1174</v>
      </c>
      <c r="D622" s="323" t="s">
        <v>1174</v>
      </c>
      <c r="E622" s="324">
        <v>342424</v>
      </c>
      <c r="F622" s="324">
        <v>342424</v>
      </c>
    </row>
    <row r="623" spans="1:6" ht="38.25">
      <c r="A623" s="322" t="s">
        <v>1328</v>
      </c>
      <c r="B623" s="323" t="s">
        <v>2100</v>
      </c>
      <c r="C623" s="323" t="s">
        <v>1329</v>
      </c>
      <c r="D623" s="323" t="s">
        <v>1174</v>
      </c>
      <c r="E623" s="324">
        <v>342424</v>
      </c>
      <c r="F623" s="324">
        <v>342424</v>
      </c>
    </row>
    <row r="624" spans="1:6">
      <c r="A624" s="322" t="s">
        <v>1199</v>
      </c>
      <c r="B624" s="323" t="s">
        <v>2100</v>
      </c>
      <c r="C624" s="323" t="s">
        <v>1200</v>
      </c>
      <c r="D624" s="323" t="s">
        <v>1174</v>
      </c>
      <c r="E624" s="324">
        <v>342424</v>
      </c>
      <c r="F624" s="324">
        <v>342424</v>
      </c>
    </row>
    <row r="625" spans="1:6">
      <c r="A625" s="322" t="s">
        <v>249</v>
      </c>
      <c r="B625" s="323" t="s">
        <v>2100</v>
      </c>
      <c r="C625" s="323" t="s">
        <v>1200</v>
      </c>
      <c r="D625" s="323" t="s">
        <v>1148</v>
      </c>
      <c r="E625" s="324">
        <v>342424</v>
      </c>
      <c r="F625" s="324">
        <v>342424</v>
      </c>
    </row>
    <row r="626" spans="1:6">
      <c r="A626" s="322" t="s">
        <v>209</v>
      </c>
      <c r="B626" s="323" t="s">
        <v>2100</v>
      </c>
      <c r="C626" s="323" t="s">
        <v>1200</v>
      </c>
      <c r="D626" s="323" t="s">
        <v>392</v>
      </c>
      <c r="E626" s="324">
        <v>342424</v>
      </c>
      <c r="F626" s="324">
        <v>342424</v>
      </c>
    </row>
    <row r="627" spans="1:6" ht="63.75">
      <c r="A627" s="322" t="s">
        <v>1506</v>
      </c>
      <c r="B627" s="323" t="s">
        <v>712</v>
      </c>
      <c r="C627" s="323" t="s">
        <v>1174</v>
      </c>
      <c r="D627" s="323" t="s">
        <v>1174</v>
      </c>
      <c r="E627" s="324">
        <v>438950</v>
      </c>
      <c r="F627" s="324">
        <v>438950</v>
      </c>
    </row>
    <row r="628" spans="1:6" ht="38.25">
      <c r="A628" s="322" t="s">
        <v>1328</v>
      </c>
      <c r="B628" s="323" t="s">
        <v>712</v>
      </c>
      <c r="C628" s="323" t="s">
        <v>1329</v>
      </c>
      <c r="D628" s="323" t="s">
        <v>1174</v>
      </c>
      <c r="E628" s="324">
        <v>438950</v>
      </c>
      <c r="F628" s="324">
        <v>438950</v>
      </c>
    </row>
    <row r="629" spans="1:6">
      <c r="A629" s="322" t="s">
        <v>1199</v>
      </c>
      <c r="B629" s="323" t="s">
        <v>712</v>
      </c>
      <c r="C629" s="323" t="s">
        <v>1200</v>
      </c>
      <c r="D629" s="323" t="s">
        <v>1174</v>
      </c>
      <c r="E629" s="324">
        <v>438950</v>
      </c>
      <c r="F629" s="324">
        <v>438950</v>
      </c>
    </row>
    <row r="630" spans="1:6">
      <c r="A630" s="322" t="s">
        <v>249</v>
      </c>
      <c r="B630" s="323" t="s">
        <v>712</v>
      </c>
      <c r="C630" s="323" t="s">
        <v>1200</v>
      </c>
      <c r="D630" s="323" t="s">
        <v>1148</v>
      </c>
      <c r="E630" s="324">
        <v>438950</v>
      </c>
      <c r="F630" s="324">
        <v>438950</v>
      </c>
    </row>
    <row r="631" spans="1:6">
      <c r="A631" s="322" t="s">
        <v>209</v>
      </c>
      <c r="B631" s="323" t="s">
        <v>712</v>
      </c>
      <c r="C631" s="323" t="s">
        <v>1200</v>
      </c>
      <c r="D631" s="323" t="s">
        <v>392</v>
      </c>
      <c r="E631" s="324">
        <v>438950</v>
      </c>
      <c r="F631" s="324">
        <v>438950</v>
      </c>
    </row>
    <row r="632" spans="1:6" ht="25.5">
      <c r="A632" s="322" t="s">
        <v>594</v>
      </c>
      <c r="B632" s="323" t="s">
        <v>983</v>
      </c>
      <c r="C632" s="323" t="s">
        <v>1174</v>
      </c>
      <c r="D632" s="323" t="s">
        <v>1174</v>
      </c>
      <c r="E632" s="324">
        <v>94341668</v>
      </c>
      <c r="F632" s="324">
        <v>94341668</v>
      </c>
    </row>
    <row r="633" spans="1:6" ht="127.5">
      <c r="A633" s="322" t="s">
        <v>516</v>
      </c>
      <c r="B633" s="323" t="s">
        <v>720</v>
      </c>
      <c r="C633" s="323" t="s">
        <v>1174</v>
      </c>
      <c r="D633" s="323" t="s">
        <v>1174</v>
      </c>
      <c r="E633" s="324">
        <v>69292273</v>
      </c>
      <c r="F633" s="324">
        <v>69292273</v>
      </c>
    </row>
    <row r="634" spans="1:6" ht="38.25">
      <c r="A634" s="322" t="s">
        <v>1328</v>
      </c>
      <c r="B634" s="323" t="s">
        <v>720</v>
      </c>
      <c r="C634" s="323" t="s">
        <v>1329</v>
      </c>
      <c r="D634" s="323" t="s">
        <v>1174</v>
      </c>
      <c r="E634" s="324">
        <v>69292273</v>
      </c>
      <c r="F634" s="324">
        <v>69292273</v>
      </c>
    </row>
    <row r="635" spans="1:6">
      <c r="A635" s="322" t="s">
        <v>1199</v>
      </c>
      <c r="B635" s="323" t="s">
        <v>720</v>
      </c>
      <c r="C635" s="323" t="s">
        <v>1200</v>
      </c>
      <c r="D635" s="323" t="s">
        <v>1174</v>
      </c>
      <c r="E635" s="324">
        <v>69292273</v>
      </c>
      <c r="F635" s="324">
        <v>69292273</v>
      </c>
    </row>
    <row r="636" spans="1:6">
      <c r="A636" s="322" t="s">
        <v>249</v>
      </c>
      <c r="B636" s="323" t="s">
        <v>720</v>
      </c>
      <c r="C636" s="323" t="s">
        <v>1200</v>
      </c>
      <c r="D636" s="323" t="s">
        <v>1148</v>
      </c>
      <c r="E636" s="324">
        <v>69292273</v>
      </c>
      <c r="F636" s="324">
        <v>69292273</v>
      </c>
    </row>
    <row r="637" spans="1:6">
      <c r="A637" s="322" t="s">
        <v>209</v>
      </c>
      <c r="B637" s="323" t="s">
        <v>720</v>
      </c>
      <c r="C637" s="323" t="s">
        <v>1200</v>
      </c>
      <c r="D637" s="323" t="s">
        <v>392</v>
      </c>
      <c r="E637" s="324">
        <v>69292273</v>
      </c>
      <c r="F637" s="324">
        <v>69292273</v>
      </c>
    </row>
    <row r="638" spans="1:6" ht="178.5">
      <c r="A638" s="322" t="s">
        <v>517</v>
      </c>
      <c r="B638" s="323" t="s">
        <v>721</v>
      </c>
      <c r="C638" s="323" t="s">
        <v>1174</v>
      </c>
      <c r="D638" s="323" t="s">
        <v>1174</v>
      </c>
      <c r="E638" s="324">
        <v>310000</v>
      </c>
      <c r="F638" s="324">
        <v>310000</v>
      </c>
    </row>
    <row r="639" spans="1:6" ht="38.25">
      <c r="A639" s="322" t="s">
        <v>1328</v>
      </c>
      <c r="B639" s="323" t="s">
        <v>721</v>
      </c>
      <c r="C639" s="323" t="s">
        <v>1329</v>
      </c>
      <c r="D639" s="323" t="s">
        <v>1174</v>
      </c>
      <c r="E639" s="324">
        <v>310000</v>
      </c>
      <c r="F639" s="324">
        <v>310000</v>
      </c>
    </row>
    <row r="640" spans="1:6">
      <c r="A640" s="322" t="s">
        <v>1199</v>
      </c>
      <c r="B640" s="323" t="s">
        <v>721</v>
      </c>
      <c r="C640" s="323" t="s">
        <v>1200</v>
      </c>
      <c r="D640" s="323" t="s">
        <v>1174</v>
      </c>
      <c r="E640" s="324">
        <v>310000</v>
      </c>
      <c r="F640" s="324">
        <v>310000</v>
      </c>
    </row>
    <row r="641" spans="1:6">
      <c r="A641" s="322" t="s">
        <v>249</v>
      </c>
      <c r="B641" s="323" t="s">
        <v>721</v>
      </c>
      <c r="C641" s="323" t="s">
        <v>1200</v>
      </c>
      <c r="D641" s="323" t="s">
        <v>1148</v>
      </c>
      <c r="E641" s="324">
        <v>310000</v>
      </c>
      <c r="F641" s="324">
        <v>310000</v>
      </c>
    </row>
    <row r="642" spans="1:6">
      <c r="A642" s="322" t="s">
        <v>209</v>
      </c>
      <c r="B642" s="323" t="s">
        <v>721</v>
      </c>
      <c r="C642" s="323" t="s">
        <v>1200</v>
      </c>
      <c r="D642" s="323" t="s">
        <v>392</v>
      </c>
      <c r="E642" s="324">
        <v>310000</v>
      </c>
      <c r="F642" s="324">
        <v>310000</v>
      </c>
    </row>
    <row r="643" spans="1:6" ht="140.25">
      <c r="A643" s="322" t="s">
        <v>518</v>
      </c>
      <c r="B643" s="323" t="s">
        <v>722</v>
      </c>
      <c r="C643" s="323" t="s">
        <v>1174</v>
      </c>
      <c r="D643" s="323" t="s">
        <v>1174</v>
      </c>
      <c r="E643" s="324">
        <v>309395</v>
      </c>
      <c r="F643" s="324">
        <v>309395</v>
      </c>
    </row>
    <row r="644" spans="1:6" ht="38.25">
      <c r="A644" s="322" t="s">
        <v>1328</v>
      </c>
      <c r="B644" s="323" t="s">
        <v>722</v>
      </c>
      <c r="C644" s="323" t="s">
        <v>1329</v>
      </c>
      <c r="D644" s="323" t="s">
        <v>1174</v>
      </c>
      <c r="E644" s="324">
        <v>309395</v>
      </c>
      <c r="F644" s="324">
        <v>309395</v>
      </c>
    </row>
    <row r="645" spans="1:6">
      <c r="A645" s="322" t="s">
        <v>1199</v>
      </c>
      <c r="B645" s="323" t="s">
        <v>722</v>
      </c>
      <c r="C645" s="323" t="s">
        <v>1200</v>
      </c>
      <c r="D645" s="323" t="s">
        <v>1174</v>
      </c>
      <c r="E645" s="324">
        <v>309395</v>
      </c>
      <c r="F645" s="324">
        <v>309395</v>
      </c>
    </row>
    <row r="646" spans="1:6">
      <c r="A646" s="322" t="s">
        <v>249</v>
      </c>
      <c r="B646" s="323" t="s">
        <v>722</v>
      </c>
      <c r="C646" s="323" t="s">
        <v>1200</v>
      </c>
      <c r="D646" s="323" t="s">
        <v>1148</v>
      </c>
      <c r="E646" s="324">
        <v>309395</v>
      </c>
      <c r="F646" s="324">
        <v>309395</v>
      </c>
    </row>
    <row r="647" spans="1:6">
      <c r="A647" s="322" t="s">
        <v>209</v>
      </c>
      <c r="B647" s="323" t="s">
        <v>722</v>
      </c>
      <c r="C647" s="323" t="s">
        <v>1200</v>
      </c>
      <c r="D647" s="323" t="s">
        <v>392</v>
      </c>
      <c r="E647" s="324">
        <v>309395</v>
      </c>
      <c r="F647" s="324">
        <v>309395</v>
      </c>
    </row>
    <row r="648" spans="1:6" ht="127.5">
      <c r="A648" s="322" t="s">
        <v>519</v>
      </c>
      <c r="B648" s="323" t="s">
        <v>723</v>
      </c>
      <c r="C648" s="323" t="s">
        <v>1174</v>
      </c>
      <c r="D648" s="323" t="s">
        <v>1174</v>
      </c>
      <c r="E648" s="324">
        <v>700000</v>
      </c>
      <c r="F648" s="324">
        <v>700000</v>
      </c>
    </row>
    <row r="649" spans="1:6" ht="38.25">
      <c r="A649" s="322" t="s">
        <v>1328</v>
      </c>
      <c r="B649" s="323" t="s">
        <v>723</v>
      </c>
      <c r="C649" s="323" t="s">
        <v>1329</v>
      </c>
      <c r="D649" s="323" t="s">
        <v>1174</v>
      </c>
      <c r="E649" s="324">
        <v>700000</v>
      </c>
      <c r="F649" s="324">
        <v>700000</v>
      </c>
    </row>
    <row r="650" spans="1:6">
      <c r="A650" s="322" t="s">
        <v>1199</v>
      </c>
      <c r="B650" s="323" t="s">
        <v>723</v>
      </c>
      <c r="C650" s="323" t="s">
        <v>1200</v>
      </c>
      <c r="D650" s="323" t="s">
        <v>1174</v>
      </c>
      <c r="E650" s="324">
        <v>700000</v>
      </c>
      <c r="F650" s="324">
        <v>700000</v>
      </c>
    </row>
    <row r="651" spans="1:6">
      <c r="A651" s="322" t="s">
        <v>249</v>
      </c>
      <c r="B651" s="323" t="s">
        <v>723</v>
      </c>
      <c r="C651" s="323" t="s">
        <v>1200</v>
      </c>
      <c r="D651" s="323" t="s">
        <v>1148</v>
      </c>
      <c r="E651" s="324">
        <v>700000</v>
      </c>
      <c r="F651" s="324">
        <v>700000</v>
      </c>
    </row>
    <row r="652" spans="1:6">
      <c r="A652" s="322" t="s">
        <v>209</v>
      </c>
      <c r="B652" s="323" t="s">
        <v>723</v>
      </c>
      <c r="C652" s="323" t="s">
        <v>1200</v>
      </c>
      <c r="D652" s="323" t="s">
        <v>392</v>
      </c>
      <c r="E652" s="324">
        <v>700000</v>
      </c>
      <c r="F652" s="324">
        <v>700000</v>
      </c>
    </row>
    <row r="653" spans="1:6" ht="127.5">
      <c r="A653" s="322" t="s">
        <v>570</v>
      </c>
      <c r="B653" s="323" t="s">
        <v>724</v>
      </c>
      <c r="C653" s="323" t="s">
        <v>1174</v>
      </c>
      <c r="D653" s="323" t="s">
        <v>1174</v>
      </c>
      <c r="E653" s="324">
        <v>20000000</v>
      </c>
      <c r="F653" s="324">
        <v>20000000</v>
      </c>
    </row>
    <row r="654" spans="1:6" ht="38.25">
      <c r="A654" s="322" t="s">
        <v>1328</v>
      </c>
      <c r="B654" s="323" t="s">
        <v>724</v>
      </c>
      <c r="C654" s="323" t="s">
        <v>1329</v>
      </c>
      <c r="D654" s="323" t="s">
        <v>1174</v>
      </c>
      <c r="E654" s="324">
        <v>20000000</v>
      </c>
      <c r="F654" s="324">
        <v>20000000</v>
      </c>
    </row>
    <row r="655" spans="1:6">
      <c r="A655" s="322" t="s">
        <v>1199</v>
      </c>
      <c r="B655" s="323" t="s">
        <v>724</v>
      </c>
      <c r="C655" s="323" t="s">
        <v>1200</v>
      </c>
      <c r="D655" s="323" t="s">
        <v>1174</v>
      </c>
      <c r="E655" s="324">
        <v>20000000</v>
      </c>
      <c r="F655" s="324">
        <v>20000000</v>
      </c>
    </row>
    <row r="656" spans="1:6">
      <c r="A656" s="322" t="s">
        <v>249</v>
      </c>
      <c r="B656" s="323" t="s">
        <v>724</v>
      </c>
      <c r="C656" s="323" t="s">
        <v>1200</v>
      </c>
      <c r="D656" s="323" t="s">
        <v>1148</v>
      </c>
      <c r="E656" s="324">
        <v>20000000</v>
      </c>
      <c r="F656" s="324">
        <v>20000000</v>
      </c>
    </row>
    <row r="657" spans="1:6">
      <c r="A657" s="322" t="s">
        <v>209</v>
      </c>
      <c r="B657" s="323" t="s">
        <v>724</v>
      </c>
      <c r="C657" s="323" t="s">
        <v>1200</v>
      </c>
      <c r="D657" s="323" t="s">
        <v>392</v>
      </c>
      <c r="E657" s="324">
        <v>20000000</v>
      </c>
      <c r="F657" s="324">
        <v>20000000</v>
      </c>
    </row>
    <row r="658" spans="1:6" ht="89.25">
      <c r="A658" s="322" t="s">
        <v>1640</v>
      </c>
      <c r="B658" s="323" t="s">
        <v>1641</v>
      </c>
      <c r="C658" s="323" t="s">
        <v>1174</v>
      </c>
      <c r="D658" s="323" t="s">
        <v>1174</v>
      </c>
      <c r="E658" s="324">
        <v>380000</v>
      </c>
      <c r="F658" s="324">
        <v>380000</v>
      </c>
    </row>
    <row r="659" spans="1:6" ht="38.25">
      <c r="A659" s="322" t="s">
        <v>1328</v>
      </c>
      <c r="B659" s="323" t="s">
        <v>1641</v>
      </c>
      <c r="C659" s="323" t="s">
        <v>1329</v>
      </c>
      <c r="D659" s="323" t="s">
        <v>1174</v>
      </c>
      <c r="E659" s="324">
        <v>380000</v>
      </c>
      <c r="F659" s="324">
        <v>380000</v>
      </c>
    </row>
    <row r="660" spans="1:6">
      <c r="A660" s="322" t="s">
        <v>1199</v>
      </c>
      <c r="B660" s="323" t="s">
        <v>1641</v>
      </c>
      <c r="C660" s="323" t="s">
        <v>1200</v>
      </c>
      <c r="D660" s="323" t="s">
        <v>1174</v>
      </c>
      <c r="E660" s="324">
        <v>380000</v>
      </c>
      <c r="F660" s="324">
        <v>380000</v>
      </c>
    </row>
    <row r="661" spans="1:6">
      <c r="A661" s="322" t="s">
        <v>249</v>
      </c>
      <c r="B661" s="323" t="s">
        <v>1641</v>
      </c>
      <c r="C661" s="323" t="s">
        <v>1200</v>
      </c>
      <c r="D661" s="323" t="s">
        <v>1148</v>
      </c>
      <c r="E661" s="324">
        <v>380000</v>
      </c>
      <c r="F661" s="324">
        <v>380000</v>
      </c>
    </row>
    <row r="662" spans="1:6">
      <c r="A662" s="322" t="s">
        <v>209</v>
      </c>
      <c r="B662" s="323" t="s">
        <v>1641</v>
      </c>
      <c r="C662" s="323" t="s">
        <v>1200</v>
      </c>
      <c r="D662" s="323" t="s">
        <v>392</v>
      </c>
      <c r="E662" s="324">
        <v>380000</v>
      </c>
      <c r="F662" s="324">
        <v>380000</v>
      </c>
    </row>
    <row r="663" spans="1:6" ht="114.75">
      <c r="A663" s="322" t="s">
        <v>960</v>
      </c>
      <c r="B663" s="323" t="s">
        <v>961</v>
      </c>
      <c r="C663" s="323" t="s">
        <v>1174</v>
      </c>
      <c r="D663" s="323" t="s">
        <v>1174</v>
      </c>
      <c r="E663" s="324">
        <v>3350000</v>
      </c>
      <c r="F663" s="324">
        <v>3350000</v>
      </c>
    </row>
    <row r="664" spans="1:6" ht="38.25">
      <c r="A664" s="322" t="s">
        <v>1328</v>
      </c>
      <c r="B664" s="323" t="s">
        <v>961</v>
      </c>
      <c r="C664" s="323" t="s">
        <v>1329</v>
      </c>
      <c r="D664" s="323" t="s">
        <v>1174</v>
      </c>
      <c r="E664" s="324">
        <v>3350000</v>
      </c>
      <c r="F664" s="324">
        <v>3350000</v>
      </c>
    </row>
    <row r="665" spans="1:6">
      <c r="A665" s="322" t="s">
        <v>1199</v>
      </c>
      <c r="B665" s="323" t="s">
        <v>961</v>
      </c>
      <c r="C665" s="323" t="s">
        <v>1200</v>
      </c>
      <c r="D665" s="323" t="s">
        <v>1174</v>
      </c>
      <c r="E665" s="324">
        <v>3350000</v>
      </c>
      <c r="F665" s="324">
        <v>3350000</v>
      </c>
    </row>
    <row r="666" spans="1:6">
      <c r="A666" s="322" t="s">
        <v>249</v>
      </c>
      <c r="B666" s="323" t="s">
        <v>961</v>
      </c>
      <c r="C666" s="323" t="s">
        <v>1200</v>
      </c>
      <c r="D666" s="323" t="s">
        <v>1148</v>
      </c>
      <c r="E666" s="324">
        <v>3350000</v>
      </c>
      <c r="F666" s="324">
        <v>3350000</v>
      </c>
    </row>
    <row r="667" spans="1:6">
      <c r="A667" s="322" t="s">
        <v>209</v>
      </c>
      <c r="B667" s="323" t="s">
        <v>961</v>
      </c>
      <c r="C667" s="323" t="s">
        <v>1200</v>
      </c>
      <c r="D667" s="323" t="s">
        <v>392</v>
      </c>
      <c r="E667" s="324">
        <v>3350000</v>
      </c>
      <c r="F667" s="324">
        <v>3350000</v>
      </c>
    </row>
    <row r="668" spans="1:6" ht="38.25">
      <c r="A668" s="322" t="s">
        <v>595</v>
      </c>
      <c r="B668" s="323" t="s">
        <v>984</v>
      </c>
      <c r="C668" s="323" t="s">
        <v>1174</v>
      </c>
      <c r="D668" s="323" t="s">
        <v>1174</v>
      </c>
      <c r="E668" s="324">
        <v>135361382</v>
      </c>
      <c r="F668" s="324">
        <v>135361382</v>
      </c>
    </row>
    <row r="669" spans="1:6" ht="140.25">
      <c r="A669" s="322" t="s">
        <v>509</v>
      </c>
      <c r="B669" s="323" t="s">
        <v>703</v>
      </c>
      <c r="C669" s="323" t="s">
        <v>1174</v>
      </c>
      <c r="D669" s="323" t="s">
        <v>1174</v>
      </c>
      <c r="E669" s="324">
        <v>81604492</v>
      </c>
      <c r="F669" s="324">
        <v>81604492</v>
      </c>
    </row>
    <row r="670" spans="1:6" ht="76.5">
      <c r="A670" s="322" t="s">
        <v>1319</v>
      </c>
      <c r="B670" s="323" t="s">
        <v>703</v>
      </c>
      <c r="C670" s="323" t="s">
        <v>273</v>
      </c>
      <c r="D670" s="323" t="s">
        <v>1174</v>
      </c>
      <c r="E670" s="324">
        <v>42352824</v>
      </c>
      <c r="F670" s="324">
        <v>42352824</v>
      </c>
    </row>
    <row r="671" spans="1:6" ht="25.5">
      <c r="A671" s="322" t="s">
        <v>1191</v>
      </c>
      <c r="B671" s="323" t="s">
        <v>703</v>
      </c>
      <c r="C671" s="323" t="s">
        <v>133</v>
      </c>
      <c r="D671" s="323" t="s">
        <v>1174</v>
      </c>
      <c r="E671" s="324">
        <v>42352824</v>
      </c>
      <c r="F671" s="324">
        <v>42352824</v>
      </c>
    </row>
    <row r="672" spans="1:6">
      <c r="A672" s="322" t="s">
        <v>249</v>
      </c>
      <c r="B672" s="323" t="s">
        <v>703</v>
      </c>
      <c r="C672" s="323" t="s">
        <v>133</v>
      </c>
      <c r="D672" s="323" t="s">
        <v>1148</v>
      </c>
      <c r="E672" s="324">
        <v>42352824</v>
      </c>
      <c r="F672" s="324">
        <v>42352824</v>
      </c>
    </row>
    <row r="673" spans="1:6" ht="25.5">
      <c r="A673" s="322" t="s">
        <v>0</v>
      </c>
      <c r="B673" s="323" t="s">
        <v>703</v>
      </c>
      <c r="C673" s="323" t="s">
        <v>133</v>
      </c>
      <c r="D673" s="323" t="s">
        <v>402</v>
      </c>
      <c r="E673" s="324">
        <v>42352824</v>
      </c>
      <c r="F673" s="324">
        <v>42352824</v>
      </c>
    </row>
    <row r="674" spans="1:6" ht="38.25">
      <c r="A674" s="322" t="s">
        <v>1320</v>
      </c>
      <c r="B674" s="323" t="s">
        <v>703</v>
      </c>
      <c r="C674" s="323" t="s">
        <v>1321</v>
      </c>
      <c r="D674" s="323" t="s">
        <v>1174</v>
      </c>
      <c r="E674" s="324">
        <v>3075703</v>
      </c>
      <c r="F674" s="324">
        <v>3075703</v>
      </c>
    </row>
    <row r="675" spans="1:6" ht="38.25">
      <c r="A675" s="322" t="s">
        <v>1197</v>
      </c>
      <c r="B675" s="323" t="s">
        <v>703</v>
      </c>
      <c r="C675" s="323" t="s">
        <v>1198</v>
      </c>
      <c r="D675" s="323" t="s">
        <v>1174</v>
      </c>
      <c r="E675" s="324">
        <v>3075703</v>
      </c>
      <c r="F675" s="324">
        <v>3075703</v>
      </c>
    </row>
    <row r="676" spans="1:6">
      <c r="A676" s="322" t="s">
        <v>249</v>
      </c>
      <c r="B676" s="323" t="s">
        <v>703</v>
      </c>
      <c r="C676" s="323" t="s">
        <v>1198</v>
      </c>
      <c r="D676" s="323" t="s">
        <v>1148</v>
      </c>
      <c r="E676" s="324">
        <v>3075703</v>
      </c>
      <c r="F676" s="324">
        <v>3075703</v>
      </c>
    </row>
    <row r="677" spans="1:6" ht="25.5">
      <c r="A677" s="322" t="s">
        <v>0</v>
      </c>
      <c r="B677" s="323" t="s">
        <v>703</v>
      </c>
      <c r="C677" s="323" t="s">
        <v>1198</v>
      </c>
      <c r="D677" s="323" t="s">
        <v>402</v>
      </c>
      <c r="E677" s="324">
        <v>3075703</v>
      </c>
      <c r="F677" s="324">
        <v>3075703</v>
      </c>
    </row>
    <row r="678" spans="1:6" ht="38.25">
      <c r="A678" s="322" t="s">
        <v>1328</v>
      </c>
      <c r="B678" s="323" t="s">
        <v>703</v>
      </c>
      <c r="C678" s="323" t="s">
        <v>1329</v>
      </c>
      <c r="D678" s="323" t="s">
        <v>1174</v>
      </c>
      <c r="E678" s="324">
        <v>36162465</v>
      </c>
      <c r="F678" s="324">
        <v>36162465</v>
      </c>
    </row>
    <row r="679" spans="1:6">
      <c r="A679" s="322" t="s">
        <v>1199</v>
      </c>
      <c r="B679" s="323" t="s">
        <v>703</v>
      </c>
      <c r="C679" s="323" t="s">
        <v>1200</v>
      </c>
      <c r="D679" s="323" t="s">
        <v>1174</v>
      </c>
      <c r="E679" s="324">
        <v>36162465</v>
      </c>
      <c r="F679" s="324">
        <v>36162465</v>
      </c>
    </row>
    <row r="680" spans="1:6">
      <c r="A680" s="322" t="s">
        <v>140</v>
      </c>
      <c r="B680" s="323" t="s">
        <v>703</v>
      </c>
      <c r="C680" s="323" t="s">
        <v>1200</v>
      </c>
      <c r="D680" s="323" t="s">
        <v>1142</v>
      </c>
      <c r="E680" s="324">
        <v>36162465</v>
      </c>
      <c r="F680" s="324">
        <v>36162465</v>
      </c>
    </row>
    <row r="681" spans="1:6">
      <c r="A681" s="322" t="s">
        <v>1077</v>
      </c>
      <c r="B681" s="323" t="s">
        <v>703</v>
      </c>
      <c r="C681" s="323" t="s">
        <v>1200</v>
      </c>
      <c r="D681" s="323" t="s">
        <v>1078</v>
      </c>
      <c r="E681" s="324">
        <v>36162465</v>
      </c>
      <c r="F681" s="324">
        <v>36162465</v>
      </c>
    </row>
    <row r="682" spans="1:6">
      <c r="A682" s="322" t="s">
        <v>1322</v>
      </c>
      <c r="B682" s="323" t="s">
        <v>703</v>
      </c>
      <c r="C682" s="323" t="s">
        <v>1323</v>
      </c>
      <c r="D682" s="323" t="s">
        <v>1174</v>
      </c>
      <c r="E682" s="324">
        <v>13500</v>
      </c>
      <c r="F682" s="324">
        <v>13500</v>
      </c>
    </row>
    <row r="683" spans="1:6">
      <c r="A683" s="322" t="s">
        <v>1202</v>
      </c>
      <c r="B683" s="323" t="s">
        <v>703</v>
      </c>
      <c r="C683" s="323" t="s">
        <v>1203</v>
      </c>
      <c r="D683" s="323" t="s">
        <v>1174</v>
      </c>
      <c r="E683" s="324">
        <v>13500</v>
      </c>
      <c r="F683" s="324">
        <v>13500</v>
      </c>
    </row>
    <row r="684" spans="1:6">
      <c r="A684" s="322" t="s">
        <v>249</v>
      </c>
      <c r="B684" s="323" t="s">
        <v>703</v>
      </c>
      <c r="C684" s="323" t="s">
        <v>1203</v>
      </c>
      <c r="D684" s="323" t="s">
        <v>1148</v>
      </c>
      <c r="E684" s="324">
        <v>13500</v>
      </c>
      <c r="F684" s="324">
        <v>13500</v>
      </c>
    </row>
    <row r="685" spans="1:6" ht="25.5">
      <c r="A685" s="322" t="s">
        <v>0</v>
      </c>
      <c r="B685" s="323" t="s">
        <v>703</v>
      </c>
      <c r="C685" s="323" t="s">
        <v>1203</v>
      </c>
      <c r="D685" s="323" t="s">
        <v>402</v>
      </c>
      <c r="E685" s="324">
        <v>13500</v>
      </c>
      <c r="F685" s="324">
        <v>13500</v>
      </c>
    </row>
    <row r="686" spans="1:6" ht="191.25">
      <c r="A686" s="322" t="s">
        <v>510</v>
      </c>
      <c r="B686" s="323" t="s">
        <v>704</v>
      </c>
      <c r="C686" s="323" t="s">
        <v>1174</v>
      </c>
      <c r="D686" s="323" t="s">
        <v>1174</v>
      </c>
      <c r="E686" s="324">
        <v>47065000</v>
      </c>
      <c r="F686" s="324">
        <v>47065000</v>
      </c>
    </row>
    <row r="687" spans="1:6" ht="76.5">
      <c r="A687" s="322" t="s">
        <v>1319</v>
      </c>
      <c r="B687" s="323" t="s">
        <v>704</v>
      </c>
      <c r="C687" s="323" t="s">
        <v>273</v>
      </c>
      <c r="D687" s="323" t="s">
        <v>1174</v>
      </c>
      <c r="E687" s="324">
        <v>37462600</v>
      </c>
      <c r="F687" s="324">
        <v>37462600</v>
      </c>
    </row>
    <row r="688" spans="1:6" ht="25.5">
      <c r="A688" s="322" t="s">
        <v>1191</v>
      </c>
      <c r="B688" s="323" t="s">
        <v>704</v>
      </c>
      <c r="C688" s="323" t="s">
        <v>133</v>
      </c>
      <c r="D688" s="323" t="s">
        <v>1174</v>
      </c>
      <c r="E688" s="324">
        <v>37462600</v>
      </c>
      <c r="F688" s="324">
        <v>37462600</v>
      </c>
    </row>
    <row r="689" spans="1:6">
      <c r="A689" s="322" t="s">
        <v>249</v>
      </c>
      <c r="B689" s="323" t="s">
        <v>704</v>
      </c>
      <c r="C689" s="323" t="s">
        <v>133</v>
      </c>
      <c r="D689" s="323" t="s">
        <v>1148</v>
      </c>
      <c r="E689" s="324">
        <v>37462600</v>
      </c>
      <c r="F689" s="324">
        <v>37462600</v>
      </c>
    </row>
    <row r="690" spans="1:6" ht="25.5">
      <c r="A690" s="322" t="s">
        <v>0</v>
      </c>
      <c r="B690" s="323" t="s">
        <v>704</v>
      </c>
      <c r="C690" s="323" t="s">
        <v>133</v>
      </c>
      <c r="D690" s="323" t="s">
        <v>402</v>
      </c>
      <c r="E690" s="324">
        <v>37462600</v>
      </c>
      <c r="F690" s="324">
        <v>37462600</v>
      </c>
    </row>
    <row r="691" spans="1:6" ht="38.25">
      <c r="A691" s="322" t="s">
        <v>1328</v>
      </c>
      <c r="B691" s="323" t="s">
        <v>704</v>
      </c>
      <c r="C691" s="323" t="s">
        <v>1329</v>
      </c>
      <c r="D691" s="323" t="s">
        <v>1174</v>
      </c>
      <c r="E691" s="324">
        <v>9602400</v>
      </c>
      <c r="F691" s="324">
        <v>9602400</v>
      </c>
    </row>
    <row r="692" spans="1:6">
      <c r="A692" s="322" t="s">
        <v>1199</v>
      </c>
      <c r="B692" s="323" t="s">
        <v>704</v>
      </c>
      <c r="C692" s="323" t="s">
        <v>1200</v>
      </c>
      <c r="D692" s="323" t="s">
        <v>1174</v>
      </c>
      <c r="E692" s="324">
        <v>9602400</v>
      </c>
      <c r="F692" s="324">
        <v>9602400</v>
      </c>
    </row>
    <row r="693" spans="1:6">
      <c r="A693" s="322" t="s">
        <v>140</v>
      </c>
      <c r="B693" s="323" t="s">
        <v>704</v>
      </c>
      <c r="C693" s="323" t="s">
        <v>1200</v>
      </c>
      <c r="D693" s="323" t="s">
        <v>1142</v>
      </c>
      <c r="E693" s="324">
        <v>9602400</v>
      </c>
      <c r="F693" s="324">
        <v>9602400</v>
      </c>
    </row>
    <row r="694" spans="1:6">
      <c r="A694" s="322" t="s">
        <v>1077</v>
      </c>
      <c r="B694" s="323" t="s">
        <v>704</v>
      </c>
      <c r="C694" s="323" t="s">
        <v>1200</v>
      </c>
      <c r="D694" s="323" t="s">
        <v>1078</v>
      </c>
      <c r="E694" s="324">
        <v>9602400</v>
      </c>
      <c r="F694" s="324">
        <v>9602400</v>
      </c>
    </row>
    <row r="695" spans="1:6" ht="153">
      <c r="A695" s="322" t="s">
        <v>566</v>
      </c>
      <c r="B695" s="323" t="s">
        <v>705</v>
      </c>
      <c r="C695" s="323" t="s">
        <v>1174</v>
      </c>
      <c r="D695" s="323" t="s">
        <v>1174</v>
      </c>
      <c r="E695" s="324">
        <v>271390</v>
      </c>
      <c r="F695" s="324">
        <v>271390</v>
      </c>
    </row>
    <row r="696" spans="1:6" ht="38.25">
      <c r="A696" s="322" t="s">
        <v>1328</v>
      </c>
      <c r="B696" s="323" t="s">
        <v>705</v>
      </c>
      <c r="C696" s="323" t="s">
        <v>1329</v>
      </c>
      <c r="D696" s="323" t="s">
        <v>1174</v>
      </c>
      <c r="E696" s="324">
        <v>271390</v>
      </c>
      <c r="F696" s="324">
        <v>271390</v>
      </c>
    </row>
    <row r="697" spans="1:6">
      <c r="A697" s="322" t="s">
        <v>1199</v>
      </c>
      <c r="B697" s="323" t="s">
        <v>705</v>
      </c>
      <c r="C697" s="323" t="s">
        <v>1200</v>
      </c>
      <c r="D697" s="323" t="s">
        <v>1174</v>
      </c>
      <c r="E697" s="324">
        <v>271390</v>
      </c>
      <c r="F697" s="324">
        <v>271390</v>
      </c>
    </row>
    <row r="698" spans="1:6">
      <c r="A698" s="322" t="s">
        <v>140</v>
      </c>
      <c r="B698" s="323" t="s">
        <v>705</v>
      </c>
      <c r="C698" s="323" t="s">
        <v>1200</v>
      </c>
      <c r="D698" s="323" t="s">
        <v>1142</v>
      </c>
      <c r="E698" s="324">
        <v>271390</v>
      </c>
      <c r="F698" s="324">
        <v>271390</v>
      </c>
    </row>
    <row r="699" spans="1:6">
      <c r="A699" s="322" t="s">
        <v>1077</v>
      </c>
      <c r="B699" s="323" t="s">
        <v>705</v>
      </c>
      <c r="C699" s="323" t="s">
        <v>1200</v>
      </c>
      <c r="D699" s="323" t="s">
        <v>1078</v>
      </c>
      <c r="E699" s="324">
        <v>271390</v>
      </c>
      <c r="F699" s="324">
        <v>271390</v>
      </c>
    </row>
    <row r="700" spans="1:6" ht="127.5">
      <c r="A700" s="322" t="s">
        <v>511</v>
      </c>
      <c r="B700" s="323" t="s">
        <v>706</v>
      </c>
      <c r="C700" s="323" t="s">
        <v>1174</v>
      </c>
      <c r="D700" s="323" t="s">
        <v>1174</v>
      </c>
      <c r="E700" s="324">
        <v>1080000</v>
      </c>
      <c r="F700" s="324">
        <v>1080000</v>
      </c>
    </row>
    <row r="701" spans="1:6" ht="76.5">
      <c r="A701" s="322" t="s">
        <v>1319</v>
      </c>
      <c r="B701" s="323" t="s">
        <v>706</v>
      </c>
      <c r="C701" s="323" t="s">
        <v>273</v>
      </c>
      <c r="D701" s="323" t="s">
        <v>1174</v>
      </c>
      <c r="E701" s="324">
        <v>750000</v>
      </c>
      <c r="F701" s="324">
        <v>750000</v>
      </c>
    </row>
    <row r="702" spans="1:6" ht="25.5">
      <c r="A702" s="322" t="s">
        <v>1191</v>
      </c>
      <c r="B702" s="323" t="s">
        <v>706</v>
      </c>
      <c r="C702" s="323" t="s">
        <v>133</v>
      </c>
      <c r="D702" s="323" t="s">
        <v>1174</v>
      </c>
      <c r="E702" s="324">
        <v>750000</v>
      </c>
      <c r="F702" s="324">
        <v>750000</v>
      </c>
    </row>
    <row r="703" spans="1:6">
      <c r="A703" s="322" t="s">
        <v>249</v>
      </c>
      <c r="B703" s="323" t="s">
        <v>706</v>
      </c>
      <c r="C703" s="323" t="s">
        <v>133</v>
      </c>
      <c r="D703" s="323" t="s">
        <v>1148</v>
      </c>
      <c r="E703" s="324">
        <v>750000</v>
      </c>
      <c r="F703" s="324">
        <v>750000</v>
      </c>
    </row>
    <row r="704" spans="1:6" ht="25.5">
      <c r="A704" s="322" t="s">
        <v>0</v>
      </c>
      <c r="B704" s="323" t="s">
        <v>706</v>
      </c>
      <c r="C704" s="323" t="s">
        <v>133</v>
      </c>
      <c r="D704" s="323" t="s">
        <v>402</v>
      </c>
      <c r="E704" s="324">
        <v>750000</v>
      </c>
      <c r="F704" s="324">
        <v>750000</v>
      </c>
    </row>
    <row r="705" spans="1:6" ht="38.25">
      <c r="A705" s="322" t="s">
        <v>1328</v>
      </c>
      <c r="B705" s="323" t="s">
        <v>706</v>
      </c>
      <c r="C705" s="323" t="s">
        <v>1329</v>
      </c>
      <c r="D705" s="323" t="s">
        <v>1174</v>
      </c>
      <c r="E705" s="324">
        <v>330000</v>
      </c>
      <c r="F705" s="324">
        <v>330000</v>
      </c>
    </row>
    <row r="706" spans="1:6">
      <c r="A706" s="322" t="s">
        <v>1199</v>
      </c>
      <c r="B706" s="323" t="s">
        <v>706</v>
      </c>
      <c r="C706" s="323" t="s">
        <v>1200</v>
      </c>
      <c r="D706" s="323" t="s">
        <v>1174</v>
      </c>
      <c r="E706" s="324">
        <v>330000</v>
      </c>
      <c r="F706" s="324">
        <v>330000</v>
      </c>
    </row>
    <row r="707" spans="1:6">
      <c r="A707" s="322" t="s">
        <v>140</v>
      </c>
      <c r="B707" s="323" t="s">
        <v>706</v>
      </c>
      <c r="C707" s="323" t="s">
        <v>1200</v>
      </c>
      <c r="D707" s="323" t="s">
        <v>1142</v>
      </c>
      <c r="E707" s="324">
        <v>330000</v>
      </c>
      <c r="F707" s="324">
        <v>330000</v>
      </c>
    </row>
    <row r="708" spans="1:6">
      <c r="A708" s="322" t="s">
        <v>1077</v>
      </c>
      <c r="B708" s="323" t="s">
        <v>706</v>
      </c>
      <c r="C708" s="323" t="s">
        <v>1200</v>
      </c>
      <c r="D708" s="323" t="s">
        <v>1078</v>
      </c>
      <c r="E708" s="324">
        <v>330000</v>
      </c>
      <c r="F708" s="324">
        <v>330000</v>
      </c>
    </row>
    <row r="709" spans="1:6" ht="140.25">
      <c r="A709" s="322" t="s">
        <v>567</v>
      </c>
      <c r="B709" s="323" t="s">
        <v>707</v>
      </c>
      <c r="C709" s="323" t="s">
        <v>1174</v>
      </c>
      <c r="D709" s="323" t="s">
        <v>1174</v>
      </c>
      <c r="E709" s="324">
        <v>4482000</v>
      </c>
      <c r="F709" s="324">
        <v>4482000</v>
      </c>
    </row>
    <row r="710" spans="1:6" ht="38.25">
      <c r="A710" s="322" t="s">
        <v>1320</v>
      </c>
      <c r="B710" s="323" t="s">
        <v>707</v>
      </c>
      <c r="C710" s="323" t="s">
        <v>1321</v>
      </c>
      <c r="D710" s="323" t="s">
        <v>1174</v>
      </c>
      <c r="E710" s="324">
        <v>612000</v>
      </c>
      <c r="F710" s="324">
        <v>612000</v>
      </c>
    </row>
    <row r="711" spans="1:6" ht="38.25">
      <c r="A711" s="322" t="s">
        <v>1197</v>
      </c>
      <c r="B711" s="323" t="s">
        <v>707</v>
      </c>
      <c r="C711" s="323" t="s">
        <v>1198</v>
      </c>
      <c r="D711" s="323" t="s">
        <v>1174</v>
      </c>
      <c r="E711" s="324">
        <v>612000</v>
      </c>
      <c r="F711" s="324">
        <v>612000</v>
      </c>
    </row>
    <row r="712" spans="1:6">
      <c r="A712" s="322" t="s">
        <v>249</v>
      </c>
      <c r="B712" s="323" t="s">
        <v>707</v>
      </c>
      <c r="C712" s="323" t="s">
        <v>1198</v>
      </c>
      <c r="D712" s="323" t="s">
        <v>1148</v>
      </c>
      <c r="E712" s="324">
        <v>612000</v>
      </c>
      <c r="F712" s="324">
        <v>612000</v>
      </c>
    </row>
    <row r="713" spans="1:6" ht="25.5">
      <c r="A713" s="322" t="s">
        <v>0</v>
      </c>
      <c r="B713" s="323" t="s">
        <v>707</v>
      </c>
      <c r="C713" s="323" t="s">
        <v>1198</v>
      </c>
      <c r="D713" s="323" t="s">
        <v>402</v>
      </c>
      <c r="E713" s="324">
        <v>612000</v>
      </c>
      <c r="F713" s="324">
        <v>612000</v>
      </c>
    </row>
    <row r="714" spans="1:6" ht="38.25">
      <c r="A714" s="322" t="s">
        <v>1328</v>
      </c>
      <c r="B714" s="323" t="s">
        <v>707</v>
      </c>
      <c r="C714" s="323" t="s">
        <v>1329</v>
      </c>
      <c r="D714" s="323" t="s">
        <v>1174</v>
      </c>
      <c r="E714" s="324">
        <v>3870000</v>
      </c>
      <c r="F714" s="324">
        <v>3870000</v>
      </c>
    </row>
    <row r="715" spans="1:6">
      <c r="A715" s="322" t="s">
        <v>1199</v>
      </c>
      <c r="B715" s="323" t="s">
        <v>707</v>
      </c>
      <c r="C715" s="323" t="s">
        <v>1200</v>
      </c>
      <c r="D715" s="323" t="s">
        <v>1174</v>
      </c>
      <c r="E715" s="324">
        <v>3870000</v>
      </c>
      <c r="F715" s="324">
        <v>3870000</v>
      </c>
    </row>
    <row r="716" spans="1:6">
      <c r="A716" s="322" t="s">
        <v>140</v>
      </c>
      <c r="B716" s="323" t="s">
        <v>707</v>
      </c>
      <c r="C716" s="323" t="s">
        <v>1200</v>
      </c>
      <c r="D716" s="323" t="s">
        <v>1142</v>
      </c>
      <c r="E716" s="324">
        <v>3870000</v>
      </c>
      <c r="F716" s="324">
        <v>3870000</v>
      </c>
    </row>
    <row r="717" spans="1:6">
      <c r="A717" s="322" t="s">
        <v>1077</v>
      </c>
      <c r="B717" s="323" t="s">
        <v>707</v>
      </c>
      <c r="C717" s="323" t="s">
        <v>1200</v>
      </c>
      <c r="D717" s="323" t="s">
        <v>1078</v>
      </c>
      <c r="E717" s="324">
        <v>3870000</v>
      </c>
      <c r="F717" s="324">
        <v>3870000</v>
      </c>
    </row>
    <row r="718" spans="1:6" ht="102">
      <c r="A718" s="322" t="s">
        <v>1634</v>
      </c>
      <c r="B718" s="323" t="s">
        <v>1635</v>
      </c>
      <c r="C718" s="323" t="s">
        <v>1174</v>
      </c>
      <c r="D718" s="323" t="s">
        <v>1174</v>
      </c>
      <c r="E718" s="324">
        <v>77500</v>
      </c>
      <c r="F718" s="324">
        <v>77500</v>
      </c>
    </row>
    <row r="719" spans="1:6" ht="38.25">
      <c r="A719" s="322" t="s">
        <v>1320</v>
      </c>
      <c r="B719" s="323" t="s">
        <v>1635</v>
      </c>
      <c r="C719" s="323" t="s">
        <v>1321</v>
      </c>
      <c r="D719" s="323" t="s">
        <v>1174</v>
      </c>
      <c r="E719" s="324">
        <v>23500</v>
      </c>
      <c r="F719" s="324">
        <v>23500</v>
      </c>
    </row>
    <row r="720" spans="1:6" ht="38.25">
      <c r="A720" s="322" t="s">
        <v>1197</v>
      </c>
      <c r="B720" s="323" t="s">
        <v>1635</v>
      </c>
      <c r="C720" s="323" t="s">
        <v>1198</v>
      </c>
      <c r="D720" s="323" t="s">
        <v>1174</v>
      </c>
      <c r="E720" s="324">
        <v>23500</v>
      </c>
      <c r="F720" s="324">
        <v>23500</v>
      </c>
    </row>
    <row r="721" spans="1:6">
      <c r="A721" s="322" t="s">
        <v>249</v>
      </c>
      <c r="B721" s="323" t="s">
        <v>1635</v>
      </c>
      <c r="C721" s="323" t="s">
        <v>1198</v>
      </c>
      <c r="D721" s="323" t="s">
        <v>1148</v>
      </c>
      <c r="E721" s="324">
        <v>23500</v>
      </c>
      <c r="F721" s="324">
        <v>23500</v>
      </c>
    </row>
    <row r="722" spans="1:6" ht="25.5">
      <c r="A722" s="322" t="s">
        <v>0</v>
      </c>
      <c r="B722" s="323" t="s">
        <v>1635</v>
      </c>
      <c r="C722" s="323" t="s">
        <v>1198</v>
      </c>
      <c r="D722" s="323" t="s">
        <v>402</v>
      </c>
      <c r="E722" s="324">
        <v>23500</v>
      </c>
      <c r="F722" s="324">
        <v>23500</v>
      </c>
    </row>
    <row r="723" spans="1:6" ht="38.25">
      <c r="A723" s="322" t="s">
        <v>1328</v>
      </c>
      <c r="B723" s="323" t="s">
        <v>1635</v>
      </c>
      <c r="C723" s="323" t="s">
        <v>1329</v>
      </c>
      <c r="D723" s="323" t="s">
        <v>1174</v>
      </c>
      <c r="E723" s="324">
        <v>54000</v>
      </c>
      <c r="F723" s="324">
        <v>54000</v>
      </c>
    </row>
    <row r="724" spans="1:6">
      <c r="A724" s="322" t="s">
        <v>1199</v>
      </c>
      <c r="B724" s="323" t="s">
        <v>1635</v>
      </c>
      <c r="C724" s="323" t="s">
        <v>1200</v>
      </c>
      <c r="D724" s="323" t="s">
        <v>1174</v>
      </c>
      <c r="E724" s="324">
        <v>54000</v>
      </c>
      <c r="F724" s="324">
        <v>54000</v>
      </c>
    </row>
    <row r="725" spans="1:6">
      <c r="A725" s="322" t="s">
        <v>140</v>
      </c>
      <c r="B725" s="323" t="s">
        <v>1635</v>
      </c>
      <c r="C725" s="323" t="s">
        <v>1200</v>
      </c>
      <c r="D725" s="323" t="s">
        <v>1142</v>
      </c>
      <c r="E725" s="324">
        <v>54000</v>
      </c>
      <c r="F725" s="324">
        <v>54000</v>
      </c>
    </row>
    <row r="726" spans="1:6">
      <c r="A726" s="322" t="s">
        <v>1077</v>
      </c>
      <c r="B726" s="323" t="s">
        <v>1635</v>
      </c>
      <c r="C726" s="323" t="s">
        <v>1200</v>
      </c>
      <c r="D726" s="323" t="s">
        <v>1078</v>
      </c>
      <c r="E726" s="324">
        <v>54000</v>
      </c>
      <c r="F726" s="324">
        <v>54000</v>
      </c>
    </row>
    <row r="727" spans="1:6" ht="89.25">
      <c r="A727" s="322" t="s">
        <v>1792</v>
      </c>
      <c r="B727" s="323" t="s">
        <v>1793</v>
      </c>
      <c r="C727" s="323" t="s">
        <v>1174</v>
      </c>
      <c r="D727" s="323" t="s">
        <v>1174</v>
      </c>
      <c r="E727" s="324">
        <v>200000</v>
      </c>
      <c r="F727" s="324">
        <v>200000</v>
      </c>
    </row>
    <row r="728" spans="1:6" ht="38.25">
      <c r="A728" s="322" t="s">
        <v>1320</v>
      </c>
      <c r="B728" s="323" t="s">
        <v>1793</v>
      </c>
      <c r="C728" s="323" t="s">
        <v>1321</v>
      </c>
      <c r="D728" s="323" t="s">
        <v>1174</v>
      </c>
      <c r="E728" s="324">
        <v>200000</v>
      </c>
      <c r="F728" s="324">
        <v>200000</v>
      </c>
    </row>
    <row r="729" spans="1:6" ht="38.25">
      <c r="A729" s="322" t="s">
        <v>1197</v>
      </c>
      <c r="B729" s="323" t="s">
        <v>1793</v>
      </c>
      <c r="C729" s="323" t="s">
        <v>1198</v>
      </c>
      <c r="D729" s="323" t="s">
        <v>1174</v>
      </c>
      <c r="E729" s="324">
        <v>200000</v>
      </c>
      <c r="F729" s="324">
        <v>200000</v>
      </c>
    </row>
    <row r="730" spans="1:6">
      <c r="A730" s="322" t="s">
        <v>249</v>
      </c>
      <c r="B730" s="323" t="s">
        <v>1793</v>
      </c>
      <c r="C730" s="323" t="s">
        <v>1198</v>
      </c>
      <c r="D730" s="323" t="s">
        <v>1148</v>
      </c>
      <c r="E730" s="324">
        <v>200000</v>
      </c>
      <c r="F730" s="324">
        <v>200000</v>
      </c>
    </row>
    <row r="731" spans="1:6" ht="25.5">
      <c r="A731" s="322" t="s">
        <v>0</v>
      </c>
      <c r="B731" s="323" t="s">
        <v>1793</v>
      </c>
      <c r="C731" s="323" t="s">
        <v>1198</v>
      </c>
      <c r="D731" s="323" t="s">
        <v>402</v>
      </c>
      <c r="E731" s="324">
        <v>200000</v>
      </c>
      <c r="F731" s="324">
        <v>200000</v>
      </c>
    </row>
    <row r="732" spans="1:6" ht="127.5">
      <c r="A732" s="322" t="s">
        <v>956</v>
      </c>
      <c r="B732" s="323" t="s">
        <v>957</v>
      </c>
      <c r="C732" s="323" t="s">
        <v>1174</v>
      </c>
      <c r="D732" s="323" t="s">
        <v>1174</v>
      </c>
      <c r="E732" s="324">
        <v>581000</v>
      </c>
      <c r="F732" s="324">
        <v>581000</v>
      </c>
    </row>
    <row r="733" spans="1:6" ht="38.25">
      <c r="A733" s="322" t="s">
        <v>1320</v>
      </c>
      <c r="B733" s="323" t="s">
        <v>957</v>
      </c>
      <c r="C733" s="323" t="s">
        <v>1321</v>
      </c>
      <c r="D733" s="323" t="s">
        <v>1174</v>
      </c>
      <c r="E733" s="324">
        <v>200000</v>
      </c>
      <c r="F733" s="324">
        <v>200000</v>
      </c>
    </row>
    <row r="734" spans="1:6" ht="38.25">
      <c r="A734" s="322" t="s">
        <v>1197</v>
      </c>
      <c r="B734" s="323" t="s">
        <v>957</v>
      </c>
      <c r="C734" s="323" t="s">
        <v>1198</v>
      </c>
      <c r="D734" s="323" t="s">
        <v>1174</v>
      </c>
      <c r="E734" s="324">
        <v>200000</v>
      </c>
      <c r="F734" s="324">
        <v>200000</v>
      </c>
    </row>
    <row r="735" spans="1:6">
      <c r="A735" s="322" t="s">
        <v>249</v>
      </c>
      <c r="B735" s="323" t="s">
        <v>957</v>
      </c>
      <c r="C735" s="323" t="s">
        <v>1198</v>
      </c>
      <c r="D735" s="323" t="s">
        <v>1148</v>
      </c>
      <c r="E735" s="324">
        <v>200000</v>
      </c>
      <c r="F735" s="324">
        <v>200000</v>
      </c>
    </row>
    <row r="736" spans="1:6" ht="25.5">
      <c r="A736" s="322" t="s">
        <v>0</v>
      </c>
      <c r="B736" s="323" t="s">
        <v>957</v>
      </c>
      <c r="C736" s="323" t="s">
        <v>1198</v>
      </c>
      <c r="D736" s="323" t="s">
        <v>402</v>
      </c>
      <c r="E736" s="324">
        <v>200000</v>
      </c>
      <c r="F736" s="324">
        <v>200000</v>
      </c>
    </row>
    <row r="737" spans="1:6" ht="38.25">
      <c r="A737" s="322" t="s">
        <v>1328</v>
      </c>
      <c r="B737" s="323" t="s">
        <v>957</v>
      </c>
      <c r="C737" s="323" t="s">
        <v>1329</v>
      </c>
      <c r="D737" s="323" t="s">
        <v>1174</v>
      </c>
      <c r="E737" s="324">
        <v>381000</v>
      </c>
      <c r="F737" s="324">
        <v>381000</v>
      </c>
    </row>
    <row r="738" spans="1:6">
      <c r="A738" s="322" t="s">
        <v>1199</v>
      </c>
      <c r="B738" s="323" t="s">
        <v>957</v>
      </c>
      <c r="C738" s="323" t="s">
        <v>1200</v>
      </c>
      <c r="D738" s="323" t="s">
        <v>1174</v>
      </c>
      <c r="E738" s="324">
        <v>381000</v>
      </c>
      <c r="F738" s="324">
        <v>381000</v>
      </c>
    </row>
    <row r="739" spans="1:6">
      <c r="A739" s="322" t="s">
        <v>140</v>
      </c>
      <c r="B739" s="323" t="s">
        <v>957</v>
      </c>
      <c r="C739" s="323" t="s">
        <v>1200</v>
      </c>
      <c r="D739" s="323" t="s">
        <v>1142</v>
      </c>
      <c r="E739" s="324">
        <v>381000</v>
      </c>
      <c r="F739" s="324">
        <v>381000</v>
      </c>
    </row>
    <row r="740" spans="1:6">
      <c r="A740" s="322" t="s">
        <v>1077</v>
      </c>
      <c r="B740" s="323" t="s">
        <v>957</v>
      </c>
      <c r="C740" s="323" t="s">
        <v>1200</v>
      </c>
      <c r="D740" s="323" t="s">
        <v>1078</v>
      </c>
      <c r="E740" s="324">
        <v>381000</v>
      </c>
      <c r="F740" s="324">
        <v>381000</v>
      </c>
    </row>
    <row r="741" spans="1:6" ht="25.5">
      <c r="A741" s="322" t="s">
        <v>466</v>
      </c>
      <c r="B741" s="323" t="s">
        <v>985</v>
      </c>
      <c r="C741" s="323" t="s">
        <v>1174</v>
      </c>
      <c r="D741" s="323" t="s">
        <v>1174</v>
      </c>
      <c r="E741" s="324">
        <v>16567164.34</v>
      </c>
      <c r="F741" s="324">
        <v>16644105.25</v>
      </c>
    </row>
    <row r="742" spans="1:6" ht="38.25">
      <c r="A742" s="322" t="s">
        <v>467</v>
      </c>
      <c r="B742" s="323" t="s">
        <v>986</v>
      </c>
      <c r="C742" s="323" t="s">
        <v>1174</v>
      </c>
      <c r="D742" s="323" t="s">
        <v>1174</v>
      </c>
      <c r="E742" s="324">
        <v>3864670</v>
      </c>
      <c r="F742" s="324">
        <v>3864670</v>
      </c>
    </row>
    <row r="743" spans="1:6" ht="89.25">
      <c r="A743" s="322" t="s">
        <v>1978</v>
      </c>
      <c r="B743" s="323" t="s">
        <v>1979</v>
      </c>
      <c r="C743" s="323" t="s">
        <v>1174</v>
      </c>
      <c r="D743" s="323" t="s">
        <v>1174</v>
      </c>
      <c r="E743" s="324">
        <v>511750</v>
      </c>
      <c r="F743" s="324">
        <v>511750</v>
      </c>
    </row>
    <row r="744" spans="1:6" ht="38.25">
      <c r="A744" s="322" t="s">
        <v>1328</v>
      </c>
      <c r="B744" s="323" t="s">
        <v>1979</v>
      </c>
      <c r="C744" s="323" t="s">
        <v>1329</v>
      </c>
      <c r="D744" s="323" t="s">
        <v>1174</v>
      </c>
      <c r="E744" s="324">
        <v>511750</v>
      </c>
      <c r="F744" s="324">
        <v>511750</v>
      </c>
    </row>
    <row r="745" spans="1:6">
      <c r="A745" s="322" t="s">
        <v>1199</v>
      </c>
      <c r="B745" s="323" t="s">
        <v>1979</v>
      </c>
      <c r="C745" s="323" t="s">
        <v>1200</v>
      </c>
      <c r="D745" s="323" t="s">
        <v>1174</v>
      </c>
      <c r="E745" s="324">
        <v>511750</v>
      </c>
      <c r="F745" s="324">
        <v>511750</v>
      </c>
    </row>
    <row r="746" spans="1:6">
      <c r="A746" s="322" t="s">
        <v>140</v>
      </c>
      <c r="B746" s="323" t="s">
        <v>1979</v>
      </c>
      <c r="C746" s="323" t="s">
        <v>1200</v>
      </c>
      <c r="D746" s="323" t="s">
        <v>1142</v>
      </c>
      <c r="E746" s="324">
        <v>511750</v>
      </c>
      <c r="F746" s="324">
        <v>511750</v>
      </c>
    </row>
    <row r="747" spans="1:6">
      <c r="A747" s="322" t="s">
        <v>1075</v>
      </c>
      <c r="B747" s="323" t="s">
        <v>1979</v>
      </c>
      <c r="C747" s="323" t="s">
        <v>1200</v>
      </c>
      <c r="D747" s="323" t="s">
        <v>365</v>
      </c>
      <c r="E747" s="324">
        <v>511750</v>
      </c>
      <c r="F747" s="324">
        <v>511750</v>
      </c>
    </row>
    <row r="748" spans="1:6" ht="76.5">
      <c r="A748" s="322" t="s">
        <v>1522</v>
      </c>
      <c r="B748" s="323" t="s">
        <v>682</v>
      </c>
      <c r="C748" s="323" t="s">
        <v>1174</v>
      </c>
      <c r="D748" s="323" t="s">
        <v>1174</v>
      </c>
      <c r="E748" s="324">
        <v>852920</v>
      </c>
      <c r="F748" s="324">
        <v>852920</v>
      </c>
    </row>
    <row r="749" spans="1:6" ht="38.25">
      <c r="A749" s="322" t="s">
        <v>1328</v>
      </c>
      <c r="B749" s="323" t="s">
        <v>682</v>
      </c>
      <c r="C749" s="323" t="s">
        <v>1329</v>
      </c>
      <c r="D749" s="323" t="s">
        <v>1174</v>
      </c>
      <c r="E749" s="324">
        <v>852920</v>
      </c>
      <c r="F749" s="324">
        <v>852920</v>
      </c>
    </row>
    <row r="750" spans="1:6">
      <c r="A750" s="322" t="s">
        <v>1199</v>
      </c>
      <c r="B750" s="323" t="s">
        <v>682</v>
      </c>
      <c r="C750" s="323" t="s">
        <v>1200</v>
      </c>
      <c r="D750" s="323" t="s">
        <v>1174</v>
      </c>
      <c r="E750" s="324">
        <v>852920</v>
      </c>
      <c r="F750" s="324">
        <v>852920</v>
      </c>
    </row>
    <row r="751" spans="1:6">
      <c r="A751" s="322" t="s">
        <v>140</v>
      </c>
      <c r="B751" s="323" t="s">
        <v>682</v>
      </c>
      <c r="C751" s="323" t="s">
        <v>1200</v>
      </c>
      <c r="D751" s="323" t="s">
        <v>1142</v>
      </c>
      <c r="E751" s="324">
        <v>852920</v>
      </c>
      <c r="F751" s="324">
        <v>852920</v>
      </c>
    </row>
    <row r="752" spans="1:6">
      <c r="A752" s="322" t="s">
        <v>1075</v>
      </c>
      <c r="B752" s="323" t="s">
        <v>682</v>
      </c>
      <c r="C752" s="323" t="s">
        <v>1200</v>
      </c>
      <c r="D752" s="323" t="s">
        <v>365</v>
      </c>
      <c r="E752" s="324">
        <v>852920</v>
      </c>
      <c r="F752" s="324">
        <v>852920</v>
      </c>
    </row>
    <row r="753" spans="1:6" ht="153">
      <c r="A753" s="322" t="s">
        <v>1486</v>
      </c>
      <c r="B753" s="323" t="s">
        <v>799</v>
      </c>
      <c r="C753" s="323" t="s">
        <v>1174</v>
      </c>
      <c r="D753" s="323" t="s">
        <v>1174</v>
      </c>
      <c r="E753" s="324">
        <v>2500000</v>
      </c>
      <c r="F753" s="324">
        <v>2500000</v>
      </c>
    </row>
    <row r="754" spans="1:6">
      <c r="A754" s="322" t="s">
        <v>1330</v>
      </c>
      <c r="B754" s="323" t="s">
        <v>799</v>
      </c>
      <c r="C754" s="323" t="s">
        <v>1331</v>
      </c>
      <c r="D754" s="323" t="s">
        <v>1174</v>
      </c>
      <c r="E754" s="324">
        <v>2500000</v>
      </c>
      <c r="F754" s="324">
        <v>2500000</v>
      </c>
    </row>
    <row r="755" spans="1:6">
      <c r="A755" s="322" t="s">
        <v>68</v>
      </c>
      <c r="B755" s="323" t="s">
        <v>799</v>
      </c>
      <c r="C755" s="323" t="s">
        <v>430</v>
      </c>
      <c r="D755" s="323" t="s">
        <v>1174</v>
      </c>
      <c r="E755" s="324">
        <v>2500000</v>
      </c>
      <c r="F755" s="324">
        <v>2500000</v>
      </c>
    </row>
    <row r="756" spans="1:6">
      <c r="A756" s="322" t="s">
        <v>140</v>
      </c>
      <c r="B756" s="323" t="s">
        <v>799</v>
      </c>
      <c r="C756" s="323" t="s">
        <v>430</v>
      </c>
      <c r="D756" s="323" t="s">
        <v>1142</v>
      </c>
      <c r="E756" s="324">
        <v>2500000</v>
      </c>
      <c r="F756" s="324">
        <v>2500000</v>
      </c>
    </row>
    <row r="757" spans="1:6">
      <c r="A757" s="322" t="s">
        <v>1075</v>
      </c>
      <c r="B757" s="323" t="s">
        <v>799</v>
      </c>
      <c r="C757" s="323" t="s">
        <v>430</v>
      </c>
      <c r="D757" s="323" t="s">
        <v>365</v>
      </c>
      <c r="E757" s="324">
        <v>2500000</v>
      </c>
      <c r="F757" s="324">
        <v>2500000</v>
      </c>
    </row>
    <row r="758" spans="1:6" ht="38.25">
      <c r="A758" s="322" t="s">
        <v>469</v>
      </c>
      <c r="B758" s="323" t="s">
        <v>1980</v>
      </c>
      <c r="C758" s="323" t="s">
        <v>1174</v>
      </c>
      <c r="D758" s="323" t="s">
        <v>1174</v>
      </c>
      <c r="E758" s="324">
        <v>225100</v>
      </c>
      <c r="F758" s="324">
        <v>225100</v>
      </c>
    </row>
    <row r="759" spans="1:6" ht="63.75">
      <c r="A759" s="322" t="s">
        <v>369</v>
      </c>
      <c r="B759" s="323" t="s">
        <v>683</v>
      </c>
      <c r="C759" s="323" t="s">
        <v>1174</v>
      </c>
      <c r="D759" s="323" t="s">
        <v>1174</v>
      </c>
      <c r="E759" s="324">
        <v>205100</v>
      </c>
      <c r="F759" s="324">
        <v>205100</v>
      </c>
    </row>
    <row r="760" spans="1:6" ht="38.25">
      <c r="A760" s="322" t="s">
        <v>1328</v>
      </c>
      <c r="B760" s="323" t="s">
        <v>683</v>
      </c>
      <c r="C760" s="323" t="s">
        <v>1329</v>
      </c>
      <c r="D760" s="323" t="s">
        <v>1174</v>
      </c>
      <c r="E760" s="324">
        <v>205100</v>
      </c>
      <c r="F760" s="324">
        <v>205100</v>
      </c>
    </row>
    <row r="761" spans="1:6">
      <c r="A761" s="322" t="s">
        <v>1199</v>
      </c>
      <c r="B761" s="323" t="s">
        <v>683</v>
      </c>
      <c r="C761" s="323" t="s">
        <v>1200</v>
      </c>
      <c r="D761" s="323" t="s">
        <v>1174</v>
      </c>
      <c r="E761" s="324">
        <v>205100</v>
      </c>
      <c r="F761" s="324">
        <v>205100</v>
      </c>
    </row>
    <row r="762" spans="1:6">
      <c r="A762" s="322" t="s">
        <v>140</v>
      </c>
      <c r="B762" s="323" t="s">
        <v>683</v>
      </c>
      <c r="C762" s="323" t="s">
        <v>1200</v>
      </c>
      <c r="D762" s="323" t="s">
        <v>1142</v>
      </c>
      <c r="E762" s="324">
        <v>205100</v>
      </c>
      <c r="F762" s="324">
        <v>205100</v>
      </c>
    </row>
    <row r="763" spans="1:6">
      <c r="A763" s="322" t="s">
        <v>1075</v>
      </c>
      <c r="B763" s="323" t="s">
        <v>683</v>
      </c>
      <c r="C763" s="323" t="s">
        <v>1200</v>
      </c>
      <c r="D763" s="323" t="s">
        <v>365</v>
      </c>
      <c r="E763" s="324">
        <v>205100</v>
      </c>
      <c r="F763" s="324">
        <v>205100</v>
      </c>
    </row>
    <row r="764" spans="1:6" ht="102">
      <c r="A764" s="322" t="s">
        <v>1524</v>
      </c>
      <c r="B764" s="323" t="s">
        <v>1509</v>
      </c>
      <c r="C764" s="323" t="s">
        <v>1174</v>
      </c>
      <c r="D764" s="323" t="s">
        <v>1174</v>
      </c>
      <c r="E764" s="324">
        <v>20000</v>
      </c>
      <c r="F764" s="324">
        <v>20000</v>
      </c>
    </row>
    <row r="765" spans="1:6" ht="38.25">
      <c r="A765" s="322" t="s">
        <v>1328</v>
      </c>
      <c r="B765" s="323" t="s">
        <v>1509</v>
      </c>
      <c r="C765" s="323" t="s">
        <v>1329</v>
      </c>
      <c r="D765" s="323" t="s">
        <v>1174</v>
      </c>
      <c r="E765" s="324">
        <v>20000</v>
      </c>
      <c r="F765" s="324">
        <v>20000</v>
      </c>
    </row>
    <row r="766" spans="1:6">
      <c r="A766" s="322" t="s">
        <v>1199</v>
      </c>
      <c r="B766" s="323" t="s">
        <v>1509</v>
      </c>
      <c r="C766" s="323" t="s">
        <v>1200</v>
      </c>
      <c r="D766" s="323" t="s">
        <v>1174</v>
      </c>
      <c r="E766" s="324">
        <v>20000</v>
      </c>
      <c r="F766" s="324">
        <v>20000</v>
      </c>
    </row>
    <row r="767" spans="1:6">
      <c r="A767" s="322" t="s">
        <v>140</v>
      </c>
      <c r="B767" s="323" t="s">
        <v>1509</v>
      </c>
      <c r="C767" s="323" t="s">
        <v>1200</v>
      </c>
      <c r="D767" s="323" t="s">
        <v>1142</v>
      </c>
      <c r="E767" s="324">
        <v>20000</v>
      </c>
      <c r="F767" s="324">
        <v>20000</v>
      </c>
    </row>
    <row r="768" spans="1:6">
      <c r="A768" s="322" t="s">
        <v>1075</v>
      </c>
      <c r="B768" s="323" t="s">
        <v>1509</v>
      </c>
      <c r="C768" s="323" t="s">
        <v>1200</v>
      </c>
      <c r="D768" s="323" t="s">
        <v>365</v>
      </c>
      <c r="E768" s="324">
        <v>20000</v>
      </c>
      <c r="F768" s="324">
        <v>20000</v>
      </c>
    </row>
    <row r="769" spans="1:6" ht="25.5">
      <c r="A769" s="322" t="s">
        <v>471</v>
      </c>
      <c r="B769" s="323" t="s">
        <v>2115</v>
      </c>
      <c r="C769" s="323" t="s">
        <v>1174</v>
      </c>
      <c r="D769" s="323" t="s">
        <v>1174</v>
      </c>
      <c r="E769" s="324">
        <v>2889311.34</v>
      </c>
      <c r="F769" s="324">
        <v>2966252.25</v>
      </c>
    </row>
    <row r="770" spans="1:6" ht="102">
      <c r="A770" s="322" t="s">
        <v>1523</v>
      </c>
      <c r="B770" s="323" t="s">
        <v>1232</v>
      </c>
      <c r="C770" s="323" t="s">
        <v>1174</v>
      </c>
      <c r="D770" s="323" t="s">
        <v>1174</v>
      </c>
      <c r="E770" s="324">
        <v>2889311.34</v>
      </c>
      <c r="F770" s="324">
        <v>2966252.25</v>
      </c>
    </row>
    <row r="771" spans="1:6" ht="25.5">
      <c r="A771" s="322" t="s">
        <v>1324</v>
      </c>
      <c r="B771" s="323" t="s">
        <v>1232</v>
      </c>
      <c r="C771" s="323" t="s">
        <v>1325</v>
      </c>
      <c r="D771" s="323" t="s">
        <v>1174</v>
      </c>
      <c r="E771" s="324">
        <v>2889311.34</v>
      </c>
      <c r="F771" s="324">
        <v>2966252.25</v>
      </c>
    </row>
    <row r="772" spans="1:6" ht="38.25">
      <c r="A772" s="322" t="s">
        <v>1201</v>
      </c>
      <c r="B772" s="323" t="s">
        <v>1232</v>
      </c>
      <c r="C772" s="323" t="s">
        <v>557</v>
      </c>
      <c r="D772" s="323" t="s">
        <v>1174</v>
      </c>
      <c r="E772" s="324">
        <v>2889311.34</v>
      </c>
      <c r="F772" s="324">
        <v>2966252.25</v>
      </c>
    </row>
    <row r="773" spans="1:6">
      <c r="A773" s="322" t="s">
        <v>141</v>
      </c>
      <c r="B773" s="323" t="s">
        <v>1232</v>
      </c>
      <c r="C773" s="323" t="s">
        <v>557</v>
      </c>
      <c r="D773" s="323" t="s">
        <v>1143</v>
      </c>
      <c r="E773" s="324">
        <v>2889311.34</v>
      </c>
      <c r="F773" s="324">
        <v>2966252.25</v>
      </c>
    </row>
    <row r="774" spans="1:6">
      <c r="A774" s="322" t="s">
        <v>98</v>
      </c>
      <c r="B774" s="323" t="s">
        <v>1232</v>
      </c>
      <c r="C774" s="323" t="s">
        <v>557</v>
      </c>
      <c r="D774" s="323" t="s">
        <v>378</v>
      </c>
      <c r="E774" s="324">
        <v>2889311.34</v>
      </c>
      <c r="F774" s="324">
        <v>2966252.25</v>
      </c>
    </row>
    <row r="775" spans="1:6" ht="38.25">
      <c r="A775" s="322" t="s">
        <v>447</v>
      </c>
      <c r="B775" s="323" t="s">
        <v>987</v>
      </c>
      <c r="C775" s="323" t="s">
        <v>1174</v>
      </c>
      <c r="D775" s="323" t="s">
        <v>1174</v>
      </c>
      <c r="E775" s="324">
        <v>9512583</v>
      </c>
      <c r="F775" s="324">
        <v>9512583</v>
      </c>
    </row>
    <row r="776" spans="1:6" ht="127.5">
      <c r="A776" s="322" t="s">
        <v>371</v>
      </c>
      <c r="B776" s="323" t="s">
        <v>685</v>
      </c>
      <c r="C776" s="323" t="s">
        <v>1174</v>
      </c>
      <c r="D776" s="323" t="s">
        <v>1174</v>
      </c>
      <c r="E776" s="324">
        <v>6673583</v>
      </c>
      <c r="F776" s="324">
        <v>6673583</v>
      </c>
    </row>
    <row r="777" spans="1:6" ht="38.25">
      <c r="A777" s="322" t="s">
        <v>1328</v>
      </c>
      <c r="B777" s="323" t="s">
        <v>685</v>
      </c>
      <c r="C777" s="323" t="s">
        <v>1329</v>
      </c>
      <c r="D777" s="323" t="s">
        <v>1174</v>
      </c>
      <c r="E777" s="324">
        <v>6673583</v>
      </c>
      <c r="F777" s="324">
        <v>6673583</v>
      </c>
    </row>
    <row r="778" spans="1:6">
      <c r="A778" s="322" t="s">
        <v>1199</v>
      </c>
      <c r="B778" s="323" t="s">
        <v>685</v>
      </c>
      <c r="C778" s="323" t="s">
        <v>1200</v>
      </c>
      <c r="D778" s="323" t="s">
        <v>1174</v>
      </c>
      <c r="E778" s="324">
        <v>6673583</v>
      </c>
      <c r="F778" s="324">
        <v>6673583</v>
      </c>
    </row>
    <row r="779" spans="1:6">
      <c r="A779" s="322" t="s">
        <v>140</v>
      </c>
      <c r="B779" s="323" t="s">
        <v>685</v>
      </c>
      <c r="C779" s="323" t="s">
        <v>1200</v>
      </c>
      <c r="D779" s="323" t="s">
        <v>1142</v>
      </c>
      <c r="E779" s="324">
        <v>6673583</v>
      </c>
      <c r="F779" s="324">
        <v>6673583</v>
      </c>
    </row>
    <row r="780" spans="1:6">
      <c r="A780" s="322" t="s">
        <v>1075</v>
      </c>
      <c r="B780" s="323" t="s">
        <v>685</v>
      </c>
      <c r="C780" s="323" t="s">
        <v>1200</v>
      </c>
      <c r="D780" s="323" t="s">
        <v>365</v>
      </c>
      <c r="E780" s="324">
        <v>6673583</v>
      </c>
      <c r="F780" s="324">
        <v>6673583</v>
      </c>
    </row>
    <row r="781" spans="1:6" ht="178.5">
      <c r="A781" s="322" t="s">
        <v>372</v>
      </c>
      <c r="B781" s="323" t="s">
        <v>686</v>
      </c>
      <c r="C781" s="323" t="s">
        <v>1174</v>
      </c>
      <c r="D781" s="323" t="s">
        <v>1174</v>
      </c>
      <c r="E781" s="324">
        <v>1200000</v>
      </c>
      <c r="F781" s="324">
        <v>1200000</v>
      </c>
    </row>
    <row r="782" spans="1:6" ht="38.25">
      <c r="A782" s="322" t="s">
        <v>1328</v>
      </c>
      <c r="B782" s="323" t="s">
        <v>686</v>
      </c>
      <c r="C782" s="323" t="s">
        <v>1329</v>
      </c>
      <c r="D782" s="323" t="s">
        <v>1174</v>
      </c>
      <c r="E782" s="324">
        <v>1200000</v>
      </c>
      <c r="F782" s="324">
        <v>1200000</v>
      </c>
    </row>
    <row r="783" spans="1:6">
      <c r="A783" s="322" t="s">
        <v>1199</v>
      </c>
      <c r="B783" s="323" t="s">
        <v>686</v>
      </c>
      <c r="C783" s="323" t="s">
        <v>1200</v>
      </c>
      <c r="D783" s="323" t="s">
        <v>1174</v>
      </c>
      <c r="E783" s="324">
        <v>1200000</v>
      </c>
      <c r="F783" s="324">
        <v>1200000</v>
      </c>
    </row>
    <row r="784" spans="1:6">
      <c r="A784" s="322" t="s">
        <v>140</v>
      </c>
      <c r="B784" s="323" t="s">
        <v>686</v>
      </c>
      <c r="C784" s="323" t="s">
        <v>1200</v>
      </c>
      <c r="D784" s="323" t="s">
        <v>1142</v>
      </c>
      <c r="E784" s="324">
        <v>1200000</v>
      </c>
      <c r="F784" s="324">
        <v>1200000</v>
      </c>
    </row>
    <row r="785" spans="1:6">
      <c r="A785" s="322" t="s">
        <v>1075</v>
      </c>
      <c r="B785" s="323" t="s">
        <v>686</v>
      </c>
      <c r="C785" s="323" t="s">
        <v>1200</v>
      </c>
      <c r="D785" s="323" t="s">
        <v>365</v>
      </c>
      <c r="E785" s="324">
        <v>1200000</v>
      </c>
      <c r="F785" s="324">
        <v>1200000</v>
      </c>
    </row>
    <row r="786" spans="1:6" ht="127.5">
      <c r="A786" s="322" t="s">
        <v>907</v>
      </c>
      <c r="B786" s="323" t="s">
        <v>906</v>
      </c>
      <c r="C786" s="323" t="s">
        <v>1174</v>
      </c>
      <c r="D786" s="323" t="s">
        <v>1174</v>
      </c>
      <c r="E786" s="324">
        <v>30000</v>
      </c>
      <c r="F786" s="324">
        <v>30000</v>
      </c>
    </row>
    <row r="787" spans="1:6" ht="38.25">
      <c r="A787" s="322" t="s">
        <v>1328</v>
      </c>
      <c r="B787" s="323" t="s">
        <v>906</v>
      </c>
      <c r="C787" s="323" t="s">
        <v>1329</v>
      </c>
      <c r="D787" s="323" t="s">
        <v>1174</v>
      </c>
      <c r="E787" s="324">
        <v>30000</v>
      </c>
      <c r="F787" s="324">
        <v>30000</v>
      </c>
    </row>
    <row r="788" spans="1:6">
      <c r="A788" s="322" t="s">
        <v>1199</v>
      </c>
      <c r="B788" s="323" t="s">
        <v>906</v>
      </c>
      <c r="C788" s="323" t="s">
        <v>1200</v>
      </c>
      <c r="D788" s="323" t="s">
        <v>1174</v>
      </c>
      <c r="E788" s="324">
        <v>30000</v>
      </c>
      <c r="F788" s="324">
        <v>30000</v>
      </c>
    </row>
    <row r="789" spans="1:6">
      <c r="A789" s="322" t="s">
        <v>140</v>
      </c>
      <c r="B789" s="323" t="s">
        <v>906</v>
      </c>
      <c r="C789" s="323" t="s">
        <v>1200</v>
      </c>
      <c r="D789" s="323" t="s">
        <v>1142</v>
      </c>
      <c r="E789" s="324">
        <v>30000</v>
      </c>
      <c r="F789" s="324">
        <v>30000</v>
      </c>
    </row>
    <row r="790" spans="1:6">
      <c r="A790" s="322" t="s">
        <v>1075</v>
      </c>
      <c r="B790" s="323" t="s">
        <v>906</v>
      </c>
      <c r="C790" s="323" t="s">
        <v>1200</v>
      </c>
      <c r="D790" s="323" t="s">
        <v>365</v>
      </c>
      <c r="E790" s="324">
        <v>30000</v>
      </c>
      <c r="F790" s="324">
        <v>30000</v>
      </c>
    </row>
    <row r="791" spans="1:6" ht="102">
      <c r="A791" s="322" t="s">
        <v>1217</v>
      </c>
      <c r="B791" s="323" t="s">
        <v>1218</v>
      </c>
      <c r="C791" s="323" t="s">
        <v>1174</v>
      </c>
      <c r="D791" s="323" t="s">
        <v>1174</v>
      </c>
      <c r="E791" s="324">
        <v>950000</v>
      </c>
      <c r="F791" s="324">
        <v>950000</v>
      </c>
    </row>
    <row r="792" spans="1:6" ht="38.25">
      <c r="A792" s="322" t="s">
        <v>1328</v>
      </c>
      <c r="B792" s="323" t="s">
        <v>1218</v>
      </c>
      <c r="C792" s="323" t="s">
        <v>1329</v>
      </c>
      <c r="D792" s="323" t="s">
        <v>1174</v>
      </c>
      <c r="E792" s="324">
        <v>950000</v>
      </c>
      <c r="F792" s="324">
        <v>950000</v>
      </c>
    </row>
    <row r="793" spans="1:6">
      <c r="A793" s="322" t="s">
        <v>1199</v>
      </c>
      <c r="B793" s="323" t="s">
        <v>1218</v>
      </c>
      <c r="C793" s="323" t="s">
        <v>1200</v>
      </c>
      <c r="D793" s="323" t="s">
        <v>1174</v>
      </c>
      <c r="E793" s="324">
        <v>950000</v>
      </c>
      <c r="F793" s="324">
        <v>950000</v>
      </c>
    </row>
    <row r="794" spans="1:6">
      <c r="A794" s="322" t="s">
        <v>140</v>
      </c>
      <c r="B794" s="323" t="s">
        <v>1218</v>
      </c>
      <c r="C794" s="323" t="s">
        <v>1200</v>
      </c>
      <c r="D794" s="323" t="s">
        <v>1142</v>
      </c>
      <c r="E794" s="324">
        <v>950000</v>
      </c>
      <c r="F794" s="324">
        <v>950000</v>
      </c>
    </row>
    <row r="795" spans="1:6">
      <c r="A795" s="322" t="s">
        <v>1075</v>
      </c>
      <c r="B795" s="323" t="s">
        <v>1218</v>
      </c>
      <c r="C795" s="323" t="s">
        <v>1200</v>
      </c>
      <c r="D795" s="323" t="s">
        <v>365</v>
      </c>
      <c r="E795" s="324">
        <v>950000</v>
      </c>
      <c r="F795" s="324">
        <v>950000</v>
      </c>
    </row>
    <row r="796" spans="1:6" ht="114.75">
      <c r="A796" s="322" t="s">
        <v>1636</v>
      </c>
      <c r="B796" s="323" t="s">
        <v>1637</v>
      </c>
      <c r="C796" s="323" t="s">
        <v>1174</v>
      </c>
      <c r="D796" s="323" t="s">
        <v>1174</v>
      </c>
      <c r="E796" s="324">
        <v>24000</v>
      </c>
      <c r="F796" s="324">
        <v>24000</v>
      </c>
    </row>
    <row r="797" spans="1:6" ht="38.25">
      <c r="A797" s="322" t="s">
        <v>1328</v>
      </c>
      <c r="B797" s="323" t="s">
        <v>1637</v>
      </c>
      <c r="C797" s="323" t="s">
        <v>1329</v>
      </c>
      <c r="D797" s="323" t="s">
        <v>1174</v>
      </c>
      <c r="E797" s="324">
        <v>24000</v>
      </c>
      <c r="F797" s="324">
        <v>24000</v>
      </c>
    </row>
    <row r="798" spans="1:6">
      <c r="A798" s="322" t="s">
        <v>1199</v>
      </c>
      <c r="B798" s="323" t="s">
        <v>1637</v>
      </c>
      <c r="C798" s="323" t="s">
        <v>1200</v>
      </c>
      <c r="D798" s="323" t="s">
        <v>1174</v>
      </c>
      <c r="E798" s="324">
        <v>24000</v>
      </c>
      <c r="F798" s="324">
        <v>24000</v>
      </c>
    </row>
    <row r="799" spans="1:6">
      <c r="A799" s="322" t="s">
        <v>140</v>
      </c>
      <c r="B799" s="323" t="s">
        <v>1637</v>
      </c>
      <c r="C799" s="323" t="s">
        <v>1200</v>
      </c>
      <c r="D799" s="323" t="s">
        <v>1142</v>
      </c>
      <c r="E799" s="324">
        <v>24000</v>
      </c>
      <c r="F799" s="324">
        <v>24000</v>
      </c>
    </row>
    <row r="800" spans="1:6">
      <c r="A800" s="322" t="s">
        <v>1075</v>
      </c>
      <c r="B800" s="323" t="s">
        <v>1637</v>
      </c>
      <c r="C800" s="323" t="s">
        <v>1200</v>
      </c>
      <c r="D800" s="323" t="s">
        <v>365</v>
      </c>
      <c r="E800" s="324">
        <v>24000</v>
      </c>
      <c r="F800" s="324">
        <v>24000</v>
      </c>
    </row>
    <row r="801" spans="1:6" ht="89.25">
      <c r="A801" s="322" t="s">
        <v>1219</v>
      </c>
      <c r="B801" s="323" t="s">
        <v>1220</v>
      </c>
      <c r="C801" s="323" t="s">
        <v>1174</v>
      </c>
      <c r="D801" s="323" t="s">
        <v>1174</v>
      </c>
      <c r="E801" s="324">
        <v>250000</v>
      </c>
      <c r="F801" s="324">
        <v>250000</v>
      </c>
    </row>
    <row r="802" spans="1:6" ht="38.25">
      <c r="A802" s="322" t="s">
        <v>1328</v>
      </c>
      <c r="B802" s="323" t="s">
        <v>1220</v>
      </c>
      <c r="C802" s="323" t="s">
        <v>1329</v>
      </c>
      <c r="D802" s="323" t="s">
        <v>1174</v>
      </c>
      <c r="E802" s="324">
        <v>250000</v>
      </c>
      <c r="F802" s="324">
        <v>250000</v>
      </c>
    </row>
    <row r="803" spans="1:6">
      <c r="A803" s="322" t="s">
        <v>1199</v>
      </c>
      <c r="B803" s="323" t="s">
        <v>1220</v>
      </c>
      <c r="C803" s="323" t="s">
        <v>1200</v>
      </c>
      <c r="D803" s="323" t="s">
        <v>1174</v>
      </c>
      <c r="E803" s="324">
        <v>250000</v>
      </c>
      <c r="F803" s="324">
        <v>250000</v>
      </c>
    </row>
    <row r="804" spans="1:6">
      <c r="A804" s="322" t="s">
        <v>140</v>
      </c>
      <c r="B804" s="323" t="s">
        <v>1220</v>
      </c>
      <c r="C804" s="323" t="s">
        <v>1200</v>
      </c>
      <c r="D804" s="323" t="s">
        <v>1142</v>
      </c>
      <c r="E804" s="324">
        <v>250000</v>
      </c>
      <c r="F804" s="324">
        <v>250000</v>
      </c>
    </row>
    <row r="805" spans="1:6">
      <c r="A805" s="322" t="s">
        <v>1075</v>
      </c>
      <c r="B805" s="323" t="s">
        <v>1220</v>
      </c>
      <c r="C805" s="323" t="s">
        <v>1200</v>
      </c>
      <c r="D805" s="323" t="s">
        <v>365</v>
      </c>
      <c r="E805" s="324">
        <v>250000</v>
      </c>
      <c r="F805" s="324">
        <v>250000</v>
      </c>
    </row>
    <row r="806" spans="1:6" ht="76.5">
      <c r="A806" s="322" t="s">
        <v>370</v>
      </c>
      <c r="B806" s="323" t="s">
        <v>1353</v>
      </c>
      <c r="C806" s="323" t="s">
        <v>1174</v>
      </c>
      <c r="D806" s="323" t="s">
        <v>1174</v>
      </c>
      <c r="E806" s="324">
        <v>385000</v>
      </c>
      <c r="F806" s="324">
        <v>385000</v>
      </c>
    </row>
    <row r="807" spans="1:6" ht="38.25">
      <c r="A807" s="322" t="s">
        <v>1328</v>
      </c>
      <c r="B807" s="323" t="s">
        <v>1353</v>
      </c>
      <c r="C807" s="323" t="s">
        <v>1329</v>
      </c>
      <c r="D807" s="323" t="s">
        <v>1174</v>
      </c>
      <c r="E807" s="324">
        <v>385000</v>
      </c>
      <c r="F807" s="324">
        <v>385000</v>
      </c>
    </row>
    <row r="808" spans="1:6">
      <c r="A808" s="322" t="s">
        <v>1199</v>
      </c>
      <c r="B808" s="323" t="s">
        <v>1353</v>
      </c>
      <c r="C808" s="323" t="s">
        <v>1200</v>
      </c>
      <c r="D808" s="323" t="s">
        <v>1174</v>
      </c>
      <c r="E808" s="324">
        <v>385000</v>
      </c>
      <c r="F808" s="324">
        <v>385000</v>
      </c>
    </row>
    <row r="809" spans="1:6">
      <c r="A809" s="322" t="s">
        <v>140</v>
      </c>
      <c r="B809" s="323" t="s">
        <v>1353</v>
      </c>
      <c r="C809" s="323" t="s">
        <v>1200</v>
      </c>
      <c r="D809" s="323" t="s">
        <v>1142</v>
      </c>
      <c r="E809" s="324">
        <v>385000</v>
      </c>
      <c r="F809" s="324">
        <v>385000</v>
      </c>
    </row>
    <row r="810" spans="1:6">
      <c r="A810" s="322" t="s">
        <v>1075</v>
      </c>
      <c r="B810" s="323" t="s">
        <v>1353</v>
      </c>
      <c r="C810" s="323" t="s">
        <v>1200</v>
      </c>
      <c r="D810" s="323" t="s">
        <v>365</v>
      </c>
      <c r="E810" s="324">
        <v>385000</v>
      </c>
      <c r="F810" s="324">
        <v>385000</v>
      </c>
    </row>
    <row r="811" spans="1:6" ht="38.25">
      <c r="A811" s="322" t="s">
        <v>1981</v>
      </c>
      <c r="B811" s="323" t="s">
        <v>1982</v>
      </c>
      <c r="C811" s="323" t="s">
        <v>1174</v>
      </c>
      <c r="D811" s="323" t="s">
        <v>1174</v>
      </c>
      <c r="E811" s="324">
        <v>75500</v>
      </c>
      <c r="F811" s="324">
        <v>75500</v>
      </c>
    </row>
    <row r="812" spans="1:6" ht="102">
      <c r="A812" s="322" t="s">
        <v>1983</v>
      </c>
      <c r="B812" s="323" t="s">
        <v>1984</v>
      </c>
      <c r="C812" s="323" t="s">
        <v>1174</v>
      </c>
      <c r="D812" s="323" t="s">
        <v>1174</v>
      </c>
      <c r="E812" s="324">
        <v>45500</v>
      </c>
      <c r="F812" s="324">
        <v>45500</v>
      </c>
    </row>
    <row r="813" spans="1:6" ht="38.25">
      <c r="A813" s="322" t="s">
        <v>1328</v>
      </c>
      <c r="B813" s="323" t="s">
        <v>1984</v>
      </c>
      <c r="C813" s="323" t="s">
        <v>1329</v>
      </c>
      <c r="D813" s="323" t="s">
        <v>1174</v>
      </c>
      <c r="E813" s="324">
        <v>45500</v>
      </c>
      <c r="F813" s="324">
        <v>45500</v>
      </c>
    </row>
    <row r="814" spans="1:6">
      <c r="A814" s="322" t="s">
        <v>1199</v>
      </c>
      <c r="B814" s="323" t="s">
        <v>1984</v>
      </c>
      <c r="C814" s="323" t="s">
        <v>1200</v>
      </c>
      <c r="D814" s="323" t="s">
        <v>1174</v>
      </c>
      <c r="E814" s="324">
        <v>45500</v>
      </c>
      <c r="F814" s="324">
        <v>45500</v>
      </c>
    </row>
    <row r="815" spans="1:6">
      <c r="A815" s="322" t="s">
        <v>140</v>
      </c>
      <c r="B815" s="323" t="s">
        <v>1984</v>
      </c>
      <c r="C815" s="323" t="s">
        <v>1200</v>
      </c>
      <c r="D815" s="323" t="s">
        <v>1142</v>
      </c>
      <c r="E815" s="324">
        <v>45500</v>
      </c>
      <c r="F815" s="324">
        <v>45500</v>
      </c>
    </row>
    <row r="816" spans="1:6">
      <c r="A816" s="322" t="s">
        <v>1075</v>
      </c>
      <c r="B816" s="323" t="s">
        <v>1984</v>
      </c>
      <c r="C816" s="323" t="s">
        <v>1200</v>
      </c>
      <c r="D816" s="323" t="s">
        <v>365</v>
      </c>
      <c r="E816" s="324">
        <v>45500</v>
      </c>
      <c r="F816" s="324">
        <v>45500</v>
      </c>
    </row>
    <row r="817" spans="1:6" ht="89.25">
      <c r="A817" s="322" t="s">
        <v>1985</v>
      </c>
      <c r="B817" s="323" t="s">
        <v>1986</v>
      </c>
      <c r="C817" s="323" t="s">
        <v>1174</v>
      </c>
      <c r="D817" s="323" t="s">
        <v>1174</v>
      </c>
      <c r="E817" s="324">
        <v>30000</v>
      </c>
      <c r="F817" s="324">
        <v>30000</v>
      </c>
    </row>
    <row r="818" spans="1:6" ht="38.25">
      <c r="A818" s="322" t="s">
        <v>1328</v>
      </c>
      <c r="B818" s="323" t="s">
        <v>1986</v>
      </c>
      <c r="C818" s="323" t="s">
        <v>1329</v>
      </c>
      <c r="D818" s="323" t="s">
        <v>1174</v>
      </c>
      <c r="E818" s="324">
        <v>30000</v>
      </c>
      <c r="F818" s="324">
        <v>30000</v>
      </c>
    </row>
    <row r="819" spans="1:6">
      <c r="A819" s="322" t="s">
        <v>1199</v>
      </c>
      <c r="B819" s="323" t="s">
        <v>1986</v>
      </c>
      <c r="C819" s="323" t="s">
        <v>1200</v>
      </c>
      <c r="D819" s="323" t="s">
        <v>1174</v>
      </c>
      <c r="E819" s="324">
        <v>30000</v>
      </c>
      <c r="F819" s="324">
        <v>30000</v>
      </c>
    </row>
    <row r="820" spans="1:6">
      <c r="A820" s="322" t="s">
        <v>140</v>
      </c>
      <c r="B820" s="323" t="s">
        <v>1986</v>
      </c>
      <c r="C820" s="323" t="s">
        <v>1200</v>
      </c>
      <c r="D820" s="323" t="s">
        <v>1142</v>
      </c>
      <c r="E820" s="324">
        <v>30000</v>
      </c>
      <c r="F820" s="324">
        <v>30000</v>
      </c>
    </row>
    <row r="821" spans="1:6">
      <c r="A821" s="322" t="s">
        <v>1075</v>
      </c>
      <c r="B821" s="323" t="s">
        <v>1986</v>
      </c>
      <c r="C821" s="323" t="s">
        <v>1200</v>
      </c>
      <c r="D821" s="323" t="s">
        <v>365</v>
      </c>
      <c r="E821" s="324">
        <v>30000</v>
      </c>
      <c r="F821" s="324">
        <v>30000</v>
      </c>
    </row>
    <row r="822" spans="1:6" ht="38.25">
      <c r="A822" s="322" t="s">
        <v>1355</v>
      </c>
      <c r="B822" s="323" t="s">
        <v>988</v>
      </c>
      <c r="C822" s="323" t="s">
        <v>1174</v>
      </c>
      <c r="D822" s="323" t="s">
        <v>1174</v>
      </c>
      <c r="E822" s="324">
        <v>18457946</v>
      </c>
      <c r="F822" s="324">
        <v>18457946</v>
      </c>
    </row>
    <row r="823" spans="1:6" ht="25.5">
      <c r="A823" s="322" t="s">
        <v>475</v>
      </c>
      <c r="B823" s="323" t="s">
        <v>989</v>
      </c>
      <c r="C823" s="323" t="s">
        <v>1174</v>
      </c>
      <c r="D823" s="323" t="s">
        <v>1174</v>
      </c>
      <c r="E823" s="324">
        <v>18270296</v>
      </c>
      <c r="F823" s="324">
        <v>18270296</v>
      </c>
    </row>
    <row r="824" spans="1:6" ht="140.25">
      <c r="A824" s="322" t="s">
        <v>1177</v>
      </c>
      <c r="B824" s="323" t="s">
        <v>1178</v>
      </c>
      <c r="C824" s="323" t="s">
        <v>1174</v>
      </c>
      <c r="D824" s="323" t="s">
        <v>1174</v>
      </c>
      <c r="E824" s="324">
        <v>10904296</v>
      </c>
      <c r="F824" s="324">
        <v>10904296</v>
      </c>
    </row>
    <row r="825" spans="1:6" ht="38.25">
      <c r="A825" s="322" t="s">
        <v>1328</v>
      </c>
      <c r="B825" s="323" t="s">
        <v>1178</v>
      </c>
      <c r="C825" s="323" t="s">
        <v>1329</v>
      </c>
      <c r="D825" s="323" t="s">
        <v>1174</v>
      </c>
      <c r="E825" s="324">
        <v>10904296</v>
      </c>
      <c r="F825" s="324">
        <v>10904296</v>
      </c>
    </row>
    <row r="826" spans="1:6">
      <c r="A826" s="322" t="s">
        <v>1199</v>
      </c>
      <c r="B826" s="323" t="s">
        <v>1178</v>
      </c>
      <c r="C826" s="323" t="s">
        <v>1200</v>
      </c>
      <c r="D826" s="323" t="s">
        <v>1174</v>
      </c>
      <c r="E826" s="324">
        <v>10904296</v>
      </c>
      <c r="F826" s="324">
        <v>10904296</v>
      </c>
    </row>
    <row r="827" spans="1:6">
      <c r="A827" s="322" t="s">
        <v>248</v>
      </c>
      <c r="B827" s="323" t="s">
        <v>1178</v>
      </c>
      <c r="C827" s="323" t="s">
        <v>1200</v>
      </c>
      <c r="D827" s="323" t="s">
        <v>1144</v>
      </c>
      <c r="E827" s="324">
        <v>10904296</v>
      </c>
      <c r="F827" s="324">
        <v>10904296</v>
      </c>
    </row>
    <row r="828" spans="1:6">
      <c r="A828" s="322" t="s">
        <v>1229</v>
      </c>
      <c r="B828" s="323" t="s">
        <v>1178</v>
      </c>
      <c r="C828" s="323" t="s">
        <v>1200</v>
      </c>
      <c r="D828" s="323" t="s">
        <v>1230</v>
      </c>
      <c r="E828" s="324">
        <v>10904296</v>
      </c>
      <c r="F828" s="324">
        <v>10904296</v>
      </c>
    </row>
    <row r="829" spans="1:6" ht="191.25">
      <c r="A829" s="322" t="s">
        <v>1179</v>
      </c>
      <c r="B829" s="323" t="s">
        <v>1180</v>
      </c>
      <c r="C829" s="323" t="s">
        <v>1174</v>
      </c>
      <c r="D829" s="323" t="s">
        <v>1174</v>
      </c>
      <c r="E829" s="324">
        <v>2475000</v>
      </c>
      <c r="F829" s="324">
        <v>2475000</v>
      </c>
    </row>
    <row r="830" spans="1:6" ht="38.25">
      <c r="A830" s="322" t="s">
        <v>1328</v>
      </c>
      <c r="B830" s="323" t="s">
        <v>1180</v>
      </c>
      <c r="C830" s="323" t="s">
        <v>1329</v>
      </c>
      <c r="D830" s="323" t="s">
        <v>1174</v>
      </c>
      <c r="E830" s="324">
        <v>2475000</v>
      </c>
      <c r="F830" s="324">
        <v>2475000</v>
      </c>
    </row>
    <row r="831" spans="1:6">
      <c r="A831" s="322" t="s">
        <v>1199</v>
      </c>
      <c r="B831" s="323" t="s">
        <v>1180</v>
      </c>
      <c r="C831" s="323" t="s">
        <v>1200</v>
      </c>
      <c r="D831" s="323" t="s">
        <v>1174</v>
      </c>
      <c r="E831" s="324">
        <v>2475000</v>
      </c>
      <c r="F831" s="324">
        <v>2475000</v>
      </c>
    </row>
    <row r="832" spans="1:6">
      <c r="A832" s="322" t="s">
        <v>248</v>
      </c>
      <c r="B832" s="323" t="s">
        <v>1180</v>
      </c>
      <c r="C832" s="323" t="s">
        <v>1200</v>
      </c>
      <c r="D832" s="323" t="s">
        <v>1144</v>
      </c>
      <c r="E832" s="324">
        <v>2475000</v>
      </c>
      <c r="F832" s="324">
        <v>2475000</v>
      </c>
    </row>
    <row r="833" spans="1:6">
      <c r="A833" s="322" t="s">
        <v>1229</v>
      </c>
      <c r="B833" s="323" t="s">
        <v>1180</v>
      </c>
      <c r="C833" s="323" t="s">
        <v>1200</v>
      </c>
      <c r="D833" s="323" t="s">
        <v>1230</v>
      </c>
      <c r="E833" s="324">
        <v>2475000</v>
      </c>
      <c r="F833" s="324">
        <v>2475000</v>
      </c>
    </row>
    <row r="834" spans="1:6" ht="140.25">
      <c r="A834" s="322" t="s">
        <v>1181</v>
      </c>
      <c r="B834" s="323" t="s">
        <v>1182</v>
      </c>
      <c r="C834" s="323" t="s">
        <v>1174</v>
      </c>
      <c r="D834" s="323" t="s">
        <v>1174</v>
      </c>
      <c r="E834" s="324">
        <v>50000</v>
      </c>
      <c r="F834" s="324">
        <v>50000</v>
      </c>
    </row>
    <row r="835" spans="1:6" ht="38.25">
      <c r="A835" s="322" t="s">
        <v>1328</v>
      </c>
      <c r="B835" s="323" t="s">
        <v>1182</v>
      </c>
      <c r="C835" s="323" t="s">
        <v>1329</v>
      </c>
      <c r="D835" s="323" t="s">
        <v>1174</v>
      </c>
      <c r="E835" s="324">
        <v>50000</v>
      </c>
      <c r="F835" s="324">
        <v>50000</v>
      </c>
    </row>
    <row r="836" spans="1:6">
      <c r="A836" s="322" t="s">
        <v>1199</v>
      </c>
      <c r="B836" s="323" t="s">
        <v>1182</v>
      </c>
      <c r="C836" s="323" t="s">
        <v>1200</v>
      </c>
      <c r="D836" s="323" t="s">
        <v>1174</v>
      </c>
      <c r="E836" s="324">
        <v>50000</v>
      </c>
      <c r="F836" s="324">
        <v>50000</v>
      </c>
    </row>
    <row r="837" spans="1:6">
      <c r="A837" s="322" t="s">
        <v>248</v>
      </c>
      <c r="B837" s="323" t="s">
        <v>1182</v>
      </c>
      <c r="C837" s="323" t="s">
        <v>1200</v>
      </c>
      <c r="D837" s="323" t="s">
        <v>1144</v>
      </c>
      <c r="E837" s="324">
        <v>50000</v>
      </c>
      <c r="F837" s="324">
        <v>50000</v>
      </c>
    </row>
    <row r="838" spans="1:6">
      <c r="A838" s="322" t="s">
        <v>1229</v>
      </c>
      <c r="B838" s="323" t="s">
        <v>1182</v>
      </c>
      <c r="C838" s="323" t="s">
        <v>1200</v>
      </c>
      <c r="D838" s="323" t="s">
        <v>1230</v>
      </c>
      <c r="E838" s="324">
        <v>50000</v>
      </c>
      <c r="F838" s="324">
        <v>50000</v>
      </c>
    </row>
    <row r="839" spans="1:6" ht="140.25">
      <c r="A839" s="322" t="s">
        <v>1183</v>
      </c>
      <c r="B839" s="323" t="s">
        <v>1184</v>
      </c>
      <c r="C839" s="323" t="s">
        <v>1174</v>
      </c>
      <c r="D839" s="323" t="s">
        <v>1174</v>
      </c>
      <c r="E839" s="324">
        <v>2920000</v>
      </c>
      <c r="F839" s="324">
        <v>2920000</v>
      </c>
    </row>
    <row r="840" spans="1:6" ht="38.25">
      <c r="A840" s="322" t="s">
        <v>1328</v>
      </c>
      <c r="B840" s="323" t="s">
        <v>1184</v>
      </c>
      <c r="C840" s="323" t="s">
        <v>1329</v>
      </c>
      <c r="D840" s="323" t="s">
        <v>1174</v>
      </c>
      <c r="E840" s="324">
        <v>2920000</v>
      </c>
      <c r="F840" s="324">
        <v>2920000</v>
      </c>
    </row>
    <row r="841" spans="1:6">
      <c r="A841" s="322" t="s">
        <v>1199</v>
      </c>
      <c r="B841" s="323" t="s">
        <v>1184</v>
      </c>
      <c r="C841" s="323" t="s">
        <v>1200</v>
      </c>
      <c r="D841" s="323" t="s">
        <v>1174</v>
      </c>
      <c r="E841" s="324">
        <v>2920000</v>
      </c>
      <c r="F841" s="324">
        <v>2920000</v>
      </c>
    </row>
    <row r="842" spans="1:6">
      <c r="A842" s="322" t="s">
        <v>248</v>
      </c>
      <c r="B842" s="323" t="s">
        <v>1184</v>
      </c>
      <c r="C842" s="323" t="s">
        <v>1200</v>
      </c>
      <c r="D842" s="323" t="s">
        <v>1144</v>
      </c>
      <c r="E842" s="324">
        <v>2920000</v>
      </c>
      <c r="F842" s="324">
        <v>2920000</v>
      </c>
    </row>
    <row r="843" spans="1:6">
      <c r="A843" s="322" t="s">
        <v>1229</v>
      </c>
      <c r="B843" s="323" t="s">
        <v>1184</v>
      </c>
      <c r="C843" s="323" t="s">
        <v>1200</v>
      </c>
      <c r="D843" s="323" t="s">
        <v>1230</v>
      </c>
      <c r="E843" s="324">
        <v>2920000</v>
      </c>
      <c r="F843" s="324">
        <v>2920000</v>
      </c>
    </row>
    <row r="844" spans="1:6" ht="153">
      <c r="A844" s="322" t="s">
        <v>1644</v>
      </c>
      <c r="B844" s="323" t="s">
        <v>1645</v>
      </c>
      <c r="C844" s="323" t="s">
        <v>1174</v>
      </c>
      <c r="D844" s="323" t="s">
        <v>1174</v>
      </c>
      <c r="E844" s="324">
        <v>21000</v>
      </c>
      <c r="F844" s="324">
        <v>21000</v>
      </c>
    </row>
    <row r="845" spans="1:6" ht="38.25">
      <c r="A845" s="322" t="s">
        <v>1328</v>
      </c>
      <c r="B845" s="323" t="s">
        <v>1645</v>
      </c>
      <c r="C845" s="323" t="s">
        <v>1329</v>
      </c>
      <c r="D845" s="323" t="s">
        <v>1174</v>
      </c>
      <c r="E845" s="324">
        <v>21000</v>
      </c>
      <c r="F845" s="324">
        <v>21000</v>
      </c>
    </row>
    <row r="846" spans="1:6">
      <c r="A846" s="322" t="s">
        <v>1199</v>
      </c>
      <c r="B846" s="323" t="s">
        <v>1645</v>
      </c>
      <c r="C846" s="323" t="s">
        <v>1200</v>
      </c>
      <c r="D846" s="323" t="s">
        <v>1174</v>
      </c>
      <c r="E846" s="324">
        <v>21000</v>
      </c>
      <c r="F846" s="324">
        <v>21000</v>
      </c>
    </row>
    <row r="847" spans="1:6">
      <c r="A847" s="322" t="s">
        <v>248</v>
      </c>
      <c r="B847" s="323" t="s">
        <v>1645</v>
      </c>
      <c r="C847" s="323" t="s">
        <v>1200</v>
      </c>
      <c r="D847" s="323" t="s">
        <v>1144</v>
      </c>
      <c r="E847" s="324">
        <v>21000</v>
      </c>
      <c r="F847" s="324">
        <v>21000</v>
      </c>
    </row>
    <row r="848" spans="1:6">
      <c r="A848" s="322" t="s">
        <v>1229</v>
      </c>
      <c r="B848" s="323" t="s">
        <v>1645</v>
      </c>
      <c r="C848" s="323" t="s">
        <v>1200</v>
      </c>
      <c r="D848" s="323" t="s">
        <v>1230</v>
      </c>
      <c r="E848" s="324">
        <v>21000</v>
      </c>
      <c r="F848" s="324">
        <v>21000</v>
      </c>
    </row>
    <row r="849" spans="1:6" ht="127.5">
      <c r="A849" s="322" t="s">
        <v>1185</v>
      </c>
      <c r="B849" s="323" t="s">
        <v>1186</v>
      </c>
      <c r="C849" s="323" t="s">
        <v>1174</v>
      </c>
      <c r="D849" s="323" t="s">
        <v>1174</v>
      </c>
      <c r="E849" s="324">
        <v>500000</v>
      </c>
      <c r="F849" s="324">
        <v>500000</v>
      </c>
    </row>
    <row r="850" spans="1:6" ht="38.25">
      <c r="A850" s="322" t="s">
        <v>1328</v>
      </c>
      <c r="B850" s="323" t="s">
        <v>1186</v>
      </c>
      <c r="C850" s="323" t="s">
        <v>1329</v>
      </c>
      <c r="D850" s="323" t="s">
        <v>1174</v>
      </c>
      <c r="E850" s="324">
        <v>500000</v>
      </c>
      <c r="F850" s="324">
        <v>500000</v>
      </c>
    </row>
    <row r="851" spans="1:6">
      <c r="A851" s="322" t="s">
        <v>1199</v>
      </c>
      <c r="B851" s="323" t="s">
        <v>1186</v>
      </c>
      <c r="C851" s="323" t="s">
        <v>1200</v>
      </c>
      <c r="D851" s="323" t="s">
        <v>1174</v>
      </c>
      <c r="E851" s="324">
        <v>500000</v>
      </c>
      <c r="F851" s="324">
        <v>500000</v>
      </c>
    </row>
    <row r="852" spans="1:6">
      <c r="A852" s="322" t="s">
        <v>248</v>
      </c>
      <c r="B852" s="323" t="s">
        <v>1186</v>
      </c>
      <c r="C852" s="323" t="s">
        <v>1200</v>
      </c>
      <c r="D852" s="323" t="s">
        <v>1144</v>
      </c>
      <c r="E852" s="324">
        <v>500000</v>
      </c>
      <c r="F852" s="324">
        <v>500000</v>
      </c>
    </row>
    <row r="853" spans="1:6">
      <c r="A853" s="322" t="s">
        <v>1229</v>
      </c>
      <c r="B853" s="323" t="s">
        <v>1186</v>
      </c>
      <c r="C853" s="323" t="s">
        <v>1200</v>
      </c>
      <c r="D853" s="323" t="s">
        <v>1230</v>
      </c>
      <c r="E853" s="324">
        <v>500000</v>
      </c>
      <c r="F853" s="324">
        <v>500000</v>
      </c>
    </row>
    <row r="854" spans="1:6" ht="102">
      <c r="A854" s="322" t="s">
        <v>1794</v>
      </c>
      <c r="B854" s="323" t="s">
        <v>1795</v>
      </c>
      <c r="C854" s="323" t="s">
        <v>1174</v>
      </c>
      <c r="D854" s="323" t="s">
        <v>1174</v>
      </c>
      <c r="E854" s="324">
        <v>500000</v>
      </c>
      <c r="F854" s="324">
        <v>500000</v>
      </c>
    </row>
    <row r="855" spans="1:6" ht="38.25">
      <c r="A855" s="322" t="s">
        <v>1328</v>
      </c>
      <c r="B855" s="323" t="s">
        <v>1795</v>
      </c>
      <c r="C855" s="323" t="s">
        <v>1329</v>
      </c>
      <c r="D855" s="323" t="s">
        <v>1174</v>
      </c>
      <c r="E855" s="324">
        <v>500000</v>
      </c>
      <c r="F855" s="324">
        <v>500000</v>
      </c>
    </row>
    <row r="856" spans="1:6">
      <c r="A856" s="322" t="s">
        <v>1199</v>
      </c>
      <c r="B856" s="323" t="s">
        <v>1795</v>
      </c>
      <c r="C856" s="323" t="s">
        <v>1200</v>
      </c>
      <c r="D856" s="323" t="s">
        <v>1174</v>
      </c>
      <c r="E856" s="324">
        <v>500000</v>
      </c>
      <c r="F856" s="324">
        <v>500000</v>
      </c>
    </row>
    <row r="857" spans="1:6">
      <c r="A857" s="322" t="s">
        <v>248</v>
      </c>
      <c r="B857" s="323" t="s">
        <v>1795</v>
      </c>
      <c r="C857" s="323" t="s">
        <v>1200</v>
      </c>
      <c r="D857" s="323" t="s">
        <v>1144</v>
      </c>
      <c r="E857" s="324">
        <v>500000</v>
      </c>
      <c r="F857" s="324">
        <v>500000</v>
      </c>
    </row>
    <row r="858" spans="1:6">
      <c r="A858" s="322" t="s">
        <v>210</v>
      </c>
      <c r="B858" s="323" t="s">
        <v>1795</v>
      </c>
      <c r="C858" s="323" t="s">
        <v>1200</v>
      </c>
      <c r="D858" s="323" t="s">
        <v>381</v>
      </c>
      <c r="E858" s="324">
        <v>500000</v>
      </c>
      <c r="F858" s="324">
        <v>500000</v>
      </c>
    </row>
    <row r="859" spans="1:6" ht="102">
      <c r="A859" s="322" t="s">
        <v>1187</v>
      </c>
      <c r="B859" s="323" t="s">
        <v>1188</v>
      </c>
      <c r="C859" s="323" t="s">
        <v>1174</v>
      </c>
      <c r="D859" s="323" t="s">
        <v>1174</v>
      </c>
      <c r="E859" s="324">
        <v>900000</v>
      </c>
      <c r="F859" s="324">
        <v>900000</v>
      </c>
    </row>
    <row r="860" spans="1:6" ht="38.25">
      <c r="A860" s="322" t="s">
        <v>1328</v>
      </c>
      <c r="B860" s="323" t="s">
        <v>1188</v>
      </c>
      <c r="C860" s="323" t="s">
        <v>1329</v>
      </c>
      <c r="D860" s="323" t="s">
        <v>1174</v>
      </c>
      <c r="E860" s="324">
        <v>900000</v>
      </c>
      <c r="F860" s="324">
        <v>900000</v>
      </c>
    </row>
    <row r="861" spans="1:6">
      <c r="A861" s="322" t="s">
        <v>1199</v>
      </c>
      <c r="B861" s="323" t="s">
        <v>1188</v>
      </c>
      <c r="C861" s="323" t="s">
        <v>1200</v>
      </c>
      <c r="D861" s="323" t="s">
        <v>1174</v>
      </c>
      <c r="E861" s="324">
        <v>900000</v>
      </c>
      <c r="F861" s="324">
        <v>900000</v>
      </c>
    </row>
    <row r="862" spans="1:6">
      <c r="A862" s="322" t="s">
        <v>248</v>
      </c>
      <c r="B862" s="323" t="s">
        <v>1188</v>
      </c>
      <c r="C862" s="323" t="s">
        <v>1200</v>
      </c>
      <c r="D862" s="323" t="s">
        <v>1144</v>
      </c>
      <c r="E862" s="324">
        <v>900000</v>
      </c>
      <c r="F862" s="324">
        <v>900000</v>
      </c>
    </row>
    <row r="863" spans="1:6">
      <c r="A863" s="322" t="s">
        <v>1229</v>
      </c>
      <c r="B863" s="323" t="s">
        <v>1188</v>
      </c>
      <c r="C863" s="323" t="s">
        <v>1200</v>
      </c>
      <c r="D863" s="323" t="s">
        <v>1230</v>
      </c>
      <c r="E863" s="324">
        <v>900000</v>
      </c>
      <c r="F863" s="324">
        <v>900000</v>
      </c>
    </row>
    <row r="864" spans="1:6" ht="25.5">
      <c r="A864" s="322" t="s">
        <v>477</v>
      </c>
      <c r="B864" s="323" t="s">
        <v>990</v>
      </c>
      <c r="C864" s="323" t="s">
        <v>1174</v>
      </c>
      <c r="D864" s="323" t="s">
        <v>1174</v>
      </c>
      <c r="E864" s="324">
        <v>187650</v>
      </c>
      <c r="F864" s="324">
        <v>187650</v>
      </c>
    </row>
    <row r="865" spans="1:6" ht="102">
      <c r="A865" s="322" t="s">
        <v>504</v>
      </c>
      <c r="B865" s="323" t="s">
        <v>690</v>
      </c>
      <c r="C865" s="323" t="s">
        <v>1174</v>
      </c>
      <c r="D865" s="323" t="s">
        <v>1174</v>
      </c>
      <c r="E865" s="324">
        <v>187650</v>
      </c>
      <c r="F865" s="324">
        <v>187650</v>
      </c>
    </row>
    <row r="866" spans="1:6" ht="38.25">
      <c r="A866" s="322" t="s">
        <v>1328</v>
      </c>
      <c r="B866" s="323" t="s">
        <v>690</v>
      </c>
      <c r="C866" s="323" t="s">
        <v>1329</v>
      </c>
      <c r="D866" s="323" t="s">
        <v>1174</v>
      </c>
      <c r="E866" s="324">
        <v>187650</v>
      </c>
      <c r="F866" s="324">
        <v>187650</v>
      </c>
    </row>
    <row r="867" spans="1:6">
      <c r="A867" s="322" t="s">
        <v>1199</v>
      </c>
      <c r="B867" s="323" t="s">
        <v>690</v>
      </c>
      <c r="C867" s="323" t="s">
        <v>1200</v>
      </c>
      <c r="D867" s="323" t="s">
        <v>1174</v>
      </c>
      <c r="E867" s="324">
        <v>187650</v>
      </c>
      <c r="F867" s="324">
        <v>187650</v>
      </c>
    </row>
    <row r="868" spans="1:6">
      <c r="A868" s="322" t="s">
        <v>248</v>
      </c>
      <c r="B868" s="323" t="s">
        <v>690</v>
      </c>
      <c r="C868" s="323" t="s">
        <v>1200</v>
      </c>
      <c r="D868" s="323" t="s">
        <v>1144</v>
      </c>
      <c r="E868" s="324">
        <v>187650</v>
      </c>
      <c r="F868" s="324">
        <v>187650</v>
      </c>
    </row>
    <row r="869" spans="1:6">
      <c r="A869" s="322" t="s">
        <v>210</v>
      </c>
      <c r="B869" s="323" t="s">
        <v>690</v>
      </c>
      <c r="C869" s="323" t="s">
        <v>1200</v>
      </c>
      <c r="D869" s="323" t="s">
        <v>381</v>
      </c>
      <c r="E869" s="324">
        <v>187650</v>
      </c>
      <c r="F869" s="324">
        <v>187650</v>
      </c>
    </row>
    <row r="870" spans="1:6" ht="51">
      <c r="A870" s="322" t="s">
        <v>1240</v>
      </c>
      <c r="B870" s="323" t="s">
        <v>991</v>
      </c>
      <c r="C870" s="323" t="s">
        <v>1174</v>
      </c>
      <c r="D870" s="323" t="s">
        <v>1174</v>
      </c>
      <c r="E870" s="324">
        <v>2590000</v>
      </c>
      <c r="F870" s="324">
        <v>2590000</v>
      </c>
    </row>
    <row r="871" spans="1:6" ht="38.25">
      <c r="A871" s="322" t="s">
        <v>480</v>
      </c>
      <c r="B871" s="323" t="s">
        <v>992</v>
      </c>
      <c r="C871" s="323" t="s">
        <v>1174</v>
      </c>
      <c r="D871" s="323" t="s">
        <v>1174</v>
      </c>
      <c r="E871" s="324">
        <v>2587000</v>
      </c>
      <c r="F871" s="324">
        <v>2587000</v>
      </c>
    </row>
    <row r="872" spans="1:6" ht="127.5">
      <c r="A872" s="322" t="s">
        <v>1310</v>
      </c>
      <c r="B872" s="323" t="s">
        <v>672</v>
      </c>
      <c r="C872" s="323" t="s">
        <v>1174</v>
      </c>
      <c r="D872" s="323" t="s">
        <v>1174</v>
      </c>
      <c r="E872" s="324">
        <v>10000</v>
      </c>
      <c r="F872" s="324">
        <v>10000</v>
      </c>
    </row>
    <row r="873" spans="1:6" ht="38.25">
      <c r="A873" s="322" t="s">
        <v>1320</v>
      </c>
      <c r="B873" s="323" t="s">
        <v>672</v>
      </c>
      <c r="C873" s="323" t="s">
        <v>1321</v>
      </c>
      <c r="D873" s="323" t="s">
        <v>1174</v>
      </c>
      <c r="E873" s="324">
        <v>10000</v>
      </c>
      <c r="F873" s="324">
        <v>10000</v>
      </c>
    </row>
    <row r="874" spans="1:6" ht="38.25">
      <c r="A874" s="322" t="s">
        <v>1197</v>
      </c>
      <c r="B874" s="323" t="s">
        <v>672</v>
      </c>
      <c r="C874" s="323" t="s">
        <v>1198</v>
      </c>
      <c r="D874" s="323" t="s">
        <v>1174</v>
      </c>
      <c r="E874" s="324">
        <v>10000</v>
      </c>
      <c r="F874" s="324">
        <v>10000</v>
      </c>
    </row>
    <row r="875" spans="1:6">
      <c r="A875" s="322" t="s">
        <v>183</v>
      </c>
      <c r="B875" s="323" t="s">
        <v>672</v>
      </c>
      <c r="C875" s="323" t="s">
        <v>1198</v>
      </c>
      <c r="D875" s="323" t="s">
        <v>1140</v>
      </c>
      <c r="E875" s="324">
        <v>10000</v>
      </c>
      <c r="F875" s="324">
        <v>10000</v>
      </c>
    </row>
    <row r="876" spans="1:6" ht="25.5">
      <c r="A876" s="322" t="s">
        <v>145</v>
      </c>
      <c r="B876" s="323" t="s">
        <v>672</v>
      </c>
      <c r="C876" s="323" t="s">
        <v>1198</v>
      </c>
      <c r="D876" s="323" t="s">
        <v>360</v>
      </c>
      <c r="E876" s="324">
        <v>10000</v>
      </c>
      <c r="F876" s="324">
        <v>10000</v>
      </c>
    </row>
    <row r="877" spans="1:6" ht="140.25">
      <c r="A877" s="322" t="s">
        <v>1520</v>
      </c>
      <c r="B877" s="323" t="s">
        <v>1348</v>
      </c>
      <c r="C877" s="323" t="s">
        <v>1174</v>
      </c>
      <c r="D877" s="323" t="s">
        <v>1174</v>
      </c>
      <c r="E877" s="324">
        <v>2577000</v>
      </c>
      <c r="F877" s="324">
        <v>2577000</v>
      </c>
    </row>
    <row r="878" spans="1:6">
      <c r="A878" s="322" t="s">
        <v>1322</v>
      </c>
      <c r="B878" s="323" t="s">
        <v>1348</v>
      </c>
      <c r="C878" s="323" t="s">
        <v>1323</v>
      </c>
      <c r="D878" s="323" t="s">
        <v>1174</v>
      </c>
      <c r="E878" s="324">
        <v>2577000</v>
      </c>
      <c r="F878" s="324">
        <v>2577000</v>
      </c>
    </row>
    <row r="879" spans="1:6" ht="63.75">
      <c r="A879" s="322" t="s">
        <v>1207</v>
      </c>
      <c r="B879" s="323" t="s">
        <v>1348</v>
      </c>
      <c r="C879" s="323" t="s">
        <v>354</v>
      </c>
      <c r="D879" s="323" t="s">
        <v>1174</v>
      </c>
      <c r="E879" s="324">
        <v>2577000</v>
      </c>
      <c r="F879" s="324">
        <v>2577000</v>
      </c>
    </row>
    <row r="880" spans="1:6">
      <c r="A880" s="322" t="s">
        <v>183</v>
      </c>
      <c r="B880" s="323" t="s">
        <v>1348</v>
      </c>
      <c r="C880" s="323" t="s">
        <v>354</v>
      </c>
      <c r="D880" s="323" t="s">
        <v>1140</v>
      </c>
      <c r="E880" s="324">
        <v>2577000</v>
      </c>
      <c r="F880" s="324">
        <v>2577000</v>
      </c>
    </row>
    <row r="881" spans="1:6" ht="25.5">
      <c r="A881" s="322" t="s">
        <v>145</v>
      </c>
      <c r="B881" s="323" t="s">
        <v>1348</v>
      </c>
      <c r="C881" s="323" t="s">
        <v>354</v>
      </c>
      <c r="D881" s="323" t="s">
        <v>360</v>
      </c>
      <c r="E881" s="324">
        <v>2577000</v>
      </c>
      <c r="F881" s="324">
        <v>2577000</v>
      </c>
    </row>
    <row r="882" spans="1:6" ht="38.25">
      <c r="A882" s="322" t="s">
        <v>447</v>
      </c>
      <c r="B882" s="323" t="s">
        <v>1311</v>
      </c>
      <c r="C882" s="323" t="s">
        <v>1174</v>
      </c>
      <c r="D882" s="323" t="s">
        <v>1174</v>
      </c>
      <c r="E882" s="324">
        <v>3000</v>
      </c>
      <c r="F882" s="324">
        <v>3000</v>
      </c>
    </row>
    <row r="883" spans="1:6" ht="127.5">
      <c r="A883" s="322" t="s">
        <v>1312</v>
      </c>
      <c r="B883" s="323" t="s">
        <v>1313</v>
      </c>
      <c r="C883" s="323" t="s">
        <v>1174</v>
      </c>
      <c r="D883" s="323" t="s">
        <v>1174</v>
      </c>
      <c r="E883" s="324">
        <v>3000</v>
      </c>
      <c r="F883" s="324">
        <v>3000</v>
      </c>
    </row>
    <row r="884" spans="1:6" ht="38.25">
      <c r="A884" s="322" t="s">
        <v>1320</v>
      </c>
      <c r="B884" s="323" t="s">
        <v>1313</v>
      </c>
      <c r="C884" s="323" t="s">
        <v>1321</v>
      </c>
      <c r="D884" s="323" t="s">
        <v>1174</v>
      </c>
      <c r="E884" s="324">
        <v>3000</v>
      </c>
      <c r="F884" s="324">
        <v>3000</v>
      </c>
    </row>
    <row r="885" spans="1:6" ht="38.25">
      <c r="A885" s="322" t="s">
        <v>1197</v>
      </c>
      <c r="B885" s="323" t="s">
        <v>1313</v>
      </c>
      <c r="C885" s="323" t="s">
        <v>1198</v>
      </c>
      <c r="D885" s="323" t="s">
        <v>1174</v>
      </c>
      <c r="E885" s="324">
        <v>3000</v>
      </c>
      <c r="F885" s="324">
        <v>3000</v>
      </c>
    </row>
    <row r="886" spans="1:6">
      <c r="A886" s="322" t="s">
        <v>183</v>
      </c>
      <c r="B886" s="323" t="s">
        <v>1313</v>
      </c>
      <c r="C886" s="323" t="s">
        <v>1198</v>
      </c>
      <c r="D886" s="323" t="s">
        <v>1140</v>
      </c>
      <c r="E886" s="324">
        <v>3000</v>
      </c>
      <c r="F886" s="324">
        <v>3000</v>
      </c>
    </row>
    <row r="887" spans="1:6" ht="25.5">
      <c r="A887" s="322" t="s">
        <v>145</v>
      </c>
      <c r="B887" s="323" t="s">
        <v>1313</v>
      </c>
      <c r="C887" s="323" t="s">
        <v>1198</v>
      </c>
      <c r="D887" s="323" t="s">
        <v>360</v>
      </c>
      <c r="E887" s="324">
        <v>3000</v>
      </c>
      <c r="F887" s="324">
        <v>3000</v>
      </c>
    </row>
    <row r="888" spans="1:6" ht="38.25">
      <c r="A888" s="322" t="s">
        <v>483</v>
      </c>
      <c r="B888" s="323" t="s">
        <v>993</v>
      </c>
      <c r="C888" s="323" t="s">
        <v>1174</v>
      </c>
      <c r="D888" s="323" t="s">
        <v>1174</v>
      </c>
      <c r="E888" s="324">
        <v>59540450</v>
      </c>
      <c r="F888" s="324">
        <v>72542550</v>
      </c>
    </row>
    <row r="889" spans="1:6" ht="25.5">
      <c r="A889" s="322" t="s">
        <v>484</v>
      </c>
      <c r="B889" s="323" t="s">
        <v>994</v>
      </c>
      <c r="C889" s="323" t="s">
        <v>1174</v>
      </c>
      <c r="D889" s="323" t="s">
        <v>1174</v>
      </c>
      <c r="E889" s="324">
        <v>5054050</v>
      </c>
      <c r="F889" s="324">
        <v>5056150</v>
      </c>
    </row>
    <row r="890" spans="1:6" ht="63.75">
      <c r="A890" s="322" t="s">
        <v>359</v>
      </c>
      <c r="B890" s="323" t="s">
        <v>671</v>
      </c>
      <c r="C890" s="323" t="s">
        <v>1174</v>
      </c>
      <c r="D890" s="323" t="s">
        <v>1174</v>
      </c>
      <c r="E890" s="324">
        <v>153050</v>
      </c>
      <c r="F890" s="324">
        <v>155150</v>
      </c>
    </row>
    <row r="891" spans="1:6" ht="38.25">
      <c r="A891" s="322" t="s">
        <v>1320</v>
      </c>
      <c r="B891" s="323" t="s">
        <v>671</v>
      </c>
      <c r="C891" s="323" t="s">
        <v>1321</v>
      </c>
      <c r="D891" s="323" t="s">
        <v>1174</v>
      </c>
      <c r="E891" s="324">
        <v>153050</v>
      </c>
      <c r="F891" s="324">
        <v>155150</v>
      </c>
    </row>
    <row r="892" spans="1:6" ht="38.25">
      <c r="A892" s="322" t="s">
        <v>1197</v>
      </c>
      <c r="B892" s="323" t="s">
        <v>671</v>
      </c>
      <c r="C892" s="323" t="s">
        <v>1198</v>
      </c>
      <c r="D892" s="323" t="s">
        <v>1174</v>
      </c>
      <c r="E892" s="324">
        <v>153050</v>
      </c>
      <c r="F892" s="324">
        <v>155150</v>
      </c>
    </row>
    <row r="893" spans="1:6">
      <c r="A893" s="322" t="s">
        <v>183</v>
      </c>
      <c r="B893" s="323" t="s">
        <v>671</v>
      </c>
      <c r="C893" s="323" t="s">
        <v>1198</v>
      </c>
      <c r="D893" s="323" t="s">
        <v>1140</v>
      </c>
      <c r="E893" s="324">
        <v>153050</v>
      </c>
      <c r="F893" s="324">
        <v>155150</v>
      </c>
    </row>
    <row r="894" spans="1:6">
      <c r="A894" s="322" t="s">
        <v>252</v>
      </c>
      <c r="B894" s="323" t="s">
        <v>671</v>
      </c>
      <c r="C894" s="323" t="s">
        <v>1198</v>
      </c>
      <c r="D894" s="323" t="s">
        <v>358</v>
      </c>
      <c r="E894" s="324">
        <v>153050</v>
      </c>
      <c r="F894" s="324">
        <v>155150</v>
      </c>
    </row>
    <row r="895" spans="1:6" ht="89.25">
      <c r="A895" s="322" t="s">
        <v>1866</v>
      </c>
      <c r="B895" s="323" t="s">
        <v>1380</v>
      </c>
      <c r="C895" s="323" t="s">
        <v>1174</v>
      </c>
      <c r="D895" s="323" t="s">
        <v>1174</v>
      </c>
      <c r="E895" s="324">
        <v>26250</v>
      </c>
      <c r="F895" s="324">
        <v>26250</v>
      </c>
    </row>
    <row r="896" spans="1:6" ht="38.25">
      <c r="A896" s="322" t="s">
        <v>1320</v>
      </c>
      <c r="B896" s="323" t="s">
        <v>1380</v>
      </c>
      <c r="C896" s="323" t="s">
        <v>1321</v>
      </c>
      <c r="D896" s="323" t="s">
        <v>1174</v>
      </c>
      <c r="E896" s="324">
        <v>26250</v>
      </c>
      <c r="F896" s="324">
        <v>26250</v>
      </c>
    </row>
    <row r="897" spans="1:6" ht="38.25">
      <c r="A897" s="322" t="s">
        <v>1197</v>
      </c>
      <c r="B897" s="323" t="s">
        <v>1380</v>
      </c>
      <c r="C897" s="323" t="s">
        <v>1198</v>
      </c>
      <c r="D897" s="323" t="s">
        <v>1174</v>
      </c>
      <c r="E897" s="324">
        <v>26250</v>
      </c>
      <c r="F897" s="324">
        <v>26250</v>
      </c>
    </row>
    <row r="898" spans="1:6">
      <c r="A898" s="322" t="s">
        <v>183</v>
      </c>
      <c r="B898" s="323" t="s">
        <v>1380</v>
      </c>
      <c r="C898" s="323" t="s">
        <v>1198</v>
      </c>
      <c r="D898" s="323" t="s">
        <v>1140</v>
      </c>
      <c r="E898" s="324">
        <v>26250</v>
      </c>
      <c r="F898" s="324">
        <v>26250</v>
      </c>
    </row>
    <row r="899" spans="1:6">
      <c r="A899" s="322" t="s">
        <v>252</v>
      </c>
      <c r="B899" s="323" t="s">
        <v>1380</v>
      </c>
      <c r="C899" s="323" t="s">
        <v>1198</v>
      </c>
      <c r="D899" s="323" t="s">
        <v>358</v>
      </c>
      <c r="E899" s="324">
        <v>26250</v>
      </c>
      <c r="F899" s="324">
        <v>26250</v>
      </c>
    </row>
    <row r="900" spans="1:6" ht="140.25">
      <c r="A900" s="322" t="s">
        <v>2147</v>
      </c>
      <c r="B900" s="323" t="s">
        <v>1879</v>
      </c>
      <c r="C900" s="323" t="s">
        <v>1174</v>
      </c>
      <c r="D900" s="323" t="s">
        <v>1174</v>
      </c>
      <c r="E900" s="324">
        <v>4874750</v>
      </c>
      <c r="F900" s="324">
        <v>4874750</v>
      </c>
    </row>
    <row r="901" spans="1:6">
      <c r="A901" s="322" t="s">
        <v>1330</v>
      </c>
      <c r="B901" s="323" t="s">
        <v>1879</v>
      </c>
      <c r="C901" s="323" t="s">
        <v>1331</v>
      </c>
      <c r="D901" s="323" t="s">
        <v>1174</v>
      </c>
      <c r="E901" s="324">
        <v>4874750</v>
      </c>
      <c r="F901" s="324">
        <v>4874750</v>
      </c>
    </row>
    <row r="902" spans="1:6">
      <c r="A902" s="322" t="s">
        <v>68</v>
      </c>
      <c r="B902" s="323" t="s">
        <v>1879</v>
      </c>
      <c r="C902" s="323" t="s">
        <v>430</v>
      </c>
      <c r="D902" s="323" t="s">
        <v>1174</v>
      </c>
      <c r="E902" s="324">
        <v>4874750</v>
      </c>
      <c r="F902" s="324">
        <v>4874750</v>
      </c>
    </row>
    <row r="903" spans="1:6">
      <c r="A903" s="322" t="s">
        <v>183</v>
      </c>
      <c r="B903" s="323" t="s">
        <v>1879</v>
      </c>
      <c r="C903" s="323" t="s">
        <v>430</v>
      </c>
      <c r="D903" s="323" t="s">
        <v>1140</v>
      </c>
      <c r="E903" s="324">
        <v>4874750</v>
      </c>
      <c r="F903" s="324">
        <v>4874750</v>
      </c>
    </row>
    <row r="904" spans="1:6">
      <c r="A904" s="322" t="s">
        <v>252</v>
      </c>
      <c r="B904" s="323" t="s">
        <v>1879</v>
      </c>
      <c r="C904" s="323" t="s">
        <v>430</v>
      </c>
      <c r="D904" s="323" t="s">
        <v>358</v>
      </c>
      <c r="E904" s="324">
        <v>4874750</v>
      </c>
      <c r="F904" s="324">
        <v>4874750</v>
      </c>
    </row>
    <row r="905" spans="1:6" ht="25.5">
      <c r="A905" s="322" t="s">
        <v>486</v>
      </c>
      <c r="B905" s="323" t="s">
        <v>995</v>
      </c>
      <c r="C905" s="323" t="s">
        <v>1174</v>
      </c>
      <c r="D905" s="323" t="s">
        <v>1174</v>
      </c>
      <c r="E905" s="324">
        <v>54406400</v>
      </c>
      <c r="F905" s="324">
        <v>67406400</v>
      </c>
    </row>
    <row r="906" spans="1:6" ht="89.25">
      <c r="A906" s="322" t="s">
        <v>825</v>
      </c>
      <c r="B906" s="323" t="s">
        <v>951</v>
      </c>
      <c r="C906" s="323" t="s">
        <v>1174</v>
      </c>
      <c r="D906" s="323" t="s">
        <v>1174</v>
      </c>
      <c r="E906" s="324">
        <v>406400</v>
      </c>
      <c r="F906" s="324">
        <v>406400</v>
      </c>
    </row>
    <row r="907" spans="1:6">
      <c r="A907" s="322" t="s">
        <v>1322</v>
      </c>
      <c r="B907" s="323" t="s">
        <v>951</v>
      </c>
      <c r="C907" s="323" t="s">
        <v>1323</v>
      </c>
      <c r="D907" s="323" t="s">
        <v>1174</v>
      </c>
      <c r="E907" s="324">
        <v>406400</v>
      </c>
      <c r="F907" s="324">
        <v>406400</v>
      </c>
    </row>
    <row r="908" spans="1:6" ht="63.75">
      <c r="A908" s="322" t="s">
        <v>1207</v>
      </c>
      <c r="B908" s="323" t="s">
        <v>951</v>
      </c>
      <c r="C908" s="323" t="s">
        <v>354</v>
      </c>
      <c r="D908" s="323" t="s">
        <v>1174</v>
      </c>
      <c r="E908" s="324">
        <v>406400</v>
      </c>
      <c r="F908" s="324">
        <v>406400</v>
      </c>
    </row>
    <row r="909" spans="1:6">
      <c r="A909" s="322" t="s">
        <v>183</v>
      </c>
      <c r="B909" s="323" t="s">
        <v>951</v>
      </c>
      <c r="C909" s="323" t="s">
        <v>354</v>
      </c>
      <c r="D909" s="323" t="s">
        <v>1140</v>
      </c>
      <c r="E909" s="324">
        <v>406400</v>
      </c>
      <c r="F909" s="324">
        <v>406400</v>
      </c>
    </row>
    <row r="910" spans="1:6">
      <c r="A910" s="322" t="s">
        <v>185</v>
      </c>
      <c r="B910" s="323" t="s">
        <v>951</v>
      </c>
      <c r="C910" s="323" t="s">
        <v>354</v>
      </c>
      <c r="D910" s="323" t="s">
        <v>356</v>
      </c>
      <c r="E910" s="324">
        <v>406400</v>
      </c>
      <c r="F910" s="324">
        <v>406400</v>
      </c>
    </row>
    <row r="911" spans="1:6" ht="89.25">
      <c r="A911" s="322" t="s">
        <v>357</v>
      </c>
      <c r="B911" s="323" t="s">
        <v>670</v>
      </c>
      <c r="C911" s="323" t="s">
        <v>1174</v>
      </c>
      <c r="D911" s="323" t="s">
        <v>1174</v>
      </c>
      <c r="E911" s="324">
        <v>54000000</v>
      </c>
      <c r="F911" s="324">
        <v>67000000</v>
      </c>
    </row>
    <row r="912" spans="1:6">
      <c r="A912" s="322" t="s">
        <v>1322</v>
      </c>
      <c r="B912" s="323" t="s">
        <v>670</v>
      </c>
      <c r="C912" s="323" t="s">
        <v>1323</v>
      </c>
      <c r="D912" s="323" t="s">
        <v>1174</v>
      </c>
      <c r="E912" s="324">
        <v>54000000</v>
      </c>
      <c r="F912" s="324">
        <v>67000000</v>
      </c>
    </row>
    <row r="913" spans="1:6" ht="63.75">
      <c r="A913" s="322" t="s">
        <v>1207</v>
      </c>
      <c r="B913" s="323" t="s">
        <v>670</v>
      </c>
      <c r="C913" s="323" t="s">
        <v>354</v>
      </c>
      <c r="D913" s="323" t="s">
        <v>1174</v>
      </c>
      <c r="E913" s="324">
        <v>54000000</v>
      </c>
      <c r="F913" s="324">
        <v>67000000</v>
      </c>
    </row>
    <row r="914" spans="1:6">
      <c r="A914" s="322" t="s">
        <v>183</v>
      </c>
      <c r="B914" s="323" t="s">
        <v>670</v>
      </c>
      <c r="C914" s="323" t="s">
        <v>354</v>
      </c>
      <c r="D914" s="323" t="s">
        <v>1140</v>
      </c>
      <c r="E914" s="324">
        <v>54000000</v>
      </c>
      <c r="F914" s="324">
        <v>67000000</v>
      </c>
    </row>
    <row r="915" spans="1:6">
      <c r="A915" s="322" t="s">
        <v>185</v>
      </c>
      <c r="B915" s="323" t="s">
        <v>670</v>
      </c>
      <c r="C915" s="323" t="s">
        <v>354</v>
      </c>
      <c r="D915" s="323" t="s">
        <v>356</v>
      </c>
      <c r="E915" s="324">
        <v>54000000</v>
      </c>
      <c r="F915" s="324">
        <v>67000000</v>
      </c>
    </row>
    <row r="916" spans="1:6" ht="25.5">
      <c r="A916" s="322" t="s">
        <v>488</v>
      </c>
      <c r="B916" s="323" t="s">
        <v>996</v>
      </c>
      <c r="C916" s="323" t="s">
        <v>1174</v>
      </c>
      <c r="D916" s="323" t="s">
        <v>1174</v>
      </c>
      <c r="E916" s="324">
        <v>80000</v>
      </c>
      <c r="F916" s="324">
        <v>80000</v>
      </c>
    </row>
    <row r="917" spans="1:6" ht="76.5">
      <c r="A917" s="322" t="s">
        <v>407</v>
      </c>
      <c r="B917" s="323" t="s">
        <v>1741</v>
      </c>
      <c r="C917" s="323" t="s">
        <v>1174</v>
      </c>
      <c r="D917" s="323" t="s">
        <v>1174</v>
      </c>
      <c r="E917" s="324">
        <v>80000</v>
      </c>
      <c r="F917" s="324">
        <v>80000</v>
      </c>
    </row>
    <row r="918" spans="1:6" ht="38.25">
      <c r="A918" s="322" t="s">
        <v>1328</v>
      </c>
      <c r="B918" s="323" t="s">
        <v>1741</v>
      </c>
      <c r="C918" s="323" t="s">
        <v>1329</v>
      </c>
      <c r="D918" s="323" t="s">
        <v>1174</v>
      </c>
      <c r="E918" s="324">
        <v>80000</v>
      </c>
      <c r="F918" s="324">
        <v>80000</v>
      </c>
    </row>
    <row r="919" spans="1:6">
      <c r="A919" s="322" t="s">
        <v>1199</v>
      </c>
      <c r="B919" s="323" t="s">
        <v>1741</v>
      </c>
      <c r="C919" s="323" t="s">
        <v>1200</v>
      </c>
      <c r="D919" s="323" t="s">
        <v>1174</v>
      </c>
      <c r="E919" s="324">
        <v>80000</v>
      </c>
      <c r="F919" s="324">
        <v>80000</v>
      </c>
    </row>
    <row r="920" spans="1:6">
      <c r="A920" s="322" t="s">
        <v>140</v>
      </c>
      <c r="B920" s="323" t="s">
        <v>1741</v>
      </c>
      <c r="C920" s="323" t="s">
        <v>1200</v>
      </c>
      <c r="D920" s="323" t="s">
        <v>1142</v>
      </c>
      <c r="E920" s="324">
        <v>80000</v>
      </c>
      <c r="F920" s="324">
        <v>80000</v>
      </c>
    </row>
    <row r="921" spans="1:6">
      <c r="A921" s="322" t="s">
        <v>1077</v>
      </c>
      <c r="B921" s="323" t="s">
        <v>1741</v>
      </c>
      <c r="C921" s="323" t="s">
        <v>1200</v>
      </c>
      <c r="D921" s="323" t="s">
        <v>1078</v>
      </c>
      <c r="E921" s="324">
        <v>80000</v>
      </c>
      <c r="F921" s="324">
        <v>80000</v>
      </c>
    </row>
    <row r="922" spans="1:6" ht="38.25">
      <c r="A922" s="322" t="s">
        <v>596</v>
      </c>
      <c r="B922" s="323" t="s">
        <v>997</v>
      </c>
      <c r="C922" s="323" t="s">
        <v>1174</v>
      </c>
      <c r="D922" s="323" t="s">
        <v>1174</v>
      </c>
      <c r="E922" s="324">
        <v>960000</v>
      </c>
      <c r="F922" s="324">
        <v>960000</v>
      </c>
    </row>
    <row r="923" spans="1:6" ht="38.25">
      <c r="A923" s="322" t="s">
        <v>597</v>
      </c>
      <c r="B923" s="323" t="s">
        <v>998</v>
      </c>
      <c r="C923" s="323" t="s">
        <v>1174</v>
      </c>
      <c r="D923" s="323" t="s">
        <v>1174</v>
      </c>
      <c r="E923" s="324">
        <v>960000</v>
      </c>
      <c r="F923" s="324">
        <v>960000</v>
      </c>
    </row>
    <row r="924" spans="1:6" ht="89.25">
      <c r="A924" s="322" t="s">
        <v>528</v>
      </c>
      <c r="B924" s="323" t="s">
        <v>736</v>
      </c>
      <c r="C924" s="323" t="s">
        <v>1174</v>
      </c>
      <c r="D924" s="323" t="s">
        <v>1174</v>
      </c>
      <c r="E924" s="324">
        <v>960000</v>
      </c>
      <c r="F924" s="324">
        <v>960000</v>
      </c>
    </row>
    <row r="925" spans="1:6" ht="25.5">
      <c r="A925" s="322" t="s">
        <v>1324</v>
      </c>
      <c r="B925" s="323" t="s">
        <v>736</v>
      </c>
      <c r="C925" s="323" t="s">
        <v>1325</v>
      </c>
      <c r="D925" s="323" t="s">
        <v>1174</v>
      </c>
      <c r="E925" s="324">
        <v>960000</v>
      </c>
      <c r="F925" s="324">
        <v>960000</v>
      </c>
    </row>
    <row r="926" spans="1:6">
      <c r="A926" s="322" t="s">
        <v>531</v>
      </c>
      <c r="B926" s="323" t="s">
        <v>736</v>
      </c>
      <c r="C926" s="323" t="s">
        <v>532</v>
      </c>
      <c r="D926" s="323" t="s">
        <v>1174</v>
      </c>
      <c r="E926" s="324">
        <v>960000</v>
      </c>
      <c r="F926" s="324">
        <v>960000</v>
      </c>
    </row>
    <row r="927" spans="1:6" ht="25.5">
      <c r="A927" s="322" t="s">
        <v>239</v>
      </c>
      <c r="B927" s="323" t="s">
        <v>736</v>
      </c>
      <c r="C927" s="323" t="s">
        <v>532</v>
      </c>
      <c r="D927" s="323" t="s">
        <v>1141</v>
      </c>
      <c r="E927" s="324">
        <v>960000</v>
      </c>
      <c r="F927" s="324">
        <v>960000</v>
      </c>
    </row>
    <row r="928" spans="1:6">
      <c r="A928" s="322" t="s">
        <v>3</v>
      </c>
      <c r="B928" s="323" t="s">
        <v>736</v>
      </c>
      <c r="C928" s="323" t="s">
        <v>532</v>
      </c>
      <c r="D928" s="323" t="s">
        <v>386</v>
      </c>
      <c r="E928" s="324">
        <v>960000</v>
      </c>
      <c r="F928" s="324">
        <v>960000</v>
      </c>
    </row>
    <row r="929" spans="1:6" ht="38.25">
      <c r="A929" s="322" t="s">
        <v>1375</v>
      </c>
      <c r="B929" s="323" t="s">
        <v>999</v>
      </c>
      <c r="C929" s="323" t="s">
        <v>1174</v>
      </c>
      <c r="D929" s="323" t="s">
        <v>1174</v>
      </c>
      <c r="E929" s="324">
        <v>107097878</v>
      </c>
      <c r="F929" s="324">
        <v>107306678</v>
      </c>
    </row>
    <row r="930" spans="1:6" ht="76.5">
      <c r="A930" s="322" t="s">
        <v>1378</v>
      </c>
      <c r="B930" s="323" t="s">
        <v>1000</v>
      </c>
      <c r="C930" s="323" t="s">
        <v>1174</v>
      </c>
      <c r="D930" s="323" t="s">
        <v>1174</v>
      </c>
      <c r="E930" s="324">
        <v>86901000</v>
      </c>
      <c r="F930" s="324">
        <v>87109800</v>
      </c>
    </row>
    <row r="931" spans="1:6" ht="140.25">
      <c r="A931" s="322" t="s">
        <v>1990</v>
      </c>
      <c r="B931" s="323" t="s">
        <v>796</v>
      </c>
      <c r="C931" s="323" t="s">
        <v>1174</v>
      </c>
      <c r="D931" s="323" t="s">
        <v>1174</v>
      </c>
      <c r="E931" s="324">
        <v>5633700</v>
      </c>
      <c r="F931" s="324">
        <v>5842500</v>
      </c>
    </row>
    <row r="932" spans="1:6">
      <c r="A932" s="322" t="s">
        <v>1330</v>
      </c>
      <c r="B932" s="323" t="s">
        <v>796</v>
      </c>
      <c r="C932" s="323" t="s">
        <v>1331</v>
      </c>
      <c r="D932" s="323" t="s">
        <v>1174</v>
      </c>
      <c r="E932" s="324">
        <v>5633700</v>
      </c>
      <c r="F932" s="324">
        <v>5842500</v>
      </c>
    </row>
    <row r="933" spans="1:6">
      <c r="A933" s="322" t="s">
        <v>434</v>
      </c>
      <c r="B933" s="323" t="s">
        <v>796</v>
      </c>
      <c r="C933" s="323" t="s">
        <v>435</v>
      </c>
      <c r="D933" s="323" t="s">
        <v>1174</v>
      </c>
      <c r="E933" s="324">
        <v>5633700</v>
      </c>
      <c r="F933" s="324">
        <v>5842500</v>
      </c>
    </row>
    <row r="934" spans="1:6">
      <c r="A934" s="322" t="s">
        <v>187</v>
      </c>
      <c r="B934" s="323" t="s">
        <v>796</v>
      </c>
      <c r="C934" s="323" t="s">
        <v>435</v>
      </c>
      <c r="D934" s="323" t="s">
        <v>1154</v>
      </c>
      <c r="E934" s="324">
        <v>5633700</v>
      </c>
      <c r="F934" s="324">
        <v>5842500</v>
      </c>
    </row>
    <row r="935" spans="1:6" ht="25.5">
      <c r="A935" s="322" t="s">
        <v>188</v>
      </c>
      <c r="B935" s="323" t="s">
        <v>796</v>
      </c>
      <c r="C935" s="323" t="s">
        <v>435</v>
      </c>
      <c r="D935" s="323" t="s">
        <v>433</v>
      </c>
      <c r="E935" s="324">
        <v>5633700</v>
      </c>
      <c r="F935" s="324">
        <v>5842500</v>
      </c>
    </row>
    <row r="936" spans="1:6" ht="165.75">
      <c r="A936" s="322" t="s">
        <v>1483</v>
      </c>
      <c r="B936" s="323" t="s">
        <v>794</v>
      </c>
      <c r="C936" s="323" t="s">
        <v>1174</v>
      </c>
      <c r="D936" s="323" t="s">
        <v>1174</v>
      </c>
      <c r="E936" s="324">
        <v>302500</v>
      </c>
      <c r="F936" s="324">
        <v>302500</v>
      </c>
    </row>
    <row r="937" spans="1:6">
      <c r="A937" s="322" t="s">
        <v>1330</v>
      </c>
      <c r="B937" s="323" t="s">
        <v>794</v>
      </c>
      <c r="C937" s="323" t="s">
        <v>1331</v>
      </c>
      <c r="D937" s="323" t="s">
        <v>1174</v>
      </c>
      <c r="E937" s="324">
        <v>302500</v>
      </c>
      <c r="F937" s="324">
        <v>302500</v>
      </c>
    </row>
    <row r="938" spans="1:6">
      <c r="A938" s="322" t="s">
        <v>434</v>
      </c>
      <c r="B938" s="323" t="s">
        <v>794</v>
      </c>
      <c r="C938" s="323" t="s">
        <v>435</v>
      </c>
      <c r="D938" s="323" t="s">
        <v>1174</v>
      </c>
      <c r="E938" s="324">
        <v>302500</v>
      </c>
      <c r="F938" s="324">
        <v>302500</v>
      </c>
    </row>
    <row r="939" spans="1:6">
      <c r="A939" s="322" t="s">
        <v>234</v>
      </c>
      <c r="B939" s="323" t="s">
        <v>794</v>
      </c>
      <c r="C939" s="323" t="s">
        <v>435</v>
      </c>
      <c r="D939" s="323" t="s">
        <v>1135</v>
      </c>
      <c r="E939" s="324">
        <v>302500</v>
      </c>
      <c r="F939" s="324">
        <v>302500</v>
      </c>
    </row>
    <row r="940" spans="1:6">
      <c r="A940" s="322" t="s">
        <v>217</v>
      </c>
      <c r="B940" s="323" t="s">
        <v>794</v>
      </c>
      <c r="C940" s="323" t="s">
        <v>435</v>
      </c>
      <c r="D940" s="323" t="s">
        <v>337</v>
      </c>
      <c r="E940" s="324">
        <v>302500</v>
      </c>
      <c r="F940" s="324">
        <v>302500</v>
      </c>
    </row>
    <row r="941" spans="1:6" ht="178.5">
      <c r="A941" s="322" t="s">
        <v>1381</v>
      </c>
      <c r="B941" s="323" t="s">
        <v>801</v>
      </c>
      <c r="C941" s="323" t="s">
        <v>1174</v>
      </c>
      <c r="D941" s="323" t="s">
        <v>1174</v>
      </c>
      <c r="E941" s="324">
        <v>37664800</v>
      </c>
      <c r="F941" s="324">
        <v>37664800</v>
      </c>
    </row>
    <row r="942" spans="1:6">
      <c r="A942" s="322" t="s">
        <v>1330</v>
      </c>
      <c r="B942" s="323" t="s">
        <v>801</v>
      </c>
      <c r="C942" s="323" t="s">
        <v>1331</v>
      </c>
      <c r="D942" s="323" t="s">
        <v>1174</v>
      </c>
      <c r="E942" s="324">
        <v>37664800</v>
      </c>
      <c r="F942" s="324">
        <v>37664800</v>
      </c>
    </row>
    <row r="943" spans="1:6">
      <c r="A943" s="322" t="s">
        <v>1209</v>
      </c>
      <c r="B943" s="323" t="s">
        <v>801</v>
      </c>
      <c r="C943" s="323" t="s">
        <v>1210</v>
      </c>
      <c r="D943" s="323" t="s">
        <v>1174</v>
      </c>
      <c r="E943" s="324">
        <v>37664800</v>
      </c>
      <c r="F943" s="324">
        <v>37664800</v>
      </c>
    </row>
    <row r="944" spans="1:6" ht="51">
      <c r="A944" s="322" t="s">
        <v>1155</v>
      </c>
      <c r="B944" s="323" t="s">
        <v>801</v>
      </c>
      <c r="C944" s="323" t="s">
        <v>1210</v>
      </c>
      <c r="D944" s="323" t="s">
        <v>1156</v>
      </c>
      <c r="E944" s="324">
        <v>37664800</v>
      </c>
      <c r="F944" s="324">
        <v>37664800</v>
      </c>
    </row>
    <row r="945" spans="1:6" ht="51">
      <c r="A945" s="322" t="s">
        <v>211</v>
      </c>
      <c r="B945" s="323" t="s">
        <v>801</v>
      </c>
      <c r="C945" s="323" t="s">
        <v>1210</v>
      </c>
      <c r="D945" s="323" t="s">
        <v>437</v>
      </c>
      <c r="E945" s="324">
        <v>37664800</v>
      </c>
      <c r="F945" s="324">
        <v>37664800</v>
      </c>
    </row>
    <row r="946" spans="1:6" ht="140.25">
      <c r="A946" s="322" t="s">
        <v>1490</v>
      </c>
      <c r="B946" s="323" t="s">
        <v>803</v>
      </c>
      <c r="C946" s="323" t="s">
        <v>1174</v>
      </c>
      <c r="D946" s="323" t="s">
        <v>1174</v>
      </c>
      <c r="E946" s="324">
        <v>18140000</v>
      </c>
      <c r="F946" s="324">
        <v>18140000</v>
      </c>
    </row>
    <row r="947" spans="1:6">
      <c r="A947" s="322" t="s">
        <v>1330</v>
      </c>
      <c r="B947" s="323" t="s">
        <v>803</v>
      </c>
      <c r="C947" s="323" t="s">
        <v>1331</v>
      </c>
      <c r="D947" s="323" t="s">
        <v>1174</v>
      </c>
      <c r="E947" s="324">
        <v>18140000</v>
      </c>
      <c r="F947" s="324">
        <v>18140000</v>
      </c>
    </row>
    <row r="948" spans="1:6">
      <c r="A948" s="322" t="s">
        <v>68</v>
      </c>
      <c r="B948" s="323" t="s">
        <v>803</v>
      </c>
      <c r="C948" s="323" t="s">
        <v>430</v>
      </c>
      <c r="D948" s="323" t="s">
        <v>1174</v>
      </c>
      <c r="E948" s="324">
        <v>18140000</v>
      </c>
      <c r="F948" s="324">
        <v>18140000</v>
      </c>
    </row>
    <row r="949" spans="1:6" ht="51">
      <c r="A949" s="322" t="s">
        <v>1155</v>
      </c>
      <c r="B949" s="323" t="s">
        <v>803</v>
      </c>
      <c r="C949" s="323" t="s">
        <v>430</v>
      </c>
      <c r="D949" s="323" t="s">
        <v>1156</v>
      </c>
      <c r="E949" s="324">
        <v>18140000</v>
      </c>
      <c r="F949" s="324">
        <v>18140000</v>
      </c>
    </row>
    <row r="950" spans="1:6" ht="25.5">
      <c r="A950" s="322" t="s">
        <v>250</v>
      </c>
      <c r="B950" s="323" t="s">
        <v>803</v>
      </c>
      <c r="C950" s="323" t="s">
        <v>430</v>
      </c>
      <c r="D950" s="323" t="s">
        <v>439</v>
      </c>
      <c r="E950" s="324">
        <v>18140000</v>
      </c>
      <c r="F950" s="324">
        <v>18140000</v>
      </c>
    </row>
    <row r="951" spans="1:6" ht="127.5">
      <c r="A951" s="322" t="s">
        <v>540</v>
      </c>
      <c r="B951" s="323" t="s">
        <v>802</v>
      </c>
      <c r="C951" s="323" t="s">
        <v>1174</v>
      </c>
      <c r="D951" s="323" t="s">
        <v>1174</v>
      </c>
      <c r="E951" s="324">
        <v>25160000</v>
      </c>
      <c r="F951" s="324">
        <v>25160000</v>
      </c>
    </row>
    <row r="952" spans="1:6">
      <c r="A952" s="322" t="s">
        <v>1330</v>
      </c>
      <c r="B952" s="323" t="s">
        <v>802</v>
      </c>
      <c r="C952" s="323" t="s">
        <v>1331</v>
      </c>
      <c r="D952" s="323" t="s">
        <v>1174</v>
      </c>
      <c r="E952" s="324">
        <v>25160000</v>
      </c>
      <c r="F952" s="324">
        <v>25160000</v>
      </c>
    </row>
    <row r="953" spans="1:6">
      <c r="A953" s="322" t="s">
        <v>1209</v>
      </c>
      <c r="B953" s="323" t="s">
        <v>802</v>
      </c>
      <c r="C953" s="323" t="s">
        <v>1210</v>
      </c>
      <c r="D953" s="323" t="s">
        <v>1174</v>
      </c>
      <c r="E953" s="324">
        <v>25160000</v>
      </c>
      <c r="F953" s="324">
        <v>25160000</v>
      </c>
    </row>
    <row r="954" spans="1:6" ht="51">
      <c r="A954" s="322" t="s">
        <v>1155</v>
      </c>
      <c r="B954" s="323" t="s">
        <v>802</v>
      </c>
      <c r="C954" s="323" t="s">
        <v>1210</v>
      </c>
      <c r="D954" s="323" t="s">
        <v>1156</v>
      </c>
      <c r="E954" s="324">
        <v>25160000</v>
      </c>
      <c r="F954" s="324">
        <v>25160000</v>
      </c>
    </row>
    <row r="955" spans="1:6" ht="51">
      <c r="A955" s="322" t="s">
        <v>211</v>
      </c>
      <c r="B955" s="323" t="s">
        <v>802</v>
      </c>
      <c r="C955" s="323" t="s">
        <v>1210</v>
      </c>
      <c r="D955" s="323" t="s">
        <v>437</v>
      </c>
      <c r="E955" s="324">
        <v>25160000</v>
      </c>
      <c r="F955" s="324">
        <v>25160000</v>
      </c>
    </row>
    <row r="956" spans="1:6" ht="25.5">
      <c r="A956" s="322" t="s">
        <v>492</v>
      </c>
      <c r="B956" s="323" t="s">
        <v>1001</v>
      </c>
      <c r="C956" s="323" t="s">
        <v>1174</v>
      </c>
      <c r="D956" s="323" t="s">
        <v>1174</v>
      </c>
      <c r="E956" s="324">
        <v>20196878</v>
      </c>
      <c r="F956" s="324">
        <v>20196878</v>
      </c>
    </row>
    <row r="957" spans="1:6" ht="89.25">
      <c r="A957" s="322" t="s">
        <v>425</v>
      </c>
      <c r="B957" s="323" t="s">
        <v>788</v>
      </c>
      <c r="C957" s="323" t="s">
        <v>1174</v>
      </c>
      <c r="D957" s="323" t="s">
        <v>1174</v>
      </c>
      <c r="E957" s="324">
        <v>15857762</v>
      </c>
      <c r="F957" s="324">
        <v>15857762</v>
      </c>
    </row>
    <row r="958" spans="1:6" ht="76.5">
      <c r="A958" s="322" t="s">
        <v>1319</v>
      </c>
      <c r="B958" s="323" t="s">
        <v>788</v>
      </c>
      <c r="C958" s="323" t="s">
        <v>273</v>
      </c>
      <c r="D958" s="323" t="s">
        <v>1174</v>
      </c>
      <c r="E958" s="324">
        <v>14124968</v>
      </c>
      <c r="F958" s="324">
        <v>14124968</v>
      </c>
    </row>
    <row r="959" spans="1:6" ht="38.25">
      <c r="A959" s="322" t="s">
        <v>1204</v>
      </c>
      <c r="B959" s="323" t="s">
        <v>788</v>
      </c>
      <c r="C959" s="323" t="s">
        <v>28</v>
      </c>
      <c r="D959" s="323" t="s">
        <v>1174</v>
      </c>
      <c r="E959" s="324">
        <v>14124968</v>
      </c>
      <c r="F959" s="324">
        <v>14124968</v>
      </c>
    </row>
    <row r="960" spans="1:6">
      <c r="A960" s="322" t="s">
        <v>234</v>
      </c>
      <c r="B960" s="323" t="s">
        <v>788</v>
      </c>
      <c r="C960" s="323" t="s">
        <v>28</v>
      </c>
      <c r="D960" s="323" t="s">
        <v>1135</v>
      </c>
      <c r="E960" s="324">
        <v>14124968</v>
      </c>
      <c r="F960" s="324">
        <v>14124968</v>
      </c>
    </row>
    <row r="961" spans="1:6" ht="51">
      <c r="A961" s="322" t="s">
        <v>216</v>
      </c>
      <c r="B961" s="323" t="s">
        <v>788</v>
      </c>
      <c r="C961" s="323" t="s">
        <v>28</v>
      </c>
      <c r="D961" s="323" t="s">
        <v>331</v>
      </c>
      <c r="E961" s="324">
        <v>14124968</v>
      </c>
      <c r="F961" s="324">
        <v>14124968</v>
      </c>
    </row>
    <row r="962" spans="1:6" ht="38.25">
      <c r="A962" s="322" t="s">
        <v>1320</v>
      </c>
      <c r="B962" s="323" t="s">
        <v>788</v>
      </c>
      <c r="C962" s="323" t="s">
        <v>1321</v>
      </c>
      <c r="D962" s="323" t="s">
        <v>1174</v>
      </c>
      <c r="E962" s="324">
        <v>1720294</v>
      </c>
      <c r="F962" s="324">
        <v>1720294</v>
      </c>
    </row>
    <row r="963" spans="1:6" ht="38.25">
      <c r="A963" s="322" t="s">
        <v>1197</v>
      </c>
      <c r="B963" s="323" t="s">
        <v>788</v>
      </c>
      <c r="C963" s="323" t="s">
        <v>1198</v>
      </c>
      <c r="D963" s="323" t="s">
        <v>1174</v>
      </c>
      <c r="E963" s="324">
        <v>1720294</v>
      </c>
      <c r="F963" s="324">
        <v>1720294</v>
      </c>
    </row>
    <row r="964" spans="1:6">
      <c r="A964" s="322" t="s">
        <v>234</v>
      </c>
      <c r="B964" s="323" t="s">
        <v>788</v>
      </c>
      <c r="C964" s="323" t="s">
        <v>1198</v>
      </c>
      <c r="D964" s="323" t="s">
        <v>1135</v>
      </c>
      <c r="E964" s="324">
        <v>1720294</v>
      </c>
      <c r="F964" s="324">
        <v>1720294</v>
      </c>
    </row>
    <row r="965" spans="1:6" ht="51">
      <c r="A965" s="322" t="s">
        <v>216</v>
      </c>
      <c r="B965" s="323" t="s">
        <v>788</v>
      </c>
      <c r="C965" s="323" t="s">
        <v>1198</v>
      </c>
      <c r="D965" s="323" t="s">
        <v>331</v>
      </c>
      <c r="E965" s="324">
        <v>1720294</v>
      </c>
      <c r="F965" s="324">
        <v>1720294</v>
      </c>
    </row>
    <row r="966" spans="1:6">
      <c r="A966" s="322" t="s">
        <v>1322</v>
      </c>
      <c r="B966" s="323" t="s">
        <v>788</v>
      </c>
      <c r="C966" s="323" t="s">
        <v>1323</v>
      </c>
      <c r="D966" s="323" t="s">
        <v>1174</v>
      </c>
      <c r="E966" s="324">
        <v>12500</v>
      </c>
      <c r="F966" s="324">
        <v>12500</v>
      </c>
    </row>
    <row r="967" spans="1:6">
      <c r="A967" s="322" t="s">
        <v>1202</v>
      </c>
      <c r="B967" s="323" t="s">
        <v>788</v>
      </c>
      <c r="C967" s="323" t="s">
        <v>1203</v>
      </c>
      <c r="D967" s="323" t="s">
        <v>1174</v>
      </c>
      <c r="E967" s="324">
        <v>12500</v>
      </c>
      <c r="F967" s="324">
        <v>12500</v>
      </c>
    </row>
    <row r="968" spans="1:6">
      <c r="A968" s="322" t="s">
        <v>234</v>
      </c>
      <c r="B968" s="323" t="s">
        <v>788</v>
      </c>
      <c r="C968" s="323" t="s">
        <v>1203</v>
      </c>
      <c r="D968" s="323" t="s">
        <v>1135</v>
      </c>
      <c r="E968" s="324">
        <v>12500</v>
      </c>
      <c r="F968" s="324">
        <v>12500</v>
      </c>
    </row>
    <row r="969" spans="1:6" ht="51">
      <c r="A969" s="322" t="s">
        <v>216</v>
      </c>
      <c r="B969" s="323" t="s">
        <v>788</v>
      </c>
      <c r="C969" s="323" t="s">
        <v>1203</v>
      </c>
      <c r="D969" s="323" t="s">
        <v>331</v>
      </c>
      <c r="E969" s="324">
        <v>12500</v>
      </c>
      <c r="F969" s="324">
        <v>12500</v>
      </c>
    </row>
    <row r="970" spans="1:6" ht="127.5">
      <c r="A970" s="322" t="s">
        <v>535</v>
      </c>
      <c r="B970" s="323" t="s">
        <v>789</v>
      </c>
      <c r="C970" s="323" t="s">
        <v>1174</v>
      </c>
      <c r="D970" s="323" t="s">
        <v>1174</v>
      </c>
      <c r="E970" s="324">
        <v>704000</v>
      </c>
      <c r="F970" s="324">
        <v>704000</v>
      </c>
    </row>
    <row r="971" spans="1:6" ht="76.5">
      <c r="A971" s="322" t="s">
        <v>1319</v>
      </c>
      <c r="B971" s="323" t="s">
        <v>789</v>
      </c>
      <c r="C971" s="323" t="s">
        <v>273</v>
      </c>
      <c r="D971" s="323" t="s">
        <v>1174</v>
      </c>
      <c r="E971" s="324">
        <v>704000</v>
      </c>
      <c r="F971" s="324">
        <v>704000</v>
      </c>
    </row>
    <row r="972" spans="1:6" ht="38.25">
      <c r="A972" s="322" t="s">
        <v>1204</v>
      </c>
      <c r="B972" s="323" t="s">
        <v>789</v>
      </c>
      <c r="C972" s="323" t="s">
        <v>28</v>
      </c>
      <c r="D972" s="323" t="s">
        <v>1174</v>
      </c>
      <c r="E972" s="324">
        <v>704000</v>
      </c>
      <c r="F972" s="324">
        <v>704000</v>
      </c>
    </row>
    <row r="973" spans="1:6">
      <c r="A973" s="322" t="s">
        <v>234</v>
      </c>
      <c r="B973" s="323" t="s">
        <v>789</v>
      </c>
      <c r="C973" s="323" t="s">
        <v>28</v>
      </c>
      <c r="D973" s="323" t="s">
        <v>1135</v>
      </c>
      <c r="E973" s="324">
        <v>704000</v>
      </c>
      <c r="F973" s="324">
        <v>704000</v>
      </c>
    </row>
    <row r="974" spans="1:6" ht="51">
      <c r="A974" s="322" t="s">
        <v>216</v>
      </c>
      <c r="B974" s="323" t="s">
        <v>789</v>
      </c>
      <c r="C974" s="323" t="s">
        <v>28</v>
      </c>
      <c r="D974" s="323" t="s">
        <v>331</v>
      </c>
      <c r="E974" s="324">
        <v>704000</v>
      </c>
      <c r="F974" s="324">
        <v>704000</v>
      </c>
    </row>
    <row r="975" spans="1:6" ht="114.75">
      <c r="A975" s="322" t="s">
        <v>585</v>
      </c>
      <c r="B975" s="323" t="s">
        <v>790</v>
      </c>
      <c r="C975" s="323" t="s">
        <v>1174</v>
      </c>
      <c r="D975" s="323" t="s">
        <v>1174</v>
      </c>
      <c r="E975" s="324">
        <v>361140</v>
      </c>
      <c r="F975" s="324">
        <v>361140</v>
      </c>
    </row>
    <row r="976" spans="1:6" ht="76.5">
      <c r="A976" s="322" t="s">
        <v>1319</v>
      </c>
      <c r="B976" s="323" t="s">
        <v>790</v>
      </c>
      <c r="C976" s="323" t="s">
        <v>273</v>
      </c>
      <c r="D976" s="323" t="s">
        <v>1174</v>
      </c>
      <c r="E976" s="324">
        <v>361140</v>
      </c>
      <c r="F976" s="324">
        <v>361140</v>
      </c>
    </row>
    <row r="977" spans="1:6" ht="38.25">
      <c r="A977" s="322" t="s">
        <v>1204</v>
      </c>
      <c r="B977" s="323" t="s">
        <v>790</v>
      </c>
      <c r="C977" s="323" t="s">
        <v>28</v>
      </c>
      <c r="D977" s="323" t="s">
        <v>1174</v>
      </c>
      <c r="E977" s="324">
        <v>361140</v>
      </c>
      <c r="F977" s="324">
        <v>361140</v>
      </c>
    </row>
    <row r="978" spans="1:6">
      <c r="A978" s="322" t="s">
        <v>234</v>
      </c>
      <c r="B978" s="323" t="s">
        <v>790</v>
      </c>
      <c r="C978" s="323" t="s">
        <v>28</v>
      </c>
      <c r="D978" s="323" t="s">
        <v>1135</v>
      </c>
      <c r="E978" s="324">
        <v>361140</v>
      </c>
      <c r="F978" s="324">
        <v>361140</v>
      </c>
    </row>
    <row r="979" spans="1:6" ht="51">
      <c r="A979" s="322" t="s">
        <v>216</v>
      </c>
      <c r="B979" s="323" t="s">
        <v>790</v>
      </c>
      <c r="C979" s="323" t="s">
        <v>28</v>
      </c>
      <c r="D979" s="323" t="s">
        <v>331</v>
      </c>
      <c r="E979" s="324">
        <v>361140</v>
      </c>
      <c r="F979" s="324">
        <v>361140</v>
      </c>
    </row>
    <row r="980" spans="1:6" ht="102">
      <c r="A980" s="322" t="s">
        <v>933</v>
      </c>
      <c r="B980" s="323" t="s">
        <v>932</v>
      </c>
      <c r="C980" s="323" t="s">
        <v>1174</v>
      </c>
      <c r="D980" s="323" t="s">
        <v>1174</v>
      </c>
      <c r="E980" s="324">
        <v>1682095</v>
      </c>
      <c r="F980" s="324">
        <v>1682095</v>
      </c>
    </row>
    <row r="981" spans="1:6" ht="76.5">
      <c r="A981" s="322" t="s">
        <v>1319</v>
      </c>
      <c r="B981" s="323" t="s">
        <v>932</v>
      </c>
      <c r="C981" s="323" t="s">
        <v>273</v>
      </c>
      <c r="D981" s="323" t="s">
        <v>1174</v>
      </c>
      <c r="E981" s="324">
        <v>1682095</v>
      </c>
      <c r="F981" s="324">
        <v>1682095</v>
      </c>
    </row>
    <row r="982" spans="1:6" ht="38.25">
      <c r="A982" s="322" t="s">
        <v>1204</v>
      </c>
      <c r="B982" s="323" t="s">
        <v>932</v>
      </c>
      <c r="C982" s="323" t="s">
        <v>28</v>
      </c>
      <c r="D982" s="323" t="s">
        <v>1174</v>
      </c>
      <c r="E982" s="324">
        <v>1682095</v>
      </c>
      <c r="F982" s="324">
        <v>1682095</v>
      </c>
    </row>
    <row r="983" spans="1:6">
      <c r="A983" s="322" t="s">
        <v>234</v>
      </c>
      <c r="B983" s="323" t="s">
        <v>932</v>
      </c>
      <c r="C983" s="323" t="s">
        <v>28</v>
      </c>
      <c r="D983" s="323" t="s">
        <v>1135</v>
      </c>
      <c r="E983" s="324">
        <v>1682095</v>
      </c>
      <c r="F983" s="324">
        <v>1682095</v>
      </c>
    </row>
    <row r="984" spans="1:6" ht="51">
      <c r="A984" s="322" t="s">
        <v>216</v>
      </c>
      <c r="B984" s="323" t="s">
        <v>932</v>
      </c>
      <c r="C984" s="323" t="s">
        <v>28</v>
      </c>
      <c r="D984" s="323" t="s">
        <v>331</v>
      </c>
      <c r="E984" s="324">
        <v>1682095</v>
      </c>
      <c r="F984" s="324">
        <v>1682095</v>
      </c>
    </row>
    <row r="985" spans="1:6" ht="76.5">
      <c r="A985" s="322" t="s">
        <v>586</v>
      </c>
      <c r="B985" s="323" t="s">
        <v>791</v>
      </c>
      <c r="C985" s="323" t="s">
        <v>1174</v>
      </c>
      <c r="D985" s="323" t="s">
        <v>1174</v>
      </c>
      <c r="E985" s="324">
        <v>657685</v>
      </c>
      <c r="F985" s="324">
        <v>657685</v>
      </c>
    </row>
    <row r="986" spans="1:6" ht="38.25">
      <c r="A986" s="322" t="s">
        <v>1320</v>
      </c>
      <c r="B986" s="323" t="s">
        <v>791</v>
      </c>
      <c r="C986" s="323" t="s">
        <v>1321</v>
      </c>
      <c r="D986" s="323" t="s">
        <v>1174</v>
      </c>
      <c r="E986" s="324">
        <v>657685</v>
      </c>
      <c r="F986" s="324">
        <v>657685</v>
      </c>
    </row>
    <row r="987" spans="1:6" ht="38.25">
      <c r="A987" s="322" t="s">
        <v>1197</v>
      </c>
      <c r="B987" s="323" t="s">
        <v>791</v>
      </c>
      <c r="C987" s="323" t="s">
        <v>1198</v>
      </c>
      <c r="D987" s="323" t="s">
        <v>1174</v>
      </c>
      <c r="E987" s="324">
        <v>657685</v>
      </c>
      <c r="F987" s="324">
        <v>657685</v>
      </c>
    </row>
    <row r="988" spans="1:6">
      <c r="A988" s="322" t="s">
        <v>234</v>
      </c>
      <c r="B988" s="323" t="s">
        <v>791</v>
      </c>
      <c r="C988" s="323" t="s">
        <v>1198</v>
      </c>
      <c r="D988" s="323" t="s">
        <v>1135</v>
      </c>
      <c r="E988" s="324">
        <v>657685</v>
      </c>
      <c r="F988" s="324">
        <v>657685</v>
      </c>
    </row>
    <row r="989" spans="1:6" ht="51">
      <c r="A989" s="322" t="s">
        <v>216</v>
      </c>
      <c r="B989" s="323" t="s">
        <v>791</v>
      </c>
      <c r="C989" s="323" t="s">
        <v>1198</v>
      </c>
      <c r="D989" s="323" t="s">
        <v>331</v>
      </c>
      <c r="E989" s="324">
        <v>657685</v>
      </c>
      <c r="F989" s="324">
        <v>657685</v>
      </c>
    </row>
    <row r="990" spans="1:6" ht="89.25">
      <c r="A990" s="322" t="s">
        <v>1877</v>
      </c>
      <c r="B990" s="323" t="s">
        <v>1878</v>
      </c>
      <c r="C990" s="323" t="s">
        <v>1174</v>
      </c>
      <c r="D990" s="323" t="s">
        <v>1174</v>
      </c>
      <c r="E990" s="324">
        <v>5525</v>
      </c>
      <c r="F990" s="324">
        <v>5525</v>
      </c>
    </row>
    <row r="991" spans="1:6" ht="38.25">
      <c r="A991" s="322" t="s">
        <v>1320</v>
      </c>
      <c r="B991" s="323" t="s">
        <v>1878</v>
      </c>
      <c r="C991" s="323" t="s">
        <v>1321</v>
      </c>
      <c r="D991" s="323" t="s">
        <v>1174</v>
      </c>
      <c r="E991" s="324">
        <v>5525</v>
      </c>
      <c r="F991" s="324">
        <v>5525</v>
      </c>
    </row>
    <row r="992" spans="1:6" ht="38.25">
      <c r="A992" s="322" t="s">
        <v>1197</v>
      </c>
      <c r="B992" s="323" t="s">
        <v>1878</v>
      </c>
      <c r="C992" s="323" t="s">
        <v>1198</v>
      </c>
      <c r="D992" s="323" t="s">
        <v>1174</v>
      </c>
      <c r="E992" s="324">
        <v>5525</v>
      </c>
      <c r="F992" s="324">
        <v>5525</v>
      </c>
    </row>
    <row r="993" spans="1:6">
      <c r="A993" s="322" t="s">
        <v>234</v>
      </c>
      <c r="B993" s="323" t="s">
        <v>1878</v>
      </c>
      <c r="C993" s="323" t="s">
        <v>1198</v>
      </c>
      <c r="D993" s="323" t="s">
        <v>1135</v>
      </c>
      <c r="E993" s="324">
        <v>5525</v>
      </c>
      <c r="F993" s="324">
        <v>5525</v>
      </c>
    </row>
    <row r="994" spans="1:6" ht="51">
      <c r="A994" s="322" t="s">
        <v>216</v>
      </c>
      <c r="B994" s="323" t="s">
        <v>1878</v>
      </c>
      <c r="C994" s="323" t="s">
        <v>1198</v>
      </c>
      <c r="D994" s="323" t="s">
        <v>331</v>
      </c>
      <c r="E994" s="324">
        <v>5525</v>
      </c>
      <c r="F994" s="324">
        <v>5525</v>
      </c>
    </row>
    <row r="995" spans="1:6" ht="63.75">
      <c r="A995" s="322" t="s">
        <v>969</v>
      </c>
      <c r="B995" s="323" t="s">
        <v>970</v>
      </c>
      <c r="C995" s="323" t="s">
        <v>1174</v>
      </c>
      <c r="D995" s="323" t="s">
        <v>1174</v>
      </c>
      <c r="E995" s="324">
        <v>225348</v>
      </c>
      <c r="F995" s="324">
        <v>225348</v>
      </c>
    </row>
    <row r="996" spans="1:6" ht="38.25">
      <c r="A996" s="322" t="s">
        <v>1320</v>
      </c>
      <c r="B996" s="323" t="s">
        <v>970</v>
      </c>
      <c r="C996" s="323" t="s">
        <v>1321</v>
      </c>
      <c r="D996" s="323" t="s">
        <v>1174</v>
      </c>
      <c r="E996" s="324">
        <v>225348</v>
      </c>
      <c r="F996" s="324">
        <v>225348</v>
      </c>
    </row>
    <row r="997" spans="1:6" ht="38.25">
      <c r="A997" s="322" t="s">
        <v>1197</v>
      </c>
      <c r="B997" s="323" t="s">
        <v>970</v>
      </c>
      <c r="C997" s="323" t="s">
        <v>1198</v>
      </c>
      <c r="D997" s="323" t="s">
        <v>1174</v>
      </c>
      <c r="E997" s="324">
        <v>225348</v>
      </c>
      <c r="F997" s="324">
        <v>225348</v>
      </c>
    </row>
    <row r="998" spans="1:6">
      <c r="A998" s="322" t="s">
        <v>234</v>
      </c>
      <c r="B998" s="323" t="s">
        <v>970</v>
      </c>
      <c r="C998" s="323" t="s">
        <v>1198</v>
      </c>
      <c r="D998" s="323" t="s">
        <v>1135</v>
      </c>
      <c r="E998" s="324">
        <v>225348</v>
      </c>
      <c r="F998" s="324">
        <v>225348</v>
      </c>
    </row>
    <row r="999" spans="1:6" ht="51">
      <c r="A999" s="322" t="s">
        <v>216</v>
      </c>
      <c r="B999" s="323" t="s">
        <v>970</v>
      </c>
      <c r="C999" s="323" t="s">
        <v>1198</v>
      </c>
      <c r="D999" s="323" t="s">
        <v>331</v>
      </c>
      <c r="E999" s="324">
        <v>225348</v>
      </c>
      <c r="F999" s="324">
        <v>225348</v>
      </c>
    </row>
    <row r="1000" spans="1:6" ht="89.25">
      <c r="A1000" s="322" t="s">
        <v>536</v>
      </c>
      <c r="B1000" s="323" t="s">
        <v>792</v>
      </c>
      <c r="C1000" s="323" t="s">
        <v>1174</v>
      </c>
      <c r="D1000" s="323" t="s">
        <v>1174</v>
      </c>
      <c r="E1000" s="324">
        <v>680323</v>
      </c>
      <c r="F1000" s="324">
        <v>680323</v>
      </c>
    </row>
    <row r="1001" spans="1:6" ht="76.5">
      <c r="A1001" s="322" t="s">
        <v>1319</v>
      </c>
      <c r="B1001" s="323" t="s">
        <v>792</v>
      </c>
      <c r="C1001" s="323" t="s">
        <v>273</v>
      </c>
      <c r="D1001" s="323" t="s">
        <v>1174</v>
      </c>
      <c r="E1001" s="324">
        <v>680323</v>
      </c>
      <c r="F1001" s="324">
        <v>680323</v>
      </c>
    </row>
    <row r="1002" spans="1:6" ht="38.25">
      <c r="A1002" s="322" t="s">
        <v>1204</v>
      </c>
      <c r="B1002" s="323" t="s">
        <v>792</v>
      </c>
      <c r="C1002" s="323" t="s">
        <v>28</v>
      </c>
      <c r="D1002" s="323" t="s">
        <v>1174</v>
      </c>
      <c r="E1002" s="324">
        <v>680323</v>
      </c>
      <c r="F1002" s="324">
        <v>680323</v>
      </c>
    </row>
    <row r="1003" spans="1:6">
      <c r="A1003" s="322" t="s">
        <v>234</v>
      </c>
      <c r="B1003" s="323" t="s">
        <v>792</v>
      </c>
      <c r="C1003" s="323" t="s">
        <v>28</v>
      </c>
      <c r="D1003" s="323" t="s">
        <v>1135</v>
      </c>
      <c r="E1003" s="324">
        <v>680323</v>
      </c>
      <c r="F1003" s="324">
        <v>680323</v>
      </c>
    </row>
    <row r="1004" spans="1:6" ht="51">
      <c r="A1004" s="322" t="s">
        <v>216</v>
      </c>
      <c r="B1004" s="323" t="s">
        <v>792</v>
      </c>
      <c r="C1004" s="323" t="s">
        <v>28</v>
      </c>
      <c r="D1004" s="323" t="s">
        <v>331</v>
      </c>
      <c r="E1004" s="324">
        <v>680323</v>
      </c>
      <c r="F1004" s="324">
        <v>680323</v>
      </c>
    </row>
    <row r="1005" spans="1:6" ht="127.5">
      <c r="A1005" s="322" t="s">
        <v>1376</v>
      </c>
      <c r="B1005" s="323" t="s">
        <v>1377</v>
      </c>
      <c r="C1005" s="323" t="s">
        <v>1174</v>
      </c>
      <c r="D1005" s="323" t="s">
        <v>1174</v>
      </c>
      <c r="E1005" s="324">
        <v>23000</v>
      </c>
      <c r="F1005" s="324">
        <v>23000</v>
      </c>
    </row>
    <row r="1006" spans="1:6" ht="38.25">
      <c r="A1006" s="322" t="s">
        <v>1320</v>
      </c>
      <c r="B1006" s="323" t="s">
        <v>1377</v>
      </c>
      <c r="C1006" s="323" t="s">
        <v>1321</v>
      </c>
      <c r="D1006" s="323" t="s">
        <v>1174</v>
      </c>
      <c r="E1006" s="324">
        <v>23000</v>
      </c>
      <c r="F1006" s="324">
        <v>23000</v>
      </c>
    </row>
    <row r="1007" spans="1:6" ht="38.25">
      <c r="A1007" s="322" t="s">
        <v>1197</v>
      </c>
      <c r="B1007" s="323" t="s">
        <v>1377</v>
      </c>
      <c r="C1007" s="323" t="s">
        <v>1198</v>
      </c>
      <c r="D1007" s="323" t="s">
        <v>1174</v>
      </c>
      <c r="E1007" s="324">
        <v>23000</v>
      </c>
      <c r="F1007" s="324">
        <v>23000</v>
      </c>
    </row>
    <row r="1008" spans="1:6">
      <c r="A1008" s="322" t="s">
        <v>234</v>
      </c>
      <c r="B1008" s="323" t="s">
        <v>1377</v>
      </c>
      <c r="C1008" s="323" t="s">
        <v>1198</v>
      </c>
      <c r="D1008" s="323" t="s">
        <v>1135</v>
      </c>
      <c r="E1008" s="324">
        <v>23000</v>
      </c>
      <c r="F1008" s="324">
        <v>23000</v>
      </c>
    </row>
    <row r="1009" spans="1:6" ht="51">
      <c r="A1009" s="322" t="s">
        <v>216</v>
      </c>
      <c r="B1009" s="323" t="s">
        <v>1377</v>
      </c>
      <c r="C1009" s="323" t="s">
        <v>1198</v>
      </c>
      <c r="D1009" s="323" t="s">
        <v>331</v>
      </c>
      <c r="E1009" s="324">
        <v>23000</v>
      </c>
      <c r="F1009" s="324">
        <v>23000</v>
      </c>
    </row>
    <row r="1010" spans="1:6" ht="38.25">
      <c r="A1010" s="322" t="s">
        <v>493</v>
      </c>
      <c r="B1010" s="323" t="s">
        <v>1002</v>
      </c>
      <c r="C1010" s="323" t="s">
        <v>1174</v>
      </c>
      <c r="D1010" s="323" t="s">
        <v>1174</v>
      </c>
      <c r="E1010" s="324">
        <v>1845200</v>
      </c>
      <c r="F1010" s="324">
        <v>1845200</v>
      </c>
    </row>
    <row r="1011" spans="1:6" ht="25.5">
      <c r="A1011" s="322" t="s">
        <v>494</v>
      </c>
      <c r="B1011" s="323" t="s">
        <v>1003</v>
      </c>
      <c r="C1011" s="323" t="s">
        <v>1174</v>
      </c>
      <c r="D1011" s="323" t="s">
        <v>1174</v>
      </c>
      <c r="E1011" s="324">
        <v>10000</v>
      </c>
      <c r="F1011" s="324">
        <v>10000</v>
      </c>
    </row>
    <row r="1012" spans="1:6" ht="63.75">
      <c r="A1012" s="322" t="s">
        <v>1713</v>
      </c>
      <c r="B1012" s="323" t="s">
        <v>1714</v>
      </c>
      <c r="C1012" s="323" t="s">
        <v>1174</v>
      </c>
      <c r="D1012" s="323" t="s">
        <v>1174</v>
      </c>
      <c r="E1012" s="324">
        <v>10000</v>
      </c>
      <c r="F1012" s="324">
        <v>10000</v>
      </c>
    </row>
    <row r="1013" spans="1:6" ht="38.25">
      <c r="A1013" s="322" t="s">
        <v>1320</v>
      </c>
      <c r="B1013" s="323" t="s">
        <v>1714</v>
      </c>
      <c r="C1013" s="323" t="s">
        <v>1321</v>
      </c>
      <c r="D1013" s="323" t="s">
        <v>1174</v>
      </c>
      <c r="E1013" s="324">
        <v>10000</v>
      </c>
      <c r="F1013" s="324">
        <v>10000</v>
      </c>
    </row>
    <row r="1014" spans="1:6" ht="38.25">
      <c r="A1014" s="322" t="s">
        <v>1197</v>
      </c>
      <c r="B1014" s="323" t="s">
        <v>1714</v>
      </c>
      <c r="C1014" s="323" t="s">
        <v>1198</v>
      </c>
      <c r="D1014" s="323" t="s">
        <v>1174</v>
      </c>
      <c r="E1014" s="324">
        <v>10000</v>
      </c>
      <c r="F1014" s="324">
        <v>10000</v>
      </c>
    </row>
    <row r="1015" spans="1:6">
      <c r="A1015" s="322" t="s">
        <v>183</v>
      </c>
      <c r="B1015" s="323" t="s">
        <v>1714</v>
      </c>
      <c r="C1015" s="323" t="s">
        <v>1198</v>
      </c>
      <c r="D1015" s="323" t="s">
        <v>1140</v>
      </c>
      <c r="E1015" s="324">
        <v>10000</v>
      </c>
      <c r="F1015" s="324">
        <v>10000</v>
      </c>
    </row>
    <row r="1016" spans="1:6">
      <c r="A1016" s="322" t="s">
        <v>184</v>
      </c>
      <c r="B1016" s="323" t="s">
        <v>1714</v>
      </c>
      <c r="C1016" s="323" t="s">
        <v>1198</v>
      </c>
      <c r="D1016" s="323" t="s">
        <v>352</v>
      </c>
      <c r="E1016" s="324">
        <v>10000</v>
      </c>
      <c r="F1016" s="324">
        <v>10000</v>
      </c>
    </row>
    <row r="1017" spans="1:6" ht="25.5">
      <c r="A1017" s="322" t="s">
        <v>495</v>
      </c>
      <c r="B1017" s="323" t="s">
        <v>1004</v>
      </c>
      <c r="C1017" s="323" t="s">
        <v>1174</v>
      </c>
      <c r="D1017" s="323" t="s">
        <v>1174</v>
      </c>
      <c r="E1017" s="324">
        <v>93000</v>
      </c>
      <c r="F1017" s="324">
        <v>93000</v>
      </c>
    </row>
    <row r="1018" spans="1:6" ht="89.25">
      <c r="A1018" s="322" t="s">
        <v>1175</v>
      </c>
      <c r="B1018" s="323" t="s">
        <v>1176</v>
      </c>
      <c r="C1018" s="323" t="s">
        <v>1174</v>
      </c>
      <c r="D1018" s="323" t="s">
        <v>1174</v>
      </c>
      <c r="E1018" s="324">
        <v>93000</v>
      </c>
      <c r="F1018" s="324">
        <v>93000</v>
      </c>
    </row>
    <row r="1019" spans="1:6" ht="38.25">
      <c r="A1019" s="322" t="s">
        <v>1320</v>
      </c>
      <c r="B1019" s="323" t="s">
        <v>1176</v>
      </c>
      <c r="C1019" s="323" t="s">
        <v>1321</v>
      </c>
      <c r="D1019" s="323" t="s">
        <v>1174</v>
      </c>
      <c r="E1019" s="324">
        <v>93000</v>
      </c>
      <c r="F1019" s="324">
        <v>93000</v>
      </c>
    </row>
    <row r="1020" spans="1:6" ht="38.25">
      <c r="A1020" s="322" t="s">
        <v>1197</v>
      </c>
      <c r="B1020" s="323" t="s">
        <v>1176</v>
      </c>
      <c r="C1020" s="323" t="s">
        <v>1198</v>
      </c>
      <c r="D1020" s="323" t="s">
        <v>1174</v>
      </c>
      <c r="E1020" s="324">
        <v>93000</v>
      </c>
      <c r="F1020" s="324">
        <v>93000</v>
      </c>
    </row>
    <row r="1021" spans="1:6">
      <c r="A1021" s="322" t="s">
        <v>183</v>
      </c>
      <c r="B1021" s="323" t="s">
        <v>1176</v>
      </c>
      <c r="C1021" s="323" t="s">
        <v>1198</v>
      </c>
      <c r="D1021" s="323" t="s">
        <v>1140</v>
      </c>
      <c r="E1021" s="324">
        <v>93000</v>
      </c>
      <c r="F1021" s="324">
        <v>93000</v>
      </c>
    </row>
    <row r="1022" spans="1:6" ht="25.5">
      <c r="A1022" s="322" t="s">
        <v>145</v>
      </c>
      <c r="B1022" s="323" t="s">
        <v>1176</v>
      </c>
      <c r="C1022" s="323" t="s">
        <v>1198</v>
      </c>
      <c r="D1022" s="323" t="s">
        <v>360</v>
      </c>
      <c r="E1022" s="324">
        <v>93000</v>
      </c>
      <c r="F1022" s="324">
        <v>93000</v>
      </c>
    </row>
    <row r="1023" spans="1:6" ht="38.25">
      <c r="A1023" s="322" t="s">
        <v>447</v>
      </c>
      <c r="B1023" s="323" t="s">
        <v>1005</v>
      </c>
      <c r="C1023" s="323" t="s">
        <v>1174</v>
      </c>
      <c r="D1023" s="323" t="s">
        <v>1174</v>
      </c>
      <c r="E1023" s="324">
        <v>1742200</v>
      </c>
      <c r="F1023" s="324">
        <v>1742200</v>
      </c>
    </row>
    <row r="1024" spans="1:6" ht="114.75">
      <c r="A1024" s="322" t="s">
        <v>355</v>
      </c>
      <c r="B1024" s="323" t="s">
        <v>669</v>
      </c>
      <c r="C1024" s="323" t="s">
        <v>1174</v>
      </c>
      <c r="D1024" s="323" t="s">
        <v>1174</v>
      </c>
      <c r="E1024" s="324">
        <v>1742200</v>
      </c>
      <c r="F1024" s="324">
        <v>1742200</v>
      </c>
    </row>
    <row r="1025" spans="1:6" ht="76.5">
      <c r="A1025" s="322" t="s">
        <v>1319</v>
      </c>
      <c r="B1025" s="323" t="s">
        <v>669</v>
      </c>
      <c r="C1025" s="323" t="s">
        <v>273</v>
      </c>
      <c r="D1025" s="323" t="s">
        <v>1174</v>
      </c>
      <c r="E1025" s="324">
        <v>1688700</v>
      </c>
      <c r="F1025" s="324">
        <v>1688700</v>
      </c>
    </row>
    <row r="1026" spans="1:6" ht="38.25">
      <c r="A1026" s="322" t="s">
        <v>1204</v>
      </c>
      <c r="B1026" s="323" t="s">
        <v>669</v>
      </c>
      <c r="C1026" s="323" t="s">
        <v>28</v>
      </c>
      <c r="D1026" s="323" t="s">
        <v>1174</v>
      </c>
      <c r="E1026" s="324">
        <v>1688700</v>
      </c>
      <c r="F1026" s="324">
        <v>1688700</v>
      </c>
    </row>
    <row r="1027" spans="1:6">
      <c r="A1027" s="322" t="s">
        <v>183</v>
      </c>
      <c r="B1027" s="323" t="s">
        <v>669</v>
      </c>
      <c r="C1027" s="323" t="s">
        <v>28</v>
      </c>
      <c r="D1027" s="323" t="s">
        <v>1140</v>
      </c>
      <c r="E1027" s="324">
        <v>1688700</v>
      </c>
      <c r="F1027" s="324">
        <v>1688700</v>
      </c>
    </row>
    <row r="1028" spans="1:6">
      <c r="A1028" s="322" t="s">
        <v>184</v>
      </c>
      <c r="B1028" s="323" t="s">
        <v>669</v>
      </c>
      <c r="C1028" s="323" t="s">
        <v>28</v>
      </c>
      <c r="D1028" s="323" t="s">
        <v>352</v>
      </c>
      <c r="E1028" s="324">
        <v>1688700</v>
      </c>
      <c r="F1028" s="324">
        <v>1688700</v>
      </c>
    </row>
    <row r="1029" spans="1:6" ht="38.25">
      <c r="A1029" s="322" t="s">
        <v>1320</v>
      </c>
      <c r="B1029" s="323" t="s">
        <v>669</v>
      </c>
      <c r="C1029" s="323" t="s">
        <v>1321</v>
      </c>
      <c r="D1029" s="323" t="s">
        <v>1174</v>
      </c>
      <c r="E1029" s="324">
        <v>53500</v>
      </c>
      <c r="F1029" s="324">
        <v>53500</v>
      </c>
    </row>
    <row r="1030" spans="1:6" ht="38.25">
      <c r="A1030" s="322" t="s">
        <v>1197</v>
      </c>
      <c r="B1030" s="323" t="s">
        <v>669</v>
      </c>
      <c r="C1030" s="323" t="s">
        <v>1198</v>
      </c>
      <c r="D1030" s="323" t="s">
        <v>1174</v>
      </c>
      <c r="E1030" s="324">
        <v>53500</v>
      </c>
      <c r="F1030" s="324">
        <v>53500</v>
      </c>
    </row>
    <row r="1031" spans="1:6">
      <c r="A1031" s="322" t="s">
        <v>183</v>
      </c>
      <c r="B1031" s="323" t="s">
        <v>669</v>
      </c>
      <c r="C1031" s="323" t="s">
        <v>1198</v>
      </c>
      <c r="D1031" s="323" t="s">
        <v>1140</v>
      </c>
      <c r="E1031" s="324">
        <v>53500</v>
      </c>
      <c r="F1031" s="324">
        <v>53500</v>
      </c>
    </row>
    <row r="1032" spans="1:6">
      <c r="A1032" s="322" t="s">
        <v>184</v>
      </c>
      <c r="B1032" s="323" t="s">
        <v>669</v>
      </c>
      <c r="C1032" s="323" t="s">
        <v>1198</v>
      </c>
      <c r="D1032" s="323" t="s">
        <v>352</v>
      </c>
      <c r="E1032" s="324">
        <v>53500</v>
      </c>
      <c r="F1032" s="324">
        <v>53500</v>
      </c>
    </row>
    <row r="1033" spans="1:6" ht="51">
      <c r="A1033" s="322" t="s">
        <v>1726</v>
      </c>
      <c r="B1033" s="323" t="s">
        <v>1727</v>
      </c>
      <c r="C1033" s="323" t="s">
        <v>1174</v>
      </c>
      <c r="D1033" s="323" t="s">
        <v>1174</v>
      </c>
      <c r="E1033" s="324">
        <v>250000</v>
      </c>
      <c r="F1033" s="324">
        <v>250000</v>
      </c>
    </row>
    <row r="1034" spans="1:6" ht="38.25">
      <c r="A1034" s="322" t="s">
        <v>1728</v>
      </c>
      <c r="B1034" s="323" t="s">
        <v>1729</v>
      </c>
      <c r="C1034" s="323" t="s">
        <v>1174</v>
      </c>
      <c r="D1034" s="323" t="s">
        <v>1174</v>
      </c>
      <c r="E1034" s="324">
        <v>150000</v>
      </c>
      <c r="F1034" s="324">
        <v>150000</v>
      </c>
    </row>
    <row r="1035" spans="1:6" ht="127.5">
      <c r="A1035" s="322" t="s">
        <v>1730</v>
      </c>
      <c r="B1035" s="323" t="s">
        <v>1731</v>
      </c>
      <c r="C1035" s="323" t="s">
        <v>1174</v>
      </c>
      <c r="D1035" s="323" t="s">
        <v>1174</v>
      </c>
      <c r="E1035" s="324">
        <v>150000</v>
      </c>
      <c r="F1035" s="324">
        <v>150000</v>
      </c>
    </row>
    <row r="1036" spans="1:6" ht="38.25">
      <c r="A1036" s="322" t="s">
        <v>1328</v>
      </c>
      <c r="B1036" s="323" t="s">
        <v>1731</v>
      </c>
      <c r="C1036" s="323" t="s">
        <v>1329</v>
      </c>
      <c r="D1036" s="323" t="s">
        <v>1174</v>
      </c>
      <c r="E1036" s="324">
        <v>150000</v>
      </c>
      <c r="F1036" s="324">
        <v>150000</v>
      </c>
    </row>
    <row r="1037" spans="1:6" ht="63.75">
      <c r="A1037" s="322" t="s">
        <v>1973</v>
      </c>
      <c r="B1037" s="323" t="s">
        <v>1731</v>
      </c>
      <c r="C1037" s="323" t="s">
        <v>1732</v>
      </c>
      <c r="D1037" s="323" t="s">
        <v>1174</v>
      </c>
      <c r="E1037" s="324">
        <v>150000</v>
      </c>
      <c r="F1037" s="324">
        <v>150000</v>
      </c>
    </row>
    <row r="1038" spans="1:6">
      <c r="A1038" s="322" t="s">
        <v>249</v>
      </c>
      <c r="B1038" s="323" t="s">
        <v>1731</v>
      </c>
      <c r="C1038" s="323" t="s">
        <v>1732</v>
      </c>
      <c r="D1038" s="323" t="s">
        <v>1148</v>
      </c>
      <c r="E1038" s="324">
        <v>150000</v>
      </c>
      <c r="F1038" s="324">
        <v>150000</v>
      </c>
    </row>
    <row r="1039" spans="1:6">
      <c r="A1039" s="322" t="s">
        <v>209</v>
      </c>
      <c r="B1039" s="323" t="s">
        <v>1731</v>
      </c>
      <c r="C1039" s="323" t="s">
        <v>1732</v>
      </c>
      <c r="D1039" s="323" t="s">
        <v>392</v>
      </c>
      <c r="E1039" s="324">
        <v>150000</v>
      </c>
      <c r="F1039" s="324">
        <v>150000</v>
      </c>
    </row>
    <row r="1040" spans="1:6" ht="63.75">
      <c r="A1040" s="322" t="s">
        <v>1737</v>
      </c>
      <c r="B1040" s="323" t="s">
        <v>1738</v>
      </c>
      <c r="C1040" s="323" t="s">
        <v>1174</v>
      </c>
      <c r="D1040" s="323" t="s">
        <v>1174</v>
      </c>
      <c r="E1040" s="324">
        <v>100000</v>
      </c>
      <c r="F1040" s="324">
        <v>100000</v>
      </c>
    </row>
    <row r="1041" spans="1:6" ht="140.25">
      <c r="A1041" s="322" t="s">
        <v>1739</v>
      </c>
      <c r="B1041" s="323" t="s">
        <v>1740</v>
      </c>
      <c r="C1041" s="323" t="s">
        <v>1174</v>
      </c>
      <c r="D1041" s="323" t="s">
        <v>1174</v>
      </c>
      <c r="E1041" s="324">
        <v>50000</v>
      </c>
      <c r="F1041" s="324">
        <v>50000</v>
      </c>
    </row>
    <row r="1042" spans="1:6" ht="38.25">
      <c r="A1042" s="322" t="s">
        <v>1320</v>
      </c>
      <c r="B1042" s="323" t="s">
        <v>1740</v>
      </c>
      <c r="C1042" s="323" t="s">
        <v>1321</v>
      </c>
      <c r="D1042" s="323" t="s">
        <v>1174</v>
      </c>
      <c r="E1042" s="324">
        <v>50000</v>
      </c>
      <c r="F1042" s="324">
        <v>50000</v>
      </c>
    </row>
    <row r="1043" spans="1:6" ht="38.25">
      <c r="A1043" s="322" t="s">
        <v>1197</v>
      </c>
      <c r="B1043" s="323" t="s">
        <v>1740</v>
      </c>
      <c r="C1043" s="323" t="s">
        <v>1198</v>
      </c>
      <c r="D1043" s="323" t="s">
        <v>1174</v>
      </c>
      <c r="E1043" s="324">
        <v>50000</v>
      </c>
      <c r="F1043" s="324">
        <v>50000</v>
      </c>
    </row>
    <row r="1044" spans="1:6">
      <c r="A1044" s="322" t="s">
        <v>249</v>
      </c>
      <c r="B1044" s="323" t="s">
        <v>1740</v>
      </c>
      <c r="C1044" s="323" t="s">
        <v>1198</v>
      </c>
      <c r="D1044" s="323" t="s">
        <v>1148</v>
      </c>
      <c r="E1044" s="324">
        <v>50000</v>
      </c>
      <c r="F1044" s="324">
        <v>50000</v>
      </c>
    </row>
    <row r="1045" spans="1:6">
      <c r="A1045" s="322" t="s">
        <v>209</v>
      </c>
      <c r="B1045" s="323" t="s">
        <v>1740</v>
      </c>
      <c r="C1045" s="323" t="s">
        <v>1198</v>
      </c>
      <c r="D1045" s="323" t="s">
        <v>392</v>
      </c>
      <c r="E1045" s="324">
        <v>50000</v>
      </c>
      <c r="F1045" s="324">
        <v>50000</v>
      </c>
    </row>
    <row r="1046" spans="1:6" ht="165.75">
      <c r="A1046" s="322" t="s">
        <v>1987</v>
      </c>
      <c r="B1046" s="323" t="s">
        <v>1988</v>
      </c>
      <c r="C1046" s="323" t="s">
        <v>1174</v>
      </c>
      <c r="D1046" s="323" t="s">
        <v>1174</v>
      </c>
      <c r="E1046" s="324">
        <v>50000</v>
      </c>
      <c r="F1046" s="324">
        <v>50000</v>
      </c>
    </row>
    <row r="1047" spans="1:6" ht="38.25">
      <c r="A1047" s="322" t="s">
        <v>1320</v>
      </c>
      <c r="B1047" s="323" t="s">
        <v>1988</v>
      </c>
      <c r="C1047" s="323" t="s">
        <v>1321</v>
      </c>
      <c r="D1047" s="323" t="s">
        <v>1174</v>
      </c>
      <c r="E1047" s="324">
        <v>50000</v>
      </c>
      <c r="F1047" s="324">
        <v>50000</v>
      </c>
    </row>
    <row r="1048" spans="1:6" ht="38.25">
      <c r="A1048" s="322" t="s">
        <v>1197</v>
      </c>
      <c r="B1048" s="323" t="s">
        <v>1988</v>
      </c>
      <c r="C1048" s="323" t="s">
        <v>1198</v>
      </c>
      <c r="D1048" s="323" t="s">
        <v>1174</v>
      </c>
      <c r="E1048" s="324">
        <v>50000</v>
      </c>
      <c r="F1048" s="324">
        <v>50000</v>
      </c>
    </row>
    <row r="1049" spans="1:6">
      <c r="A1049" s="322" t="s">
        <v>249</v>
      </c>
      <c r="B1049" s="323" t="s">
        <v>1988</v>
      </c>
      <c r="C1049" s="323" t="s">
        <v>1198</v>
      </c>
      <c r="D1049" s="323" t="s">
        <v>1148</v>
      </c>
      <c r="E1049" s="324">
        <v>50000</v>
      </c>
      <c r="F1049" s="324">
        <v>50000</v>
      </c>
    </row>
    <row r="1050" spans="1:6">
      <c r="A1050" s="322" t="s">
        <v>209</v>
      </c>
      <c r="B1050" s="323" t="s">
        <v>1988</v>
      </c>
      <c r="C1050" s="323" t="s">
        <v>1198</v>
      </c>
      <c r="D1050" s="323" t="s">
        <v>392</v>
      </c>
      <c r="E1050" s="324">
        <v>50000</v>
      </c>
      <c r="F1050" s="324">
        <v>50000</v>
      </c>
    </row>
    <row r="1051" spans="1:6" ht="38.25">
      <c r="A1051" s="322" t="s">
        <v>599</v>
      </c>
      <c r="B1051" s="323" t="s">
        <v>1006</v>
      </c>
      <c r="C1051" s="323" t="s">
        <v>1174</v>
      </c>
      <c r="D1051" s="323" t="s">
        <v>1174</v>
      </c>
      <c r="E1051" s="324">
        <v>85628046.859999999</v>
      </c>
      <c r="F1051" s="324">
        <v>86196156.859999999</v>
      </c>
    </row>
    <row r="1052" spans="1:6" ht="63.75">
      <c r="A1052" s="322" t="s">
        <v>323</v>
      </c>
      <c r="B1052" s="323" t="s">
        <v>1007</v>
      </c>
      <c r="C1052" s="323" t="s">
        <v>1174</v>
      </c>
      <c r="D1052" s="323" t="s">
        <v>1174</v>
      </c>
      <c r="E1052" s="324">
        <v>2544341</v>
      </c>
      <c r="F1052" s="324">
        <v>2544341</v>
      </c>
    </row>
    <row r="1053" spans="1:6" ht="63.75">
      <c r="A1053" s="322" t="s">
        <v>323</v>
      </c>
      <c r="B1053" s="323" t="s">
        <v>644</v>
      </c>
      <c r="C1053" s="323" t="s">
        <v>1174</v>
      </c>
      <c r="D1053" s="323" t="s">
        <v>1174</v>
      </c>
      <c r="E1053" s="324">
        <v>2469341</v>
      </c>
      <c r="F1053" s="324">
        <v>2469341</v>
      </c>
    </row>
    <row r="1054" spans="1:6" ht="76.5">
      <c r="A1054" s="322" t="s">
        <v>1319</v>
      </c>
      <c r="B1054" s="323" t="s">
        <v>644</v>
      </c>
      <c r="C1054" s="323" t="s">
        <v>273</v>
      </c>
      <c r="D1054" s="323" t="s">
        <v>1174</v>
      </c>
      <c r="E1054" s="324">
        <v>2469341</v>
      </c>
      <c r="F1054" s="324">
        <v>2469341</v>
      </c>
    </row>
    <row r="1055" spans="1:6" ht="38.25">
      <c r="A1055" s="322" t="s">
        <v>1204</v>
      </c>
      <c r="B1055" s="323" t="s">
        <v>644</v>
      </c>
      <c r="C1055" s="323" t="s">
        <v>28</v>
      </c>
      <c r="D1055" s="323" t="s">
        <v>1174</v>
      </c>
      <c r="E1055" s="324">
        <v>2469341</v>
      </c>
      <c r="F1055" s="324">
        <v>2469341</v>
      </c>
    </row>
    <row r="1056" spans="1:6">
      <c r="A1056" s="322" t="s">
        <v>234</v>
      </c>
      <c r="B1056" s="323" t="s">
        <v>644</v>
      </c>
      <c r="C1056" s="323" t="s">
        <v>28</v>
      </c>
      <c r="D1056" s="323" t="s">
        <v>1135</v>
      </c>
      <c r="E1056" s="324">
        <v>2469341</v>
      </c>
      <c r="F1056" s="324">
        <v>2469341</v>
      </c>
    </row>
    <row r="1057" spans="1:6" ht="51">
      <c r="A1057" s="322" t="s">
        <v>1309</v>
      </c>
      <c r="B1057" s="323" t="s">
        <v>644</v>
      </c>
      <c r="C1057" s="323" t="s">
        <v>28</v>
      </c>
      <c r="D1057" s="323" t="s">
        <v>322</v>
      </c>
      <c r="E1057" s="324">
        <v>2469341</v>
      </c>
      <c r="F1057" s="324">
        <v>2469341</v>
      </c>
    </row>
    <row r="1058" spans="1:6" ht="76.5">
      <c r="A1058" s="322" t="s">
        <v>1704</v>
      </c>
      <c r="B1058" s="323" t="s">
        <v>1705</v>
      </c>
      <c r="C1058" s="323" t="s">
        <v>1174</v>
      </c>
      <c r="D1058" s="323" t="s">
        <v>1174</v>
      </c>
      <c r="E1058" s="324">
        <v>75000</v>
      </c>
      <c r="F1058" s="324">
        <v>75000</v>
      </c>
    </row>
    <row r="1059" spans="1:6" ht="76.5">
      <c r="A1059" s="322" t="s">
        <v>1319</v>
      </c>
      <c r="B1059" s="323" t="s">
        <v>1705</v>
      </c>
      <c r="C1059" s="323" t="s">
        <v>273</v>
      </c>
      <c r="D1059" s="323" t="s">
        <v>1174</v>
      </c>
      <c r="E1059" s="324">
        <v>75000</v>
      </c>
      <c r="F1059" s="324">
        <v>75000</v>
      </c>
    </row>
    <row r="1060" spans="1:6" ht="38.25">
      <c r="A1060" s="322" t="s">
        <v>1204</v>
      </c>
      <c r="B1060" s="323" t="s">
        <v>1705</v>
      </c>
      <c r="C1060" s="323" t="s">
        <v>28</v>
      </c>
      <c r="D1060" s="323" t="s">
        <v>1174</v>
      </c>
      <c r="E1060" s="324">
        <v>75000</v>
      </c>
      <c r="F1060" s="324">
        <v>75000</v>
      </c>
    </row>
    <row r="1061" spans="1:6">
      <c r="A1061" s="322" t="s">
        <v>234</v>
      </c>
      <c r="B1061" s="323" t="s">
        <v>1705</v>
      </c>
      <c r="C1061" s="323" t="s">
        <v>28</v>
      </c>
      <c r="D1061" s="323" t="s">
        <v>1135</v>
      </c>
      <c r="E1061" s="324">
        <v>75000</v>
      </c>
      <c r="F1061" s="324">
        <v>75000</v>
      </c>
    </row>
    <row r="1062" spans="1:6" ht="51">
      <c r="A1062" s="322" t="s">
        <v>1309</v>
      </c>
      <c r="B1062" s="323" t="s">
        <v>1705</v>
      </c>
      <c r="C1062" s="323" t="s">
        <v>28</v>
      </c>
      <c r="D1062" s="323" t="s">
        <v>322</v>
      </c>
      <c r="E1062" s="324">
        <v>75000</v>
      </c>
      <c r="F1062" s="324">
        <v>75000</v>
      </c>
    </row>
    <row r="1063" spans="1:6" ht="51">
      <c r="A1063" s="322" t="s">
        <v>600</v>
      </c>
      <c r="B1063" s="323" t="s">
        <v>1008</v>
      </c>
      <c r="C1063" s="323" t="s">
        <v>1174</v>
      </c>
      <c r="D1063" s="323" t="s">
        <v>1174</v>
      </c>
      <c r="E1063" s="324">
        <v>77935012.859999999</v>
      </c>
      <c r="F1063" s="324">
        <v>78503122.859999999</v>
      </c>
    </row>
    <row r="1064" spans="1:6" ht="89.25">
      <c r="A1064" s="322" t="s">
        <v>1350</v>
      </c>
      <c r="B1064" s="323" t="s">
        <v>1351</v>
      </c>
      <c r="C1064" s="323" t="s">
        <v>1174</v>
      </c>
      <c r="D1064" s="323" t="s">
        <v>1174</v>
      </c>
      <c r="E1064" s="324">
        <v>911400</v>
      </c>
      <c r="F1064" s="324">
        <v>911400</v>
      </c>
    </row>
    <row r="1065" spans="1:6" ht="76.5">
      <c r="A1065" s="322" t="s">
        <v>1319</v>
      </c>
      <c r="B1065" s="323" t="s">
        <v>1351</v>
      </c>
      <c r="C1065" s="323" t="s">
        <v>273</v>
      </c>
      <c r="D1065" s="323" t="s">
        <v>1174</v>
      </c>
      <c r="E1065" s="324">
        <v>802400</v>
      </c>
      <c r="F1065" s="324">
        <v>901400</v>
      </c>
    </row>
    <row r="1066" spans="1:6" ht="38.25">
      <c r="A1066" s="322" t="s">
        <v>1204</v>
      </c>
      <c r="B1066" s="323" t="s">
        <v>1351</v>
      </c>
      <c r="C1066" s="323" t="s">
        <v>28</v>
      </c>
      <c r="D1066" s="323" t="s">
        <v>1174</v>
      </c>
      <c r="E1066" s="324">
        <v>802400</v>
      </c>
      <c r="F1066" s="324">
        <v>901400</v>
      </c>
    </row>
    <row r="1067" spans="1:6">
      <c r="A1067" s="322" t="s">
        <v>141</v>
      </c>
      <c r="B1067" s="323" t="s">
        <v>1351</v>
      </c>
      <c r="C1067" s="323" t="s">
        <v>28</v>
      </c>
      <c r="D1067" s="323" t="s">
        <v>1143</v>
      </c>
      <c r="E1067" s="324">
        <v>802400</v>
      </c>
      <c r="F1067" s="324">
        <v>901400</v>
      </c>
    </row>
    <row r="1068" spans="1:6" ht="25.5">
      <c r="A1068" s="322" t="s">
        <v>63</v>
      </c>
      <c r="B1068" s="323" t="s">
        <v>1351</v>
      </c>
      <c r="C1068" s="323" t="s">
        <v>28</v>
      </c>
      <c r="D1068" s="323" t="s">
        <v>394</v>
      </c>
      <c r="E1068" s="324">
        <v>802400</v>
      </c>
      <c r="F1068" s="324">
        <v>901400</v>
      </c>
    </row>
    <row r="1069" spans="1:6" ht="38.25">
      <c r="A1069" s="322" t="s">
        <v>1320</v>
      </c>
      <c r="B1069" s="323" t="s">
        <v>1351</v>
      </c>
      <c r="C1069" s="323" t="s">
        <v>1321</v>
      </c>
      <c r="D1069" s="323" t="s">
        <v>1174</v>
      </c>
      <c r="E1069" s="324">
        <v>109000</v>
      </c>
      <c r="F1069" s="324">
        <v>10000</v>
      </c>
    </row>
    <row r="1070" spans="1:6" ht="38.25">
      <c r="A1070" s="322" t="s">
        <v>1197</v>
      </c>
      <c r="B1070" s="323" t="s">
        <v>1351</v>
      </c>
      <c r="C1070" s="323" t="s">
        <v>1198</v>
      </c>
      <c r="D1070" s="323" t="s">
        <v>1174</v>
      </c>
      <c r="E1070" s="324">
        <v>109000</v>
      </c>
      <c r="F1070" s="324">
        <v>10000</v>
      </c>
    </row>
    <row r="1071" spans="1:6">
      <c r="A1071" s="322" t="s">
        <v>141</v>
      </c>
      <c r="B1071" s="323" t="s">
        <v>1351</v>
      </c>
      <c r="C1071" s="323" t="s">
        <v>1198</v>
      </c>
      <c r="D1071" s="323" t="s">
        <v>1143</v>
      </c>
      <c r="E1071" s="324">
        <v>109000</v>
      </c>
      <c r="F1071" s="324">
        <v>10000</v>
      </c>
    </row>
    <row r="1072" spans="1:6" ht="25.5">
      <c r="A1072" s="322" t="s">
        <v>63</v>
      </c>
      <c r="B1072" s="323" t="s">
        <v>1351</v>
      </c>
      <c r="C1072" s="323" t="s">
        <v>1198</v>
      </c>
      <c r="D1072" s="323" t="s">
        <v>394</v>
      </c>
      <c r="E1072" s="324">
        <v>109000</v>
      </c>
      <c r="F1072" s="324">
        <v>10000</v>
      </c>
    </row>
    <row r="1073" spans="1:6" ht="51">
      <c r="A1073" s="322" t="s">
        <v>328</v>
      </c>
      <c r="B1073" s="323" t="s">
        <v>638</v>
      </c>
      <c r="C1073" s="323" t="s">
        <v>1174</v>
      </c>
      <c r="D1073" s="323" t="s">
        <v>1174</v>
      </c>
      <c r="E1073" s="324">
        <v>55753410.859999999</v>
      </c>
      <c r="F1073" s="324">
        <v>56321520.859999999</v>
      </c>
    </row>
    <row r="1074" spans="1:6" ht="76.5">
      <c r="A1074" s="322" t="s">
        <v>1319</v>
      </c>
      <c r="B1074" s="323" t="s">
        <v>638</v>
      </c>
      <c r="C1074" s="323" t="s">
        <v>273</v>
      </c>
      <c r="D1074" s="323" t="s">
        <v>1174</v>
      </c>
      <c r="E1074" s="324">
        <v>46536323</v>
      </c>
      <c r="F1074" s="324">
        <v>46536323</v>
      </c>
    </row>
    <row r="1075" spans="1:6" ht="38.25">
      <c r="A1075" s="322" t="s">
        <v>1204</v>
      </c>
      <c r="B1075" s="323" t="s">
        <v>638</v>
      </c>
      <c r="C1075" s="323" t="s">
        <v>28</v>
      </c>
      <c r="D1075" s="323" t="s">
        <v>1174</v>
      </c>
      <c r="E1075" s="324">
        <v>46536323</v>
      </c>
      <c r="F1075" s="324">
        <v>46536323</v>
      </c>
    </row>
    <row r="1076" spans="1:6">
      <c r="A1076" s="322" t="s">
        <v>234</v>
      </c>
      <c r="B1076" s="323" t="s">
        <v>638</v>
      </c>
      <c r="C1076" s="323" t="s">
        <v>28</v>
      </c>
      <c r="D1076" s="323" t="s">
        <v>1135</v>
      </c>
      <c r="E1076" s="324">
        <v>46536323</v>
      </c>
      <c r="F1076" s="324">
        <v>46536323</v>
      </c>
    </row>
    <row r="1077" spans="1:6" ht="63.75">
      <c r="A1077" s="322" t="s">
        <v>67</v>
      </c>
      <c r="B1077" s="323" t="s">
        <v>638</v>
      </c>
      <c r="C1077" s="323" t="s">
        <v>28</v>
      </c>
      <c r="D1077" s="323" t="s">
        <v>327</v>
      </c>
      <c r="E1077" s="324">
        <v>2790173</v>
      </c>
      <c r="F1077" s="324">
        <v>2790173</v>
      </c>
    </row>
    <row r="1078" spans="1:6" ht="76.5">
      <c r="A1078" s="322" t="s">
        <v>236</v>
      </c>
      <c r="B1078" s="323" t="s">
        <v>638</v>
      </c>
      <c r="C1078" s="323" t="s">
        <v>28</v>
      </c>
      <c r="D1078" s="323" t="s">
        <v>333</v>
      </c>
      <c r="E1078" s="324">
        <v>42808726</v>
      </c>
      <c r="F1078" s="324">
        <v>42808726</v>
      </c>
    </row>
    <row r="1079" spans="1:6" ht="51">
      <c r="A1079" s="322" t="s">
        <v>216</v>
      </c>
      <c r="B1079" s="323" t="s">
        <v>638</v>
      </c>
      <c r="C1079" s="323" t="s">
        <v>28</v>
      </c>
      <c r="D1079" s="323" t="s">
        <v>331</v>
      </c>
      <c r="E1079" s="324">
        <v>937424</v>
      </c>
      <c r="F1079" s="324">
        <v>937424</v>
      </c>
    </row>
    <row r="1080" spans="1:6" ht="38.25">
      <c r="A1080" s="322" t="s">
        <v>1320</v>
      </c>
      <c r="B1080" s="323" t="s">
        <v>638</v>
      </c>
      <c r="C1080" s="323" t="s">
        <v>1321</v>
      </c>
      <c r="D1080" s="323" t="s">
        <v>1174</v>
      </c>
      <c r="E1080" s="324">
        <v>8894275.8599999994</v>
      </c>
      <c r="F1080" s="324">
        <v>9462385.8599999994</v>
      </c>
    </row>
    <row r="1081" spans="1:6" ht="38.25">
      <c r="A1081" s="322" t="s">
        <v>1197</v>
      </c>
      <c r="B1081" s="323" t="s">
        <v>638</v>
      </c>
      <c r="C1081" s="323" t="s">
        <v>1198</v>
      </c>
      <c r="D1081" s="323" t="s">
        <v>1174</v>
      </c>
      <c r="E1081" s="324">
        <v>8894275.8599999994</v>
      </c>
      <c r="F1081" s="324">
        <v>9462385.8599999994</v>
      </c>
    </row>
    <row r="1082" spans="1:6">
      <c r="A1082" s="322" t="s">
        <v>234</v>
      </c>
      <c r="B1082" s="323" t="s">
        <v>638</v>
      </c>
      <c r="C1082" s="323" t="s">
        <v>1198</v>
      </c>
      <c r="D1082" s="323" t="s">
        <v>1135</v>
      </c>
      <c r="E1082" s="324">
        <v>8894275.8599999994</v>
      </c>
      <c r="F1082" s="324">
        <v>9462385.8599999994</v>
      </c>
    </row>
    <row r="1083" spans="1:6" ht="63.75">
      <c r="A1083" s="322" t="s">
        <v>67</v>
      </c>
      <c r="B1083" s="323" t="s">
        <v>638</v>
      </c>
      <c r="C1083" s="323" t="s">
        <v>1198</v>
      </c>
      <c r="D1083" s="323" t="s">
        <v>327</v>
      </c>
      <c r="E1083" s="324">
        <v>523750</v>
      </c>
      <c r="F1083" s="324">
        <v>523750</v>
      </c>
    </row>
    <row r="1084" spans="1:6" ht="76.5">
      <c r="A1084" s="322" t="s">
        <v>236</v>
      </c>
      <c r="B1084" s="323" t="s">
        <v>638</v>
      </c>
      <c r="C1084" s="323" t="s">
        <v>1198</v>
      </c>
      <c r="D1084" s="323" t="s">
        <v>333</v>
      </c>
      <c r="E1084" s="324">
        <v>8311773.8600000003</v>
      </c>
      <c r="F1084" s="324">
        <v>8879883.8599999994</v>
      </c>
    </row>
    <row r="1085" spans="1:6" ht="51">
      <c r="A1085" s="322" t="s">
        <v>216</v>
      </c>
      <c r="B1085" s="323" t="s">
        <v>638</v>
      </c>
      <c r="C1085" s="323" t="s">
        <v>1198</v>
      </c>
      <c r="D1085" s="323" t="s">
        <v>331</v>
      </c>
      <c r="E1085" s="324">
        <v>58752</v>
      </c>
      <c r="F1085" s="324">
        <v>58752</v>
      </c>
    </row>
    <row r="1086" spans="1:6">
      <c r="A1086" s="322" t="s">
        <v>1322</v>
      </c>
      <c r="B1086" s="323" t="s">
        <v>638</v>
      </c>
      <c r="C1086" s="323" t="s">
        <v>1323</v>
      </c>
      <c r="D1086" s="323" t="s">
        <v>1174</v>
      </c>
      <c r="E1086" s="324">
        <v>322812</v>
      </c>
      <c r="F1086" s="324">
        <v>322812</v>
      </c>
    </row>
    <row r="1087" spans="1:6">
      <c r="A1087" s="322" t="s">
        <v>1202</v>
      </c>
      <c r="B1087" s="323" t="s">
        <v>638</v>
      </c>
      <c r="C1087" s="323" t="s">
        <v>1203</v>
      </c>
      <c r="D1087" s="323" t="s">
        <v>1174</v>
      </c>
      <c r="E1087" s="324">
        <v>322812</v>
      </c>
      <c r="F1087" s="324">
        <v>322812</v>
      </c>
    </row>
    <row r="1088" spans="1:6">
      <c r="A1088" s="322" t="s">
        <v>234</v>
      </c>
      <c r="B1088" s="323" t="s">
        <v>638</v>
      </c>
      <c r="C1088" s="323" t="s">
        <v>1203</v>
      </c>
      <c r="D1088" s="323" t="s">
        <v>1135</v>
      </c>
      <c r="E1088" s="324">
        <v>322812</v>
      </c>
      <c r="F1088" s="324">
        <v>322812</v>
      </c>
    </row>
    <row r="1089" spans="1:6" ht="76.5">
      <c r="A1089" s="322" t="s">
        <v>236</v>
      </c>
      <c r="B1089" s="323" t="s">
        <v>638</v>
      </c>
      <c r="C1089" s="323" t="s">
        <v>1203</v>
      </c>
      <c r="D1089" s="323" t="s">
        <v>333</v>
      </c>
      <c r="E1089" s="324">
        <v>322812</v>
      </c>
      <c r="F1089" s="324">
        <v>322812</v>
      </c>
    </row>
    <row r="1090" spans="1:6" ht="102">
      <c r="A1090" s="322" t="s">
        <v>560</v>
      </c>
      <c r="B1090" s="323" t="s">
        <v>648</v>
      </c>
      <c r="C1090" s="323" t="s">
        <v>1174</v>
      </c>
      <c r="D1090" s="323" t="s">
        <v>1174</v>
      </c>
      <c r="E1090" s="324">
        <v>1371860</v>
      </c>
      <c r="F1090" s="324">
        <v>1371860</v>
      </c>
    </row>
    <row r="1091" spans="1:6" ht="76.5">
      <c r="A1091" s="322" t="s">
        <v>1319</v>
      </c>
      <c r="B1091" s="323" t="s">
        <v>648</v>
      </c>
      <c r="C1091" s="323" t="s">
        <v>273</v>
      </c>
      <c r="D1091" s="323" t="s">
        <v>1174</v>
      </c>
      <c r="E1091" s="324">
        <v>1371860</v>
      </c>
      <c r="F1091" s="324">
        <v>1371860</v>
      </c>
    </row>
    <row r="1092" spans="1:6" ht="38.25">
      <c r="A1092" s="322" t="s">
        <v>1204</v>
      </c>
      <c r="B1092" s="323" t="s">
        <v>648</v>
      </c>
      <c r="C1092" s="323" t="s">
        <v>28</v>
      </c>
      <c r="D1092" s="323" t="s">
        <v>1174</v>
      </c>
      <c r="E1092" s="324">
        <v>1371860</v>
      </c>
      <c r="F1092" s="324">
        <v>1371860</v>
      </c>
    </row>
    <row r="1093" spans="1:6">
      <c r="A1093" s="322" t="s">
        <v>234</v>
      </c>
      <c r="B1093" s="323" t="s">
        <v>648</v>
      </c>
      <c r="C1093" s="323" t="s">
        <v>28</v>
      </c>
      <c r="D1093" s="323" t="s">
        <v>1135</v>
      </c>
      <c r="E1093" s="324">
        <v>1371860</v>
      </c>
      <c r="F1093" s="324">
        <v>1371860</v>
      </c>
    </row>
    <row r="1094" spans="1:6" ht="76.5">
      <c r="A1094" s="322" t="s">
        <v>236</v>
      </c>
      <c r="B1094" s="323" t="s">
        <v>648</v>
      </c>
      <c r="C1094" s="323" t="s">
        <v>28</v>
      </c>
      <c r="D1094" s="323" t="s">
        <v>333</v>
      </c>
      <c r="E1094" s="324">
        <v>1371860</v>
      </c>
      <c r="F1094" s="324">
        <v>1371860</v>
      </c>
    </row>
    <row r="1095" spans="1:6" ht="76.5">
      <c r="A1095" s="322" t="s">
        <v>558</v>
      </c>
      <c r="B1095" s="323" t="s">
        <v>639</v>
      </c>
      <c r="C1095" s="323" t="s">
        <v>1174</v>
      </c>
      <c r="D1095" s="323" t="s">
        <v>1174</v>
      </c>
      <c r="E1095" s="324">
        <v>472000</v>
      </c>
      <c r="F1095" s="324">
        <v>472000</v>
      </c>
    </row>
    <row r="1096" spans="1:6" ht="76.5">
      <c r="A1096" s="322" t="s">
        <v>1319</v>
      </c>
      <c r="B1096" s="323" t="s">
        <v>639</v>
      </c>
      <c r="C1096" s="323" t="s">
        <v>273</v>
      </c>
      <c r="D1096" s="323" t="s">
        <v>1174</v>
      </c>
      <c r="E1096" s="324">
        <v>472000</v>
      </c>
      <c r="F1096" s="324">
        <v>472000</v>
      </c>
    </row>
    <row r="1097" spans="1:6" ht="38.25">
      <c r="A1097" s="322" t="s">
        <v>1204</v>
      </c>
      <c r="B1097" s="323" t="s">
        <v>639</v>
      </c>
      <c r="C1097" s="323" t="s">
        <v>28</v>
      </c>
      <c r="D1097" s="323" t="s">
        <v>1174</v>
      </c>
      <c r="E1097" s="324">
        <v>472000</v>
      </c>
      <c r="F1097" s="324">
        <v>472000</v>
      </c>
    </row>
    <row r="1098" spans="1:6">
      <c r="A1098" s="322" t="s">
        <v>234</v>
      </c>
      <c r="B1098" s="323" t="s">
        <v>639</v>
      </c>
      <c r="C1098" s="323" t="s">
        <v>28</v>
      </c>
      <c r="D1098" s="323" t="s">
        <v>1135</v>
      </c>
      <c r="E1098" s="324">
        <v>472000</v>
      </c>
      <c r="F1098" s="324">
        <v>472000</v>
      </c>
    </row>
    <row r="1099" spans="1:6" ht="63.75">
      <c r="A1099" s="322" t="s">
        <v>67</v>
      </c>
      <c r="B1099" s="323" t="s">
        <v>639</v>
      </c>
      <c r="C1099" s="323" t="s">
        <v>28</v>
      </c>
      <c r="D1099" s="323" t="s">
        <v>327</v>
      </c>
      <c r="E1099" s="324">
        <v>100000</v>
      </c>
      <c r="F1099" s="324">
        <v>100000</v>
      </c>
    </row>
    <row r="1100" spans="1:6" ht="76.5">
      <c r="A1100" s="322" t="s">
        <v>236</v>
      </c>
      <c r="B1100" s="323" t="s">
        <v>639</v>
      </c>
      <c r="C1100" s="323" t="s">
        <v>28</v>
      </c>
      <c r="D1100" s="323" t="s">
        <v>333</v>
      </c>
      <c r="E1100" s="324">
        <v>332000</v>
      </c>
      <c r="F1100" s="324">
        <v>332000</v>
      </c>
    </row>
    <row r="1101" spans="1:6" ht="51">
      <c r="A1101" s="322" t="s">
        <v>216</v>
      </c>
      <c r="B1101" s="323" t="s">
        <v>639</v>
      </c>
      <c r="C1101" s="323" t="s">
        <v>28</v>
      </c>
      <c r="D1101" s="323" t="s">
        <v>331</v>
      </c>
      <c r="E1101" s="324">
        <v>40000</v>
      </c>
      <c r="F1101" s="324">
        <v>40000</v>
      </c>
    </row>
    <row r="1102" spans="1:6" ht="76.5">
      <c r="A1102" s="322" t="s">
        <v>561</v>
      </c>
      <c r="B1102" s="323" t="s">
        <v>649</v>
      </c>
      <c r="C1102" s="323" t="s">
        <v>1174</v>
      </c>
      <c r="D1102" s="323" t="s">
        <v>1174</v>
      </c>
      <c r="E1102" s="324">
        <v>8288772</v>
      </c>
      <c r="F1102" s="324">
        <v>8288772</v>
      </c>
    </row>
    <row r="1103" spans="1:6" ht="76.5">
      <c r="A1103" s="322" t="s">
        <v>1319</v>
      </c>
      <c r="B1103" s="323" t="s">
        <v>649</v>
      </c>
      <c r="C1103" s="323" t="s">
        <v>273</v>
      </c>
      <c r="D1103" s="323" t="s">
        <v>1174</v>
      </c>
      <c r="E1103" s="324">
        <v>8288772</v>
      </c>
      <c r="F1103" s="324">
        <v>8288772</v>
      </c>
    </row>
    <row r="1104" spans="1:6" ht="38.25">
      <c r="A1104" s="322" t="s">
        <v>1204</v>
      </c>
      <c r="B1104" s="323" t="s">
        <v>649</v>
      </c>
      <c r="C1104" s="323" t="s">
        <v>28</v>
      </c>
      <c r="D1104" s="323" t="s">
        <v>1174</v>
      </c>
      <c r="E1104" s="324">
        <v>8288772</v>
      </c>
      <c r="F1104" s="324">
        <v>8288772</v>
      </c>
    </row>
    <row r="1105" spans="1:6">
      <c r="A1105" s="322" t="s">
        <v>234</v>
      </c>
      <c r="B1105" s="323" t="s">
        <v>649</v>
      </c>
      <c r="C1105" s="323" t="s">
        <v>28</v>
      </c>
      <c r="D1105" s="323" t="s">
        <v>1135</v>
      </c>
      <c r="E1105" s="324">
        <v>8288772</v>
      </c>
      <c r="F1105" s="324">
        <v>8288772</v>
      </c>
    </row>
    <row r="1106" spans="1:6" ht="76.5">
      <c r="A1106" s="322" t="s">
        <v>236</v>
      </c>
      <c r="B1106" s="323" t="s">
        <v>649</v>
      </c>
      <c r="C1106" s="323" t="s">
        <v>28</v>
      </c>
      <c r="D1106" s="323" t="s">
        <v>333</v>
      </c>
      <c r="E1106" s="324">
        <v>8288772</v>
      </c>
      <c r="F1106" s="324">
        <v>8288772</v>
      </c>
    </row>
    <row r="1107" spans="1:6" ht="51">
      <c r="A1107" s="322" t="s">
        <v>954</v>
      </c>
      <c r="B1107" s="323" t="s">
        <v>955</v>
      </c>
      <c r="C1107" s="323" t="s">
        <v>1174</v>
      </c>
      <c r="D1107" s="323" t="s">
        <v>1174</v>
      </c>
      <c r="E1107" s="324">
        <v>4330205</v>
      </c>
      <c r="F1107" s="324">
        <v>4330205</v>
      </c>
    </row>
    <row r="1108" spans="1:6" ht="38.25">
      <c r="A1108" s="322" t="s">
        <v>1320</v>
      </c>
      <c r="B1108" s="323" t="s">
        <v>955</v>
      </c>
      <c r="C1108" s="323" t="s">
        <v>1321</v>
      </c>
      <c r="D1108" s="323" t="s">
        <v>1174</v>
      </c>
      <c r="E1108" s="324">
        <v>4330205</v>
      </c>
      <c r="F1108" s="324">
        <v>4330205</v>
      </c>
    </row>
    <row r="1109" spans="1:6" ht="38.25">
      <c r="A1109" s="322" t="s">
        <v>1197</v>
      </c>
      <c r="B1109" s="323" t="s">
        <v>955</v>
      </c>
      <c r="C1109" s="323" t="s">
        <v>1198</v>
      </c>
      <c r="D1109" s="323" t="s">
        <v>1174</v>
      </c>
      <c r="E1109" s="324">
        <v>4330205</v>
      </c>
      <c r="F1109" s="324">
        <v>4330205</v>
      </c>
    </row>
    <row r="1110" spans="1:6">
      <c r="A1110" s="322" t="s">
        <v>234</v>
      </c>
      <c r="B1110" s="323" t="s">
        <v>955</v>
      </c>
      <c r="C1110" s="323" t="s">
        <v>1198</v>
      </c>
      <c r="D1110" s="323" t="s">
        <v>1135</v>
      </c>
      <c r="E1110" s="324">
        <v>4330205</v>
      </c>
      <c r="F1110" s="324">
        <v>4330205</v>
      </c>
    </row>
    <row r="1111" spans="1:6" ht="76.5">
      <c r="A1111" s="322" t="s">
        <v>236</v>
      </c>
      <c r="B1111" s="323" t="s">
        <v>955</v>
      </c>
      <c r="C1111" s="323" t="s">
        <v>1198</v>
      </c>
      <c r="D1111" s="323" t="s">
        <v>333</v>
      </c>
      <c r="E1111" s="324">
        <v>4330205</v>
      </c>
      <c r="F1111" s="324">
        <v>4330205</v>
      </c>
    </row>
    <row r="1112" spans="1:6" ht="63.75">
      <c r="A1112" s="322" t="s">
        <v>1514</v>
      </c>
      <c r="B1112" s="323" t="s">
        <v>1515</v>
      </c>
      <c r="C1112" s="323" t="s">
        <v>1174</v>
      </c>
      <c r="D1112" s="323" t="s">
        <v>1174</v>
      </c>
      <c r="E1112" s="324">
        <v>265731</v>
      </c>
      <c r="F1112" s="324">
        <v>265731</v>
      </c>
    </row>
    <row r="1113" spans="1:6" ht="38.25">
      <c r="A1113" s="322" t="s">
        <v>1320</v>
      </c>
      <c r="B1113" s="323" t="s">
        <v>1515</v>
      </c>
      <c r="C1113" s="323" t="s">
        <v>1321</v>
      </c>
      <c r="D1113" s="323" t="s">
        <v>1174</v>
      </c>
      <c r="E1113" s="324">
        <v>265731</v>
      </c>
      <c r="F1113" s="324">
        <v>265731</v>
      </c>
    </row>
    <row r="1114" spans="1:6" ht="38.25">
      <c r="A1114" s="322" t="s">
        <v>1197</v>
      </c>
      <c r="B1114" s="323" t="s">
        <v>1515</v>
      </c>
      <c r="C1114" s="323" t="s">
        <v>1198</v>
      </c>
      <c r="D1114" s="323" t="s">
        <v>1174</v>
      </c>
      <c r="E1114" s="324">
        <v>265731</v>
      </c>
      <c r="F1114" s="324">
        <v>265731</v>
      </c>
    </row>
    <row r="1115" spans="1:6">
      <c r="A1115" s="322" t="s">
        <v>234</v>
      </c>
      <c r="B1115" s="323" t="s">
        <v>1515</v>
      </c>
      <c r="C1115" s="323" t="s">
        <v>1198</v>
      </c>
      <c r="D1115" s="323" t="s">
        <v>1135</v>
      </c>
      <c r="E1115" s="324">
        <v>265731</v>
      </c>
      <c r="F1115" s="324">
        <v>265731</v>
      </c>
    </row>
    <row r="1116" spans="1:6" ht="76.5">
      <c r="A1116" s="322" t="s">
        <v>236</v>
      </c>
      <c r="B1116" s="323" t="s">
        <v>1515</v>
      </c>
      <c r="C1116" s="323" t="s">
        <v>1198</v>
      </c>
      <c r="D1116" s="323" t="s">
        <v>333</v>
      </c>
      <c r="E1116" s="324">
        <v>265731</v>
      </c>
      <c r="F1116" s="324">
        <v>265731</v>
      </c>
    </row>
    <row r="1117" spans="1:6" ht="38.25">
      <c r="A1117" s="322" t="s">
        <v>1073</v>
      </c>
      <c r="B1117" s="323" t="s">
        <v>1074</v>
      </c>
      <c r="C1117" s="323" t="s">
        <v>1174</v>
      </c>
      <c r="D1117" s="323" t="s">
        <v>1174</v>
      </c>
      <c r="E1117" s="324">
        <v>1029064</v>
      </c>
      <c r="F1117" s="324">
        <v>1029064</v>
      </c>
    </row>
    <row r="1118" spans="1:6" ht="38.25">
      <c r="A1118" s="322" t="s">
        <v>1320</v>
      </c>
      <c r="B1118" s="323" t="s">
        <v>1074</v>
      </c>
      <c r="C1118" s="323" t="s">
        <v>1321</v>
      </c>
      <c r="D1118" s="323" t="s">
        <v>1174</v>
      </c>
      <c r="E1118" s="324">
        <v>1029064</v>
      </c>
      <c r="F1118" s="324">
        <v>1029064</v>
      </c>
    </row>
    <row r="1119" spans="1:6" ht="38.25">
      <c r="A1119" s="322" t="s">
        <v>1197</v>
      </c>
      <c r="B1119" s="323" t="s">
        <v>1074</v>
      </c>
      <c r="C1119" s="323" t="s">
        <v>1198</v>
      </c>
      <c r="D1119" s="323" t="s">
        <v>1174</v>
      </c>
      <c r="E1119" s="324">
        <v>1029064</v>
      </c>
      <c r="F1119" s="324">
        <v>1029064</v>
      </c>
    </row>
    <row r="1120" spans="1:6">
      <c r="A1120" s="322" t="s">
        <v>234</v>
      </c>
      <c r="B1120" s="323" t="s">
        <v>1074</v>
      </c>
      <c r="C1120" s="323" t="s">
        <v>1198</v>
      </c>
      <c r="D1120" s="323" t="s">
        <v>1135</v>
      </c>
      <c r="E1120" s="324">
        <v>1029064</v>
      </c>
      <c r="F1120" s="324">
        <v>1029064</v>
      </c>
    </row>
    <row r="1121" spans="1:6" ht="76.5">
      <c r="A1121" s="322" t="s">
        <v>236</v>
      </c>
      <c r="B1121" s="323" t="s">
        <v>1074</v>
      </c>
      <c r="C1121" s="323" t="s">
        <v>1198</v>
      </c>
      <c r="D1121" s="323" t="s">
        <v>333</v>
      </c>
      <c r="E1121" s="324">
        <v>1029064</v>
      </c>
      <c r="F1121" s="324">
        <v>1029064</v>
      </c>
    </row>
    <row r="1122" spans="1:6" ht="102">
      <c r="A1122" s="322" t="s">
        <v>542</v>
      </c>
      <c r="B1122" s="323" t="s">
        <v>653</v>
      </c>
      <c r="C1122" s="323" t="s">
        <v>1174</v>
      </c>
      <c r="D1122" s="323" t="s">
        <v>1174</v>
      </c>
      <c r="E1122" s="324">
        <v>81000</v>
      </c>
      <c r="F1122" s="324">
        <v>81000</v>
      </c>
    </row>
    <row r="1123" spans="1:6" ht="76.5">
      <c r="A1123" s="322" t="s">
        <v>1319</v>
      </c>
      <c r="B1123" s="323" t="s">
        <v>653</v>
      </c>
      <c r="C1123" s="323" t="s">
        <v>273</v>
      </c>
      <c r="D1123" s="323" t="s">
        <v>1174</v>
      </c>
      <c r="E1123" s="324">
        <v>77700</v>
      </c>
      <c r="F1123" s="324">
        <v>77700</v>
      </c>
    </row>
    <row r="1124" spans="1:6" ht="38.25">
      <c r="A1124" s="322" t="s">
        <v>1204</v>
      </c>
      <c r="B1124" s="323" t="s">
        <v>653</v>
      </c>
      <c r="C1124" s="323" t="s">
        <v>28</v>
      </c>
      <c r="D1124" s="323" t="s">
        <v>1174</v>
      </c>
      <c r="E1124" s="324">
        <v>77700</v>
      </c>
      <c r="F1124" s="324">
        <v>77700</v>
      </c>
    </row>
    <row r="1125" spans="1:6">
      <c r="A1125" s="322" t="s">
        <v>234</v>
      </c>
      <c r="B1125" s="323" t="s">
        <v>653</v>
      </c>
      <c r="C1125" s="323" t="s">
        <v>28</v>
      </c>
      <c r="D1125" s="323" t="s">
        <v>1135</v>
      </c>
      <c r="E1125" s="324">
        <v>77700</v>
      </c>
      <c r="F1125" s="324">
        <v>77700</v>
      </c>
    </row>
    <row r="1126" spans="1:6">
      <c r="A1126" s="322" t="s">
        <v>217</v>
      </c>
      <c r="B1126" s="323" t="s">
        <v>653</v>
      </c>
      <c r="C1126" s="323" t="s">
        <v>28</v>
      </c>
      <c r="D1126" s="323" t="s">
        <v>337</v>
      </c>
      <c r="E1126" s="324">
        <v>77700</v>
      </c>
      <c r="F1126" s="324">
        <v>77700</v>
      </c>
    </row>
    <row r="1127" spans="1:6" ht="38.25">
      <c r="A1127" s="322" t="s">
        <v>1320</v>
      </c>
      <c r="B1127" s="323" t="s">
        <v>653</v>
      </c>
      <c r="C1127" s="323" t="s">
        <v>1321</v>
      </c>
      <c r="D1127" s="323" t="s">
        <v>1174</v>
      </c>
      <c r="E1127" s="324">
        <v>3300</v>
      </c>
      <c r="F1127" s="324">
        <v>3300</v>
      </c>
    </row>
    <row r="1128" spans="1:6" ht="38.25">
      <c r="A1128" s="322" t="s">
        <v>1197</v>
      </c>
      <c r="B1128" s="323" t="s">
        <v>653</v>
      </c>
      <c r="C1128" s="323" t="s">
        <v>1198</v>
      </c>
      <c r="D1128" s="323" t="s">
        <v>1174</v>
      </c>
      <c r="E1128" s="324">
        <v>3300</v>
      </c>
      <c r="F1128" s="324">
        <v>3300</v>
      </c>
    </row>
    <row r="1129" spans="1:6">
      <c r="A1129" s="322" t="s">
        <v>234</v>
      </c>
      <c r="B1129" s="323" t="s">
        <v>653</v>
      </c>
      <c r="C1129" s="323" t="s">
        <v>1198</v>
      </c>
      <c r="D1129" s="323" t="s">
        <v>1135</v>
      </c>
      <c r="E1129" s="324">
        <v>3300</v>
      </c>
      <c r="F1129" s="324">
        <v>3300</v>
      </c>
    </row>
    <row r="1130" spans="1:6">
      <c r="A1130" s="322" t="s">
        <v>217</v>
      </c>
      <c r="B1130" s="323" t="s">
        <v>653</v>
      </c>
      <c r="C1130" s="323" t="s">
        <v>1198</v>
      </c>
      <c r="D1130" s="323" t="s">
        <v>337</v>
      </c>
      <c r="E1130" s="324">
        <v>3300</v>
      </c>
      <c r="F1130" s="324">
        <v>3300</v>
      </c>
    </row>
    <row r="1131" spans="1:6" ht="76.5">
      <c r="A1131" s="322" t="s">
        <v>1670</v>
      </c>
      <c r="B1131" s="323" t="s">
        <v>1671</v>
      </c>
      <c r="C1131" s="323" t="s">
        <v>1174</v>
      </c>
      <c r="D1131" s="323" t="s">
        <v>1174</v>
      </c>
      <c r="E1131" s="324">
        <v>1887000</v>
      </c>
      <c r="F1131" s="324">
        <v>1887000</v>
      </c>
    </row>
    <row r="1132" spans="1:6" ht="76.5">
      <c r="A1132" s="322" t="s">
        <v>1319</v>
      </c>
      <c r="B1132" s="323" t="s">
        <v>1671</v>
      </c>
      <c r="C1132" s="323" t="s">
        <v>273</v>
      </c>
      <c r="D1132" s="323" t="s">
        <v>1174</v>
      </c>
      <c r="E1132" s="324">
        <v>1847000</v>
      </c>
      <c r="F1132" s="324">
        <v>1847000</v>
      </c>
    </row>
    <row r="1133" spans="1:6" ht="38.25">
      <c r="A1133" s="322" t="s">
        <v>1204</v>
      </c>
      <c r="B1133" s="323" t="s">
        <v>1671</v>
      </c>
      <c r="C1133" s="323" t="s">
        <v>28</v>
      </c>
      <c r="D1133" s="323" t="s">
        <v>1174</v>
      </c>
      <c r="E1133" s="324">
        <v>1847000</v>
      </c>
      <c r="F1133" s="324">
        <v>1847000</v>
      </c>
    </row>
    <row r="1134" spans="1:6">
      <c r="A1134" s="322" t="s">
        <v>183</v>
      </c>
      <c r="B1134" s="323" t="s">
        <v>1671</v>
      </c>
      <c r="C1134" s="323" t="s">
        <v>28</v>
      </c>
      <c r="D1134" s="323" t="s">
        <v>1140</v>
      </c>
      <c r="E1134" s="324">
        <v>1847000</v>
      </c>
      <c r="F1134" s="324">
        <v>1847000</v>
      </c>
    </row>
    <row r="1135" spans="1:6">
      <c r="A1135" s="322" t="s">
        <v>1668</v>
      </c>
      <c r="B1135" s="323" t="s">
        <v>1671</v>
      </c>
      <c r="C1135" s="323" t="s">
        <v>28</v>
      </c>
      <c r="D1135" s="323" t="s">
        <v>1669</v>
      </c>
      <c r="E1135" s="324">
        <v>1847000</v>
      </c>
      <c r="F1135" s="324">
        <v>1847000</v>
      </c>
    </row>
    <row r="1136" spans="1:6" ht="38.25">
      <c r="A1136" s="322" t="s">
        <v>1320</v>
      </c>
      <c r="B1136" s="323" t="s">
        <v>1671</v>
      </c>
      <c r="C1136" s="323" t="s">
        <v>1321</v>
      </c>
      <c r="D1136" s="323" t="s">
        <v>1174</v>
      </c>
      <c r="E1136" s="324">
        <v>40000</v>
      </c>
      <c r="F1136" s="324">
        <v>40000</v>
      </c>
    </row>
    <row r="1137" spans="1:6" ht="38.25">
      <c r="A1137" s="322" t="s">
        <v>1197</v>
      </c>
      <c r="B1137" s="323" t="s">
        <v>1671</v>
      </c>
      <c r="C1137" s="323" t="s">
        <v>1198</v>
      </c>
      <c r="D1137" s="323" t="s">
        <v>1174</v>
      </c>
      <c r="E1137" s="324">
        <v>40000</v>
      </c>
      <c r="F1137" s="324">
        <v>40000</v>
      </c>
    </row>
    <row r="1138" spans="1:6">
      <c r="A1138" s="322" t="s">
        <v>183</v>
      </c>
      <c r="B1138" s="323" t="s">
        <v>1671</v>
      </c>
      <c r="C1138" s="323" t="s">
        <v>1198</v>
      </c>
      <c r="D1138" s="323" t="s">
        <v>1140</v>
      </c>
      <c r="E1138" s="324">
        <v>40000</v>
      </c>
      <c r="F1138" s="324">
        <v>40000</v>
      </c>
    </row>
    <row r="1139" spans="1:6">
      <c r="A1139" s="322" t="s">
        <v>1668</v>
      </c>
      <c r="B1139" s="323" t="s">
        <v>1671</v>
      </c>
      <c r="C1139" s="323" t="s">
        <v>1198</v>
      </c>
      <c r="D1139" s="323" t="s">
        <v>1669</v>
      </c>
      <c r="E1139" s="324">
        <v>40000</v>
      </c>
      <c r="F1139" s="324">
        <v>40000</v>
      </c>
    </row>
    <row r="1140" spans="1:6" ht="102">
      <c r="A1140" s="322" t="s">
        <v>335</v>
      </c>
      <c r="B1140" s="323" t="s">
        <v>646</v>
      </c>
      <c r="C1140" s="323" t="s">
        <v>1174</v>
      </c>
      <c r="D1140" s="323" t="s">
        <v>1174</v>
      </c>
      <c r="E1140" s="324">
        <v>828000</v>
      </c>
      <c r="F1140" s="324">
        <v>828000</v>
      </c>
    </row>
    <row r="1141" spans="1:6" ht="76.5">
      <c r="A1141" s="322" t="s">
        <v>1319</v>
      </c>
      <c r="B1141" s="323" t="s">
        <v>646</v>
      </c>
      <c r="C1141" s="323" t="s">
        <v>273</v>
      </c>
      <c r="D1141" s="323" t="s">
        <v>1174</v>
      </c>
      <c r="E1141" s="324">
        <v>796200</v>
      </c>
      <c r="F1141" s="324">
        <v>796200</v>
      </c>
    </row>
    <row r="1142" spans="1:6" ht="38.25">
      <c r="A1142" s="322" t="s">
        <v>1204</v>
      </c>
      <c r="B1142" s="323" t="s">
        <v>646</v>
      </c>
      <c r="C1142" s="323" t="s">
        <v>28</v>
      </c>
      <c r="D1142" s="323" t="s">
        <v>1174</v>
      </c>
      <c r="E1142" s="324">
        <v>796200</v>
      </c>
      <c r="F1142" s="324">
        <v>796200</v>
      </c>
    </row>
    <row r="1143" spans="1:6">
      <c r="A1143" s="322" t="s">
        <v>234</v>
      </c>
      <c r="B1143" s="323" t="s">
        <v>646</v>
      </c>
      <c r="C1143" s="323" t="s">
        <v>28</v>
      </c>
      <c r="D1143" s="323" t="s">
        <v>1135</v>
      </c>
      <c r="E1143" s="324">
        <v>796200</v>
      </c>
      <c r="F1143" s="324">
        <v>796200</v>
      </c>
    </row>
    <row r="1144" spans="1:6" ht="76.5">
      <c r="A1144" s="322" t="s">
        <v>236</v>
      </c>
      <c r="B1144" s="323" t="s">
        <v>646</v>
      </c>
      <c r="C1144" s="323" t="s">
        <v>28</v>
      </c>
      <c r="D1144" s="323" t="s">
        <v>333</v>
      </c>
      <c r="E1144" s="324">
        <v>796200</v>
      </c>
      <c r="F1144" s="324">
        <v>796200</v>
      </c>
    </row>
    <row r="1145" spans="1:6" ht="38.25">
      <c r="A1145" s="322" t="s">
        <v>1320</v>
      </c>
      <c r="B1145" s="323" t="s">
        <v>646</v>
      </c>
      <c r="C1145" s="323" t="s">
        <v>1321</v>
      </c>
      <c r="D1145" s="323" t="s">
        <v>1174</v>
      </c>
      <c r="E1145" s="324">
        <v>31800</v>
      </c>
      <c r="F1145" s="324">
        <v>31800</v>
      </c>
    </row>
    <row r="1146" spans="1:6" ht="38.25">
      <c r="A1146" s="322" t="s">
        <v>1197</v>
      </c>
      <c r="B1146" s="323" t="s">
        <v>646</v>
      </c>
      <c r="C1146" s="323" t="s">
        <v>1198</v>
      </c>
      <c r="D1146" s="323" t="s">
        <v>1174</v>
      </c>
      <c r="E1146" s="324">
        <v>31800</v>
      </c>
      <c r="F1146" s="324">
        <v>31800</v>
      </c>
    </row>
    <row r="1147" spans="1:6">
      <c r="A1147" s="322" t="s">
        <v>234</v>
      </c>
      <c r="B1147" s="323" t="s">
        <v>646</v>
      </c>
      <c r="C1147" s="323" t="s">
        <v>1198</v>
      </c>
      <c r="D1147" s="323" t="s">
        <v>1135</v>
      </c>
      <c r="E1147" s="324">
        <v>31800</v>
      </c>
      <c r="F1147" s="324">
        <v>31800</v>
      </c>
    </row>
    <row r="1148" spans="1:6" ht="76.5">
      <c r="A1148" s="322" t="s">
        <v>236</v>
      </c>
      <c r="B1148" s="323" t="s">
        <v>646</v>
      </c>
      <c r="C1148" s="323" t="s">
        <v>1198</v>
      </c>
      <c r="D1148" s="323" t="s">
        <v>333</v>
      </c>
      <c r="E1148" s="324">
        <v>31800</v>
      </c>
      <c r="F1148" s="324">
        <v>31800</v>
      </c>
    </row>
    <row r="1149" spans="1:6" ht="51">
      <c r="A1149" s="322" t="s">
        <v>338</v>
      </c>
      <c r="B1149" s="323" t="s">
        <v>654</v>
      </c>
      <c r="C1149" s="323" t="s">
        <v>1174</v>
      </c>
      <c r="D1149" s="323" t="s">
        <v>1174</v>
      </c>
      <c r="E1149" s="324">
        <v>131900</v>
      </c>
      <c r="F1149" s="324">
        <v>131900</v>
      </c>
    </row>
    <row r="1150" spans="1:6" ht="76.5">
      <c r="A1150" s="322" t="s">
        <v>1319</v>
      </c>
      <c r="B1150" s="323" t="s">
        <v>654</v>
      </c>
      <c r="C1150" s="323" t="s">
        <v>273</v>
      </c>
      <c r="D1150" s="323" t="s">
        <v>1174</v>
      </c>
      <c r="E1150" s="324">
        <v>109547</v>
      </c>
      <c r="F1150" s="324">
        <v>109547</v>
      </c>
    </row>
    <row r="1151" spans="1:6" ht="38.25">
      <c r="A1151" s="322" t="s">
        <v>1204</v>
      </c>
      <c r="B1151" s="323" t="s">
        <v>654</v>
      </c>
      <c r="C1151" s="323" t="s">
        <v>28</v>
      </c>
      <c r="D1151" s="323" t="s">
        <v>1174</v>
      </c>
      <c r="E1151" s="324">
        <v>109547</v>
      </c>
      <c r="F1151" s="324">
        <v>109547</v>
      </c>
    </row>
    <row r="1152" spans="1:6">
      <c r="A1152" s="322" t="s">
        <v>234</v>
      </c>
      <c r="B1152" s="323" t="s">
        <v>654</v>
      </c>
      <c r="C1152" s="323" t="s">
        <v>28</v>
      </c>
      <c r="D1152" s="323" t="s">
        <v>1135</v>
      </c>
      <c r="E1152" s="324">
        <v>109547</v>
      </c>
      <c r="F1152" s="324">
        <v>109547</v>
      </c>
    </row>
    <row r="1153" spans="1:6">
      <c r="A1153" s="322" t="s">
        <v>217</v>
      </c>
      <c r="B1153" s="323" t="s">
        <v>654</v>
      </c>
      <c r="C1153" s="323" t="s">
        <v>28</v>
      </c>
      <c r="D1153" s="323" t="s">
        <v>337</v>
      </c>
      <c r="E1153" s="324">
        <v>109547</v>
      </c>
      <c r="F1153" s="324">
        <v>109547</v>
      </c>
    </row>
    <row r="1154" spans="1:6" ht="38.25">
      <c r="A1154" s="322" t="s">
        <v>1320</v>
      </c>
      <c r="B1154" s="323" t="s">
        <v>654</v>
      </c>
      <c r="C1154" s="323" t="s">
        <v>1321</v>
      </c>
      <c r="D1154" s="323" t="s">
        <v>1174</v>
      </c>
      <c r="E1154" s="324">
        <v>22353</v>
      </c>
      <c r="F1154" s="324">
        <v>22353</v>
      </c>
    </row>
    <row r="1155" spans="1:6" ht="38.25">
      <c r="A1155" s="322" t="s">
        <v>1197</v>
      </c>
      <c r="B1155" s="323" t="s">
        <v>654</v>
      </c>
      <c r="C1155" s="323" t="s">
        <v>1198</v>
      </c>
      <c r="D1155" s="323" t="s">
        <v>1174</v>
      </c>
      <c r="E1155" s="324">
        <v>22353</v>
      </c>
      <c r="F1155" s="324">
        <v>22353</v>
      </c>
    </row>
    <row r="1156" spans="1:6">
      <c r="A1156" s="322" t="s">
        <v>234</v>
      </c>
      <c r="B1156" s="323" t="s">
        <v>654</v>
      </c>
      <c r="C1156" s="323" t="s">
        <v>1198</v>
      </c>
      <c r="D1156" s="323" t="s">
        <v>1135</v>
      </c>
      <c r="E1156" s="324">
        <v>22353</v>
      </c>
      <c r="F1156" s="324">
        <v>22353</v>
      </c>
    </row>
    <row r="1157" spans="1:6">
      <c r="A1157" s="322" t="s">
        <v>217</v>
      </c>
      <c r="B1157" s="323" t="s">
        <v>654</v>
      </c>
      <c r="C1157" s="323" t="s">
        <v>1198</v>
      </c>
      <c r="D1157" s="323" t="s">
        <v>337</v>
      </c>
      <c r="E1157" s="324">
        <v>22353</v>
      </c>
      <c r="F1157" s="324">
        <v>22353</v>
      </c>
    </row>
    <row r="1158" spans="1:6" ht="76.5">
      <c r="A1158" s="322" t="s">
        <v>336</v>
      </c>
      <c r="B1158" s="323" t="s">
        <v>647</v>
      </c>
      <c r="C1158" s="323" t="s">
        <v>1174</v>
      </c>
      <c r="D1158" s="323" t="s">
        <v>1174</v>
      </c>
      <c r="E1158" s="324">
        <v>1624300</v>
      </c>
      <c r="F1158" s="324">
        <v>1624300</v>
      </c>
    </row>
    <row r="1159" spans="1:6" ht="76.5">
      <c r="A1159" s="322" t="s">
        <v>1319</v>
      </c>
      <c r="B1159" s="323" t="s">
        <v>647</v>
      </c>
      <c r="C1159" s="323" t="s">
        <v>273</v>
      </c>
      <c r="D1159" s="323" t="s">
        <v>1174</v>
      </c>
      <c r="E1159" s="324">
        <v>1579300</v>
      </c>
      <c r="F1159" s="324">
        <v>1579300</v>
      </c>
    </row>
    <row r="1160" spans="1:6" ht="38.25">
      <c r="A1160" s="322" t="s">
        <v>1204</v>
      </c>
      <c r="B1160" s="323" t="s">
        <v>647</v>
      </c>
      <c r="C1160" s="323" t="s">
        <v>28</v>
      </c>
      <c r="D1160" s="323" t="s">
        <v>1174</v>
      </c>
      <c r="E1160" s="324">
        <v>1579300</v>
      </c>
      <c r="F1160" s="324">
        <v>1579300</v>
      </c>
    </row>
    <row r="1161" spans="1:6">
      <c r="A1161" s="322" t="s">
        <v>234</v>
      </c>
      <c r="B1161" s="323" t="s">
        <v>647</v>
      </c>
      <c r="C1161" s="323" t="s">
        <v>28</v>
      </c>
      <c r="D1161" s="323" t="s">
        <v>1135</v>
      </c>
      <c r="E1161" s="324">
        <v>1579300</v>
      </c>
      <c r="F1161" s="324">
        <v>1579300</v>
      </c>
    </row>
    <row r="1162" spans="1:6" ht="76.5">
      <c r="A1162" s="322" t="s">
        <v>236</v>
      </c>
      <c r="B1162" s="323" t="s">
        <v>647</v>
      </c>
      <c r="C1162" s="323" t="s">
        <v>28</v>
      </c>
      <c r="D1162" s="323" t="s">
        <v>333</v>
      </c>
      <c r="E1162" s="324">
        <v>1579300</v>
      </c>
      <c r="F1162" s="324">
        <v>1579300</v>
      </c>
    </row>
    <row r="1163" spans="1:6" ht="38.25">
      <c r="A1163" s="322" t="s">
        <v>1320</v>
      </c>
      <c r="B1163" s="323" t="s">
        <v>647</v>
      </c>
      <c r="C1163" s="323" t="s">
        <v>1321</v>
      </c>
      <c r="D1163" s="323" t="s">
        <v>1174</v>
      </c>
      <c r="E1163" s="324">
        <v>45000</v>
      </c>
      <c r="F1163" s="324">
        <v>45000</v>
      </c>
    </row>
    <row r="1164" spans="1:6" ht="38.25">
      <c r="A1164" s="322" t="s">
        <v>1197</v>
      </c>
      <c r="B1164" s="323" t="s">
        <v>647</v>
      </c>
      <c r="C1164" s="323" t="s">
        <v>1198</v>
      </c>
      <c r="D1164" s="323" t="s">
        <v>1174</v>
      </c>
      <c r="E1164" s="324">
        <v>45000</v>
      </c>
      <c r="F1164" s="324">
        <v>45000</v>
      </c>
    </row>
    <row r="1165" spans="1:6">
      <c r="A1165" s="322" t="s">
        <v>234</v>
      </c>
      <c r="B1165" s="323" t="s">
        <v>647</v>
      </c>
      <c r="C1165" s="323" t="s">
        <v>1198</v>
      </c>
      <c r="D1165" s="323" t="s">
        <v>1135</v>
      </c>
      <c r="E1165" s="324">
        <v>45000</v>
      </c>
      <c r="F1165" s="324">
        <v>45000</v>
      </c>
    </row>
    <row r="1166" spans="1:6" ht="76.5">
      <c r="A1166" s="322" t="s">
        <v>236</v>
      </c>
      <c r="B1166" s="323" t="s">
        <v>647</v>
      </c>
      <c r="C1166" s="323" t="s">
        <v>1198</v>
      </c>
      <c r="D1166" s="323" t="s">
        <v>333</v>
      </c>
      <c r="E1166" s="324">
        <v>45000</v>
      </c>
      <c r="F1166" s="324">
        <v>45000</v>
      </c>
    </row>
    <row r="1167" spans="1:6" ht="178.5">
      <c r="A1167" s="322" t="s">
        <v>1860</v>
      </c>
      <c r="B1167" s="323" t="s">
        <v>1861</v>
      </c>
      <c r="C1167" s="323" t="s">
        <v>1174</v>
      </c>
      <c r="D1167" s="323" t="s">
        <v>1174</v>
      </c>
      <c r="E1167" s="324">
        <v>105500</v>
      </c>
      <c r="F1167" s="324">
        <v>105500</v>
      </c>
    </row>
    <row r="1168" spans="1:6" ht="76.5">
      <c r="A1168" s="322" t="s">
        <v>1319</v>
      </c>
      <c r="B1168" s="323" t="s">
        <v>1861</v>
      </c>
      <c r="C1168" s="323" t="s">
        <v>273</v>
      </c>
      <c r="D1168" s="323" t="s">
        <v>1174</v>
      </c>
      <c r="E1168" s="324">
        <v>102600</v>
      </c>
      <c r="F1168" s="324">
        <v>102600</v>
      </c>
    </row>
    <row r="1169" spans="1:6" ht="38.25">
      <c r="A1169" s="322" t="s">
        <v>1204</v>
      </c>
      <c r="B1169" s="323" t="s">
        <v>1861</v>
      </c>
      <c r="C1169" s="323" t="s">
        <v>28</v>
      </c>
      <c r="D1169" s="323" t="s">
        <v>1174</v>
      </c>
      <c r="E1169" s="324">
        <v>102600</v>
      </c>
      <c r="F1169" s="324">
        <v>102600</v>
      </c>
    </row>
    <row r="1170" spans="1:6">
      <c r="A1170" s="322" t="s">
        <v>234</v>
      </c>
      <c r="B1170" s="323" t="s">
        <v>1861</v>
      </c>
      <c r="C1170" s="323" t="s">
        <v>28</v>
      </c>
      <c r="D1170" s="323" t="s">
        <v>1135</v>
      </c>
      <c r="E1170" s="324">
        <v>102600</v>
      </c>
      <c r="F1170" s="324">
        <v>102600</v>
      </c>
    </row>
    <row r="1171" spans="1:6">
      <c r="A1171" s="322" t="s">
        <v>217</v>
      </c>
      <c r="B1171" s="323" t="s">
        <v>1861</v>
      </c>
      <c r="C1171" s="323" t="s">
        <v>28</v>
      </c>
      <c r="D1171" s="323" t="s">
        <v>337</v>
      </c>
      <c r="E1171" s="324">
        <v>102600</v>
      </c>
      <c r="F1171" s="324">
        <v>102600</v>
      </c>
    </row>
    <row r="1172" spans="1:6" ht="38.25">
      <c r="A1172" s="322" t="s">
        <v>1320</v>
      </c>
      <c r="B1172" s="323" t="s">
        <v>1861</v>
      </c>
      <c r="C1172" s="323" t="s">
        <v>1321</v>
      </c>
      <c r="D1172" s="323" t="s">
        <v>1174</v>
      </c>
      <c r="E1172" s="324">
        <v>2900</v>
      </c>
      <c r="F1172" s="324">
        <v>2900</v>
      </c>
    </row>
    <row r="1173" spans="1:6" ht="38.25">
      <c r="A1173" s="322" t="s">
        <v>1197</v>
      </c>
      <c r="B1173" s="323" t="s">
        <v>1861</v>
      </c>
      <c r="C1173" s="323" t="s">
        <v>1198</v>
      </c>
      <c r="D1173" s="323" t="s">
        <v>1174</v>
      </c>
      <c r="E1173" s="324">
        <v>2900</v>
      </c>
      <c r="F1173" s="324">
        <v>2900</v>
      </c>
    </row>
    <row r="1174" spans="1:6">
      <c r="A1174" s="322" t="s">
        <v>234</v>
      </c>
      <c r="B1174" s="323" t="s">
        <v>1861</v>
      </c>
      <c r="C1174" s="323" t="s">
        <v>1198</v>
      </c>
      <c r="D1174" s="323" t="s">
        <v>1135</v>
      </c>
      <c r="E1174" s="324">
        <v>2900</v>
      </c>
      <c r="F1174" s="324">
        <v>2900</v>
      </c>
    </row>
    <row r="1175" spans="1:6">
      <c r="A1175" s="322" t="s">
        <v>217</v>
      </c>
      <c r="B1175" s="323" t="s">
        <v>1861</v>
      </c>
      <c r="C1175" s="323" t="s">
        <v>1198</v>
      </c>
      <c r="D1175" s="323" t="s">
        <v>337</v>
      </c>
      <c r="E1175" s="324">
        <v>2900</v>
      </c>
      <c r="F1175" s="324">
        <v>2900</v>
      </c>
    </row>
    <row r="1176" spans="1:6" ht="267.75">
      <c r="A1176" s="322" t="s">
        <v>498</v>
      </c>
      <c r="B1176" s="323" t="s">
        <v>650</v>
      </c>
      <c r="C1176" s="323" t="s">
        <v>1174</v>
      </c>
      <c r="D1176" s="323" t="s">
        <v>1174</v>
      </c>
      <c r="E1176" s="324">
        <v>854870</v>
      </c>
      <c r="F1176" s="324">
        <v>854870</v>
      </c>
    </row>
    <row r="1177" spans="1:6" ht="76.5">
      <c r="A1177" s="322" t="s">
        <v>1319</v>
      </c>
      <c r="B1177" s="323" t="s">
        <v>650</v>
      </c>
      <c r="C1177" s="323" t="s">
        <v>273</v>
      </c>
      <c r="D1177" s="323" t="s">
        <v>1174</v>
      </c>
      <c r="E1177" s="324">
        <v>854870</v>
      </c>
      <c r="F1177" s="324">
        <v>854870</v>
      </c>
    </row>
    <row r="1178" spans="1:6" ht="38.25">
      <c r="A1178" s="322" t="s">
        <v>1204</v>
      </c>
      <c r="B1178" s="323" t="s">
        <v>650</v>
      </c>
      <c r="C1178" s="323" t="s">
        <v>28</v>
      </c>
      <c r="D1178" s="323" t="s">
        <v>1174</v>
      </c>
      <c r="E1178" s="324">
        <v>854870</v>
      </c>
      <c r="F1178" s="324">
        <v>854870</v>
      </c>
    </row>
    <row r="1179" spans="1:6">
      <c r="A1179" s="322" t="s">
        <v>234</v>
      </c>
      <c r="B1179" s="323" t="s">
        <v>650</v>
      </c>
      <c r="C1179" s="323" t="s">
        <v>28</v>
      </c>
      <c r="D1179" s="323" t="s">
        <v>1135</v>
      </c>
      <c r="E1179" s="324">
        <v>854870</v>
      </c>
      <c r="F1179" s="324">
        <v>854870</v>
      </c>
    </row>
    <row r="1180" spans="1:6" ht="76.5">
      <c r="A1180" s="322" t="s">
        <v>236</v>
      </c>
      <c r="B1180" s="323" t="s">
        <v>650</v>
      </c>
      <c r="C1180" s="323" t="s">
        <v>28</v>
      </c>
      <c r="D1180" s="323" t="s">
        <v>333</v>
      </c>
      <c r="E1180" s="324">
        <v>854870</v>
      </c>
      <c r="F1180" s="324">
        <v>854870</v>
      </c>
    </row>
    <row r="1181" spans="1:6" ht="63.75">
      <c r="A1181" s="322" t="s">
        <v>330</v>
      </c>
      <c r="B1181" s="323" t="s">
        <v>1009</v>
      </c>
      <c r="C1181" s="323" t="s">
        <v>1174</v>
      </c>
      <c r="D1181" s="323" t="s">
        <v>1174</v>
      </c>
      <c r="E1181" s="324">
        <v>3860247</v>
      </c>
      <c r="F1181" s="324">
        <v>3860247</v>
      </c>
    </row>
    <row r="1182" spans="1:6" ht="63.75">
      <c r="A1182" s="322" t="s">
        <v>330</v>
      </c>
      <c r="B1182" s="323" t="s">
        <v>640</v>
      </c>
      <c r="C1182" s="323" t="s">
        <v>1174</v>
      </c>
      <c r="D1182" s="323" t="s">
        <v>1174</v>
      </c>
      <c r="E1182" s="324">
        <v>3810247</v>
      </c>
      <c r="F1182" s="324">
        <v>3810247</v>
      </c>
    </row>
    <row r="1183" spans="1:6" ht="76.5">
      <c r="A1183" s="322" t="s">
        <v>1319</v>
      </c>
      <c r="B1183" s="323" t="s">
        <v>640</v>
      </c>
      <c r="C1183" s="323" t="s">
        <v>273</v>
      </c>
      <c r="D1183" s="323" t="s">
        <v>1174</v>
      </c>
      <c r="E1183" s="324">
        <v>3810247</v>
      </c>
      <c r="F1183" s="324">
        <v>3810247</v>
      </c>
    </row>
    <row r="1184" spans="1:6" ht="38.25">
      <c r="A1184" s="322" t="s">
        <v>1204</v>
      </c>
      <c r="B1184" s="323" t="s">
        <v>640</v>
      </c>
      <c r="C1184" s="323" t="s">
        <v>28</v>
      </c>
      <c r="D1184" s="323" t="s">
        <v>1174</v>
      </c>
      <c r="E1184" s="324">
        <v>3810247</v>
      </c>
      <c r="F1184" s="324">
        <v>3810247</v>
      </c>
    </row>
    <row r="1185" spans="1:6">
      <c r="A1185" s="322" t="s">
        <v>234</v>
      </c>
      <c r="B1185" s="323" t="s">
        <v>640</v>
      </c>
      <c r="C1185" s="323" t="s">
        <v>28</v>
      </c>
      <c r="D1185" s="323" t="s">
        <v>1135</v>
      </c>
      <c r="E1185" s="324">
        <v>3810247</v>
      </c>
      <c r="F1185" s="324">
        <v>3810247</v>
      </c>
    </row>
    <row r="1186" spans="1:6" ht="63.75">
      <c r="A1186" s="322" t="s">
        <v>67</v>
      </c>
      <c r="B1186" s="323" t="s">
        <v>640</v>
      </c>
      <c r="C1186" s="323" t="s">
        <v>28</v>
      </c>
      <c r="D1186" s="323" t="s">
        <v>327</v>
      </c>
      <c r="E1186" s="324">
        <v>3810247</v>
      </c>
      <c r="F1186" s="324">
        <v>3810247</v>
      </c>
    </row>
    <row r="1187" spans="1:6" ht="76.5">
      <c r="A1187" s="322" t="s">
        <v>1136</v>
      </c>
      <c r="B1187" s="323" t="s">
        <v>641</v>
      </c>
      <c r="C1187" s="323" t="s">
        <v>1174</v>
      </c>
      <c r="D1187" s="323" t="s">
        <v>1174</v>
      </c>
      <c r="E1187" s="324">
        <v>50000</v>
      </c>
      <c r="F1187" s="324">
        <v>50000</v>
      </c>
    </row>
    <row r="1188" spans="1:6" ht="76.5">
      <c r="A1188" s="322" t="s">
        <v>1319</v>
      </c>
      <c r="B1188" s="323" t="s">
        <v>641</v>
      </c>
      <c r="C1188" s="323" t="s">
        <v>273</v>
      </c>
      <c r="D1188" s="323" t="s">
        <v>1174</v>
      </c>
      <c r="E1188" s="324">
        <v>50000</v>
      </c>
      <c r="F1188" s="324">
        <v>50000</v>
      </c>
    </row>
    <row r="1189" spans="1:6" ht="38.25">
      <c r="A1189" s="322" t="s">
        <v>1204</v>
      </c>
      <c r="B1189" s="323" t="s">
        <v>641</v>
      </c>
      <c r="C1189" s="323" t="s">
        <v>28</v>
      </c>
      <c r="D1189" s="323" t="s">
        <v>1174</v>
      </c>
      <c r="E1189" s="324">
        <v>50000</v>
      </c>
      <c r="F1189" s="324">
        <v>50000</v>
      </c>
    </row>
    <row r="1190" spans="1:6">
      <c r="A1190" s="322" t="s">
        <v>234</v>
      </c>
      <c r="B1190" s="323" t="s">
        <v>641</v>
      </c>
      <c r="C1190" s="323" t="s">
        <v>28</v>
      </c>
      <c r="D1190" s="323" t="s">
        <v>1135</v>
      </c>
      <c r="E1190" s="324">
        <v>50000</v>
      </c>
      <c r="F1190" s="324">
        <v>50000</v>
      </c>
    </row>
    <row r="1191" spans="1:6" ht="63.75">
      <c r="A1191" s="322" t="s">
        <v>67</v>
      </c>
      <c r="B1191" s="323" t="s">
        <v>641</v>
      </c>
      <c r="C1191" s="323" t="s">
        <v>28</v>
      </c>
      <c r="D1191" s="323" t="s">
        <v>327</v>
      </c>
      <c r="E1191" s="324">
        <v>50000</v>
      </c>
      <c r="F1191" s="324">
        <v>50000</v>
      </c>
    </row>
    <row r="1192" spans="1:6" ht="76.5">
      <c r="A1192" s="322" t="s">
        <v>332</v>
      </c>
      <c r="B1192" s="323" t="s">
        <v>1010</v>
      </c>
      <c r="C1192" s="323" t="s">
        <v>1174</v>
      </c>
      <c r="D1192" s="323" t="s">
        <v>1174</v>
      </c>
      <c r="E1192" s="324">
        <v>1288446</v>
      </c>
      <c r="F1192" s="324">
        <v>1288446</v>
      </c>
    </row>
    <row r="1193" spans="1:6" ht="76.5">
      <c r="A1193" s="322" t="s">
        <v>332</v>
      </c>
      <c r="B1193" s="323" t="s">
        <v>642</v>
      </c>
      <c r="C1193" s="323" t="s">
        <v>1174</v>
      </c>
      <c r="D1193" s="323" t="s">
        <v>1174</v>
      </c>
      <c r="E1193" s="324">
        <v>1248446</v>
      </c>
      <c r="F1193" s="324">
        <v>1248446</v>
      </c>
    </row>
    <row r="1194" spans="1:6" ht="76.5">
      <c r="A1194" s="322" t="s">
        <v>1319</v>
      </c>
      <c r="B1194" s="323" t="s">
        <v>642</v>
      </c>
      <c r="C1194" s="323" t="s">
        <v>273</v>
      </c>
      <c r="D1194" s="323" t="s">
        <v>1174</v>
      </c>
      <c r="E1194" s="324">
        <v>1248446</v>
      </c>
      <c r="F1194" s="324">
        <v>1248446</v>
      </c>
    </row>
    <row r="1195" spans="1:6" ht="38.25">
      <c r="A1195" s="322" t="s">
        <v>1204</v>
      </c>
      <c r="B1195" s="323" t="s">
        <v>642</v>
      </c>
      <c r="C1195" s="323" t="s">
        <v>28</v>
      </c>
      <c r="D1195" s="323" t="s">
        <v>1174</v>
      </c>
      <c r="E1195" s="324">
        <v>1248446</v>
      </c>
      <c r="F1195" s="324">
        <v>1248446</v>
      </c>
    </row>
    <row r="1196" spans="1:6">
      <c r="A1196" s="322" t="s">
        <v>234</v>
      </c>
      <c r="B1196" s="323" t="s">
        <v>642</v>
      </c>
      <c r="C1196" s="323" t="s">
        <v>28</v>
      </c>
      <c r="D1196" s="323" t="s">
        <v>1135</v>
      </c>
      <c r="E1196" s="324">
        <v>1248446</v>
      </c>
      <c r="F1196" s="324">
        <v>1248446</v>
      </c>
    </row>
    <row r="1197" spans="1:6" ht="51">
      <c r="A1197" s="322" t="s">
        <v>216</v>
      </c>
      <c r="B1197" s="323" t="s">
        <v>642</v>
      </c>
      <c r="C1197" s="323" t="s">
        <v>28</v>
      </c>
      <c r="D1197" s="323" t="s">
        <v>331</v>
      </c>
      <c r="E1197" s="324">
        <v>1248446</v>
      </c>
      <c r="F1197" s="324">
        <v>1248446</v>
      </c>
    </row>
    <row r="1198" spans="1:6" ht="89.25">
      <c r="A1198" s="322" t="s">
        <v>559</v>
      </c>
      <c r="B1198" s="323" t="s">
        <v>643</v>
      </c>
      <c r="C1198" s="323" t="s">
        <v>1174</v>
      </c>
      <c r="D1198" s="323" t="s">
        <v>1174</v>
      </c>
      <c r="E1198" s="324">
        <v>40000</v>
      </c>
      <c r="F1198" s="324">
        <v>40000</v>
      </c>
    </row>
    <row r="1199" spans="1:6" ht="76.5">
      <c r="A1199" s="322" t="s">
        <v>1319</v>
      </c>
      <c r="B1199" s="323" t="s">
        <v>643</v>
      </c>
      <c r="C1199" s="323" t="s">
        <v>273</v>
      </c>
      <c r="D1199" s="323" t="s">
        <v>1174</v>
      </c>
      <c r="E1199" s="324">
        <v>40000</v>
      </c>
      <c r="F1199" s="324">
        <v>40000</v>
      </c>
    </row>
    <row r="1200" spans="1:6" ht="38.25">
      <c r="A1200" s="322" t="s">
        <v>1204</v>
      </c>
      <c r="B1200" s="323" t="s">
        <v>643</v>
      </c>
      <c r="C1200" s="323" t="s">
        <v>28</v>
      </c>
      <c r="D1200" s="323" t="s">
        <v>1174</v>
      </c>
      <c r="E1200" s="324">
        <v>40000</v>
      </c>
      <c r="F1200" s="324">
        <v>40000</v>
      </c>
    </row>
    <row r="1201" spans="1:6">
      <c r="A1201" s="322" t="s">
        <v>234</v>
      </c>
      <c r="B1201" s="323" t="s">
        <v>643</v>
      </c>
      <c r="C1201" s="323" t="s">
        <v>28</v>
      </c>
      <c r="D1201" s="323" t="s">
        <v>1135</v>
      </c>
      <c r="E1201" s="324">
        <v>40000</v>
      </c>
      <c r="F1201" s="324">
        <v>40000</v>
      </c>
    </row>
    <row r="1202" spans="1:6" ht="51">
      <c r="A1202" s="322" t="s">
        <v>216</v>
      </c>
      <c r="B1202" s="323" t="s">
        <v>643</v>
      </c>
      <c r="C1202" s="323" t="s">
        <v>28</v>
      </c>
      <c r="D1202" s="323" t="s">
        <v>331</v>
      </c>
      <c r="E1202" s="324">
        <v>40000</v>
      </c>
      <c r="F1202" s="324">
        <v>40000</v>
      </c>
    </row>
    <row r="1203" spans="1:6" ht="25.5">
      <c r="A1203" s="322" t="s">
        <v>601</v>
      </c>
      <c r="B1203" s="323" t="s">
        <v>1011</v>
      </c>
      <c r="C1203" s="323" t="s">
        <v>1174</v>
      </c>
      <c r="D1203" s="323" t="s">
        <v>1174</v>
      </c>
      <c r="E1203" s="324">
        <v>18011278</v>
      </c>
      <c r="F1203" s="324">
        <v>17986578</v>
      </c>
    </row>
    <row r="1204" spans="1:6" ht="51">
      <c r="A1204" s="322" t="s">
        <v>427</v>
      </c>
      <c r="B1204" s="323" t="s">
        <v>1012</v>
      </c>
      <c r="C1204" s="323" t="s">
        <v>1174</v>
      </c>
      <c r="D1204" s="323" t="s">
        <v>1174</v>
      </c>
      <c r="E1204" s="324">
        <v>2000000</v>
      </c>
      <c r="F1204" s="324">
        <v>2000000</v>
      </c>
    </row>
    <row r="1205" spans="1:6" ht="51">
      <c r="A1205" s="322" t="s">
        <v>427</v>
      </c>
      <c r="B1205" s="323" t="s">
        <v>793</v>
      </c>
      <c r="C1205" s="323" t="s">
        <v>1174</v>
      </c>
      <c r="D1205" s="323" t="s">
        <v>1174</v>
      </c>
      <c r="E1205" s="324">
        <v>2000000</v>
      </c>
      <c r="F1205" s="324">
        <v>2000000</v>
      </c>
    </row>
    <row r="1206" spans="1:6">
      <c r="A1206" s="322" t="s">
        <v>1322</v>
      </c>
      <c r="B1206" s="323" t="s">
        <v>793</v>
      </c>
      <c r="C1206" s="323" t="s">
        <v>1323</v>
      </c>
      <c r="D1206" s="323" t="s">
        <v>1174</v>
      </c>
      <c r="E1206" s="324">
        <v>2000000</v>
      </c>
      <c r="F1206" s="324">
        <v>2000000</v>
      </c>
    </row>
    <row r="1207" spans="1:6">
      <c r="A1207" s="322" t="s">
        <v>428</v>
      </c>
      <c r="B1207" s="323" t="s">
        <v>793</v>
      </c>
      <c r="C1207" s="323" t="s">
        <v>429</v>
      </c>
      <c r="D1207" s="323" t="s">
        <v>1174</v>
      </c>
      <c r="E1207" s="324">
        <v>2000000</v>
      </c>
      <c r="F1207" s="324">
        <v>2000000</v>
      </c>
    </row>
    <row r="1208" spans="1:6">
      <c r="A1208" s="322" t="s">
        <v>234</v>
      </c>
      <c r="B1208" s="323" t="s">
        <v>793</v>
      </c>
      <c r="C1208" s="323" t="s">
        <v>429</v>
      </c>
      <c r="D1208" s="323" t="s">
        <v>1135</v>
      </c>
      <c r="E1208" s="324">
        <v>2000000</v>
      </c>
      <c r="F1208" s="324">
        <v>2000000</v>
      </c>
    </row>
    <row r="1209" spans="1:6">
      <c r="A1209" s="322" t="s">
        <v>60</v>
      </c>
      <c r="B1209" s="323" t="s">
        <v>793</v>
      </c>
      <c r="C1209" s="323" t="s">
        <v>429</v>
      </c>
      <c r="D1209" s="323" t="s">
        <v>426</v>
      </c>
      <c r="E1209" s="324">
        <v>2000000</v>
      </c>
      <c r="F1209" s="324">
        <v>2000000</v>
      </c>
    </row>
    <row r="1210" spans="1:6" ht="89.25">
      <c r="A1210" s="322" t="s">
        <v>2072</v>
      </c>
      <c r="B1210" s="323" t="s">
        <v>1194</v>
      </c>
      <c r="C1210" s="323" t="s">
        <v>1174</v>
      </c>
      <c r="D1210" s="323" t="s">
        <v>1174</v>
      </c>
      <c r="E1210" s="324">
        <v>6500</v>
      </c>
      <c r="F1210" s="324">
        <v>5800</v>
      </c>
    </row>
    <row r="1211" spans="1:6" ht="89.25">
      <c r="A1211" s="322" t="s">
        <v>2072</v>
      </c>
      <c r="B1211" s="323" t="s">
        <v>651</v>
      </c>
      <c r="C1211" s="323" t="s">
        <v>1174</v>
      </c>
      <c r="D1211" s="323" t="s">
        <v>1174</v>
      </c>
      <c r="E1211" s="324">
        <v>6500</v>
      </c>
      <c r="F1211" s="324">
        <v>5800</v>
      </c>
    </row>
    <row r="1212" spans="1:6" ht="38.25">
      <c r="A1212" s="322" t="s">
        <v>1320</v>
      </c>
      <c r="B1212" s="323" t="s">
        <v>651</v>
      </c>
      <c r="C1212" s="323" t="s">
        <v>1321</v>
      </c>
      <c r="D1212" s="323" t="s">
        <v>1174</v>
      </c>
      <c r="E1212" s="324">
        <v>6500</v>
      </c>
      <c r="F1212" s="324">
        <v>5800</v>
      </c>
    </row>
    <row r="1213" spans="1:6" ht="38.25">
      <c r="A1213" s="322" t="s">
        <v>1197</v>
      </c>
      <c r="B1213" s="323" t="s">
        <v>651</v>
      </c>
      <c r="C1213" s="323" t="s">
        <v>1198</v>
      </c>
      <c r="D1213" s="323" t="s">
        <v>1174</v>
      </c>
      <c r="E1213" s="324">
        <v>6500</v>
      </c>
      <c r="F1213" s="324">
        <v>5800</v>
      </c>
    </row>
    <row r="1214" spans="1:6">
      <c r="A1214" s="322" t="s">
        <v>234</v>
      </c>
      <c r="B1214" s="323" t="s">
        <v>651</v>
      </c>
      <c r="C1214" s="323" t="s">
        <v>1198</v>
      </c>
      <c r="D1214" s="323" t="s">
        <v>1135</v>
      </c>
      <c r="E1214" s="324">
        <v>6500</v>
      </c>
      <c r="F1214" s="324">
        <v>5800</v>
      </c>
    </row>
    <row r="1215" spans="1:6">
      <c r="A1215" s="322" t="s">
        <v>1192</v>
      </c>
      <c r="B1215" s="323" t="s">
        <v>651</v>
      </c>
      <c r="C1215" s="323" t="s">
        <v>1198</v>
      </c>
      <c r="D1215" s="323" t="s">
        <v>1193</v>
      </c>
      <c r="E1215" s="324">
        <v>6500</v>
      </c>
      <c r="F1215" s="324">
        <v>5800</v>
      </c>
    </row>
    <row r="1216" spans="1:6" ht="51">
      <c r="A1216" s="322" t="s">
        <v>390</v>
      </c>
      <c r="B1216" s="323" t="s">
        <v>1013</v>
      </c>
      <c r="C1216" s="323" t="s">
        <v>1174</v>
      </c>
      <c r="D1216" s="323" t="s">
        <v>1174</v>
      </c>
      <c r="E1216" s="324">
        <v>5499200</v>
      </c>
      <c r="F1216" s="324">
        <v>5499200</v>
      </c>
    </row>
    <row r="1217" spans="1:6" ht="51">
      <c r="A1217" s="322" t="s">
        <v>390</v>
      </c>
      <c r="B1217" s="323" t="s">
        <v>694</v>
      </c>
      <c r="C1217" s="323" t="s">
        <v>1174</v>
      </c>
      <c r="D1217" s="323" t="s">
        <v>1174</v>
      </c>
      <c r="E1217" s="324">
        <v>5379200</v>
      </c>
      <c r="F1217" s="324">
        <v>5379200</v>
      </c>
    </row>
    <row r="1218" spans="1:6" ht="76.5">
      <c r="A1218" s="322" t="s">
        <v>1319</v>
      </c>
      <c r="B1218" s="323" t="s">
        <v>694</v>
      </c>
      <c r="C1218" s="323" t="s">
        <v>273</v>
      </c>
      <c r="D1218" s="323" t="s">
        <v>1174</v>
      </c>
      <c r="E1218" s="324">
        <v>5003677</v>
      </c>
      <c r="F1218" s="324">
        <v>5003677</v>
      </c>
    </row>
    <row r="1219" spans="1:6" ht="25.5">
      <c r="A1219" s="322" t="s">
        <v>1191</v>
      </c>
      <c r="B1219" s="323" t="s">
        <v>694</v>
      </c>
      <c r="C1219" s="323" t="s">
        <v>133</v>
      </c>
      <c r="D1219" s="323" t="s">
        <v>1174</v>
      </c>
      <c r="E1219" s="324">
        <v>5003677</v>
      </c>
      <c r="F1219" s="324">
        <v>5003677</v>
      </c>
    </row>
    <row r="1220" spans="1:6" ht="25.5">
      <c r="A1220" s="322" t="s">
        <v>239</v>
      </c>
      <c r="B1220" s="323" t="s">
        <v>694</v>
      </c>
      <c r="C1220" s="323" t="s">
        <v>133</v>
      </c>
      <c r="D1220" s="323" t="s">
        <v>1141</v>
      </c>
      <c r="E1220" s="324">
        <v>5003677</v>
      </c>
      <c r="F1220" s="324">
        <v>5003677</v>
      </c>
    </row>
    <row r="1221" spans="1:6" ht="25.5">
      <c r="A1221" s="322" t="s">
        <v>151</v>
      </c>
      <c r="B1221" s="323" t="s">
        <v>694</v>
      </c>
      <c r="C1221" s="323" t="s">
        <v>133</v>
      </c>
      <c r="D1221" s="323" t="s">
        <v>389</v>
      </c>
      <c r="E1221" s="324">
        <v>5003677</v>
      </c>
      <c r="F1221" s="324">
        <v>5003677</v>
      </c>
    </row>
    <row r="1222" spans="1:6" ht="38.25">
      <c r="A1222" s="322" t="s">
        <v>1320</v>
      </c>
      <c r="B1222" s="323" t="s">
        <v>694</v>
      </c>
      <c r="C1222" s="323" t="s">
        <v>1321</v>
      </c>
      <c r="D1222" s="323" t="s">
        <v>1174</v>
      </c>
      <c r="E1222" s="324">
        <v>375523</v>
      </c>
      <c r="F1222" s="324">
        <v>375523</v>
      </c>
    </row>
    <row r="1223" spans="1:6" ht="38.25">
      <c r="A1223" s="322" t="s">
        <v>1197</v>
      </c>
      <c r="B1223" s="323" t="s">
        <v>694</v>
      </c>
      <c r="C1223" s="323" t="s">
        <v>1198</v>
      </c>
      <c r="D1223" s="323" t="s">
        <v>1174</v>
      </c>
      <c r="E1223" s="324">
        <v>375523</v>
      </c>
      <c r="F1223" s="324">
        <v>375523</v>
      </c>
    </row>
    <row r="1224" spans="1:6" ht="25.5">
      <c r="A1224" s="322" t="s">
        <v>239</v>
      </c>
      <c r="B1224" s="323" t="s">
        <v>694</v>
      </c>
      <c r="C1224" s="323" t="s">
        <v>1198</v>
      </c>
      <c r="D1224" s="323" t="s">
        <v>1141</v>
      </c>
      <c r="E1224" s="324">
        <v>375523</v>
      </c>
      <c r="F1224" s="324">
        <v>375523</v>
      </c>
    </row>
    <row r="1225" spans="1:6" ht="25.5">
      <c r="A1225" s="322" t="s">
        <v>151</v>
      </c>
      <c r="B1225" s="323" t="s">
        <v>694</v>
      </c>
      <c r="C1225" s="323" t="s">
        <v>1198</v>
      </c>
      <c r="D1225" s="323" t="s">
        <v>389</v>
      </c>
      <c r="E1225" s="324">
        <v>375523</v>
      </c>
      <c r="F1225" s="324">
        <v>375523</v>
      </c>
    </row>
    <row r="1226" spans="1:6" ht="76.5">
      <c r="A1226" s="322" t="s">
        <v>563</v>
      </c>
      <c r="B1226" s="323" t="s">
        <v>695</v>
      </c>
      <c r="C1226" s="323" t="s">
        <v>1174</v>
      </c>
      <c r="D1226" s="323" t="s">
        <v>1174</v>
      </c>
      <c r="E1226" s="324">
        <v>120000</v>
      </c>
      <c r="F1226" s="324">
        <v>120000</v>
      </c>
    </row>
    <row r="1227" spans="1:6" ht="76.5">
      <c r="A1227" s="322" t="s">
        <v>1319</v>
      </c>
      <c r="B1227" s="323" t="s">
        <v>695</v>
      </c>
      <c r="C1227" s="323" t="s">
        <v>273</v>
      </c>
      <c r="D1227" s="323" t="s">
        <v>1174</v>
      </c>
      <c r="E1227" s="324">
        <v>120000</v>
      </c>
      <c r="F1227" s="324">
        <v>120000</v>
      </c>
    </row>
    <row r="1228" spans="1:6" ht="25.5">
      <c r="A1228" s="322" t="s">
        <v>1191</v>
      </c>
      <c r="B1228" s="323" t="s">
        <v>695</v>
      </c>
      <c r="C1228" s="323" t="s">
        <v>133</v>
      </c>
      <c r="D1228" s="323" t="s">
        <v>1174</v>
      </c>
      <c r="E1228" s="324">
        <v>120000</v>
      </c>
      <c r="F1228" s="324">
        <v>120000</v>
      </c>
    </row>
    <row r="1229" spans="1:6" ht="25.5">
      <c r="A1229" s="322" t="s">
        <v>239</v>
      </c>
      <c r="B1229" s="323" t="s">
        <v>695</v>
      </c>
      <c r="C1229" s="323" t="s">
        <v>133</v>
      </c>
      <c r="D1229" s="323" t="s">
        <v>1141</v>
      </c>
      <c r="E1229" s="324">
        <v>120000</v>
      </c>
      <c r="F1229" s="324">
        <v>120000</v>
      </c>
    </row>
    <row r="1230" spans="1:6" ht="25.5">
      <c r="A1230" s="322" t="s">
        <v>151</v>
      </c>
      <c r="B1230" s="323" t="s">
        <v>695</v>
      </c>
      <c r="C1230" s="323" t="s">
        <v>133</v>
      </c>
      <c r="D1230" s="323" t="s">
        <v>389</v>
      </c>
      <c r="E1230" s="324">
        <v>120000</v>
      </c>
      <c r="F1230" s="324">
        <v>120000</v>
      </c>
    </row>
    <row r="1231" spans="1:6" ht="76.5">
      <c r="A1231" s="322" t="s">
        <v>2073</v>
      </c>
      <c r="B1231" s="323" t="s">
        <v>1014</v>
      </c>
      <c r="C1231" s="323" t="s">
        <v>1174</v>
      </c>
      <c r="D1231" s="323" t="s">
        <v>1174</v>
      </c>
      <c r="E1231" s="324">
        <v>60000</v>
      </c>
      <c r="F1231" s="324">
        <v>60000</v>
      </c>
    </row>
    <row r="1232" spans="1:6" ht="76.5">
      <c r="A1232" s="322" t="s">
        <v>2073</v>
      </c>
      <c r="B1232" s="323" t="s">
        <v>655</v>
      </c>
      <c r="C1232" s="323" t="s">
        <v>1174</v>
      </c>
      <c r="D1232" s="323" t="s">
        <v>1174</v>
      </c>
      <c r="E1232" s="324">
        <v>60000</v>
      </c>
      <c r="F1232" s="324">
        <v>60000</v>
      </c>
    </row>
    <row r="1233" spans="1:6" ht="25.5">
      <c r="A1233" s="322" t="s">
        <v>1324</v>
      </c>
      <c r="B1233" s="323" t="s">
        <v>655</v>
      </c>
      <c r="C1233" s="323" t="s">
        <v>1325</v>
      </c>
      <c r="D1233" s="323" t="s">
        <v>1174</v>
      </c>
      <c r="E1233" s="324">
        <v>60000</v>
      </c>
      <c r="F1233" s="324">
        <v>60000</v>
      </c>
    </row>
    <row r="1234" spans="1:6" ht="25.5">
      <c r="A1234" s="322" t="s">
        <v>339</v>
      </c>
      <c r="B1234" s="323" t="s">
        <v>655</v>
      </c>
      <c r="C1234" s="323" t="s">
        <v>340</v>
      </c>
      <c r="D1234" s="323" t="s">
        <v>1174</v>
      </c>
      <c r="E1234" s="324">
        <v>60000</v>
      </c>
      <c r="F1234" s="324">
        <v>60000</v>
      </c>
    </row>
    <row r="1235" spans="1:6">
      <c r="A1235" s="322" t="s">
        <v>234</v>
      </c>
      <c r="B1235" s="323" t="s">
        <v>655</v>
      </c>
      <c r="C1235" s="323" t="s">
        <v>340</v>
      </c>
      <c r="D1235" s="323" t="s">
        <v>1135</v>
      </c>
      <c r="E1235" s="324">
        <v>60000</v>
      </c>
      <c r="F1235" s="324">
        <v>60000</v>
      </c>
    </row>
    <row r="1236" spans="1:6">
      <c r="A1236" s="322" t="s">
        <v>217</v>
      </c>
      <c r="B1236" s="323" t="s">
        <v>655</v>
      </c>
      <c r="C1236" s="323" t="s">
        <v>340</v>
      </c>
      <c r="D1236" s="323" t="s">
        <v>337</v>
      </c>
      <c r="E1236" s="324">
        <v>60000</v>
      </c>
      <c r="F1236" s="324">
        <v>60000</v>
      </c>
    </row>
    <row r="1237" spans="1:6" ht="38.25">
      <c r="A1237" s="322" t="s">
        <v>1063</v>
      </c>
      <c r="B1237" s="323" t="s">
        <v>1064</v>
      </c>
      <c r="C1237" s="323" t="s">
        <v>1174</v>
      </c>
      <c r="D1237" s="323" t="s">
        <v>1174</v>
      </c>
      <c r="E1237" s="324">
        <v>8316621</v>
      </c>
      <c r="F1237" s="324">
        <v>8316621</v>
      </c>
    </row>
    <row r="1238" spans="1:6" ht="38.25">
      <c r="A1238" s="322" t="s">
        <v>1063</v>
      </c>
      <c r="B1238" s="323" t="s">
        <v>1076</v>
      </c>
      <c r="C1238" s="323" t="s">
        <v>1174</v>
      </c>
      <c r="D1238" s="323" t="s">
        <v>1174</v>
      </c>
      <c r="E1238" s="324">
        <v>8086621</v>
      </c>
      <c r="F1238" s="324">
        <v>8086621</v>
      </c>
    </row>
    <row r="1239" spans="1:6" ht="76.5">
      <c r="A1239" s="322" t="s">
        <v>1319</v>
      </c>
      <c r="B1239" s="323" t="s">
        <v>1076</v>
      </c>
      <c r="C1239" s="323" t="s">
        <v>273</v>
      </c>
      <c r="D1239" s="323" t="s">
        <v>1174</v>
      </c>
      <c r="E1239" s="324">
        <v>7676847</v>
      </c>
      <c r="F1239" s="324">
        <v>7676847</v>
      </c>
    </row>
    <row r="1240" spans="1:6" ht="38.25">
      <c r="A1240" s="322" t="s">
        <v>1204</v>
      </c>
      <c r="B1240" s="323" t="s">
        <v>1076</v>
      </c>
      <c r="C1240" s="323" t="s">
        <v>28</v>
      </c>
      <c r="D1240" s="323" t="s">
        <v>1174</v>
      </c>
      <c r="E1240" s="324">
        <v>7676847</v>
      </c>
      <c r="F1240" s="324">
        <v>7676847</v>
      </c>
    </row>
    <row r="1241" spans="1:6">
      <c r="A1241" s="322" t="s">
        <v>234</v>
      </c>
      <c r="B1241" s="323" t="s">
        <v>1076</v>
      </c>
      <c r="C1241" s="323" t="s">
        <v>28</v>
      </c>
      <c r="D1241" s="323" t="s">
        <v>1135</v>
      </c>
      <c r="E1241" s="324">
        <v>7676847</v>
      </c>
      <c r="F1241" s="324">
        <v>7676847</v>
      </c>
    </row>
    <row r="1242" spans="1:6">
      <c r="A1242" s="322" t="s">
        <v>217</v>
      </c>
      <c r="B1242" s="323" t="s">
        <v>1076</v>
      </c>
      <c r="C1242" s="323" t="s">
        <v>28</v>
      </c>
      <c r="D1242" s="323" t="s">
        <v>337</v>
      </c>
      <c r="E1242" s="324">
        <v>7676847</v>
      </c>
      <c r="F1242" s="324">
        <v>7676847</v>
      </c>
    </row>
    <row r="1243" spans="1:6" ht="38.25">
      <c r="A1243" s="322" t="s">
        <v>1320</v>
      </c>
      <c r="B1243" s="323" t="s">
        <v>1076</v>
      </c>
      <c r="C1243" s="323" t="s">
        <v>1321</v>
      </c>
      <c r="D1243" s="323" t="s">
        <v>1174</v>
      </c>
      <c r="E1243" s="324">
        <v>409774</v>
      </c>
      <c r="F1243" s="324">
        <v>409774</v>
      </c>
    </row>
    <row r="1244" spans="1:6" ht="38.25">
      <c r="A1244" s="322" t="s">
        <v>1197</v>
      </c>
      <c r="B1244" s="323" t="s">
        <v>1076</v>
      </c>
      <c r="C1244" s="323" t="s">
        <v>1198</v>
      </c>
      <c r="D1244" s="323" t="s">
        <v>1174</v>
      </c>
      <c r="E1244" s="324">
        <v>409774</v>
      </c>
      <c r="F1244" s="324">
        <v>409774</v>
      </c>
    </row>
    <row r="1245" spans="1:6">
      <c r="A1245" s="322" t="s">
        <v>234</v>
      </c>
      <c r="B1245" s="323" t="s">
        <v>1076</v>
      </c>
      <c r="C1245" s="323" t="s">
        <v>1198</v>
      </c>
      <c r="D1245" s="323" t="s">
        <v>1135</v>
      </c>
      <c r="E1245" s="324">
        <v>409774</v>
      </c>
      <c r="F1245" s="324">
        <v>409774</v>
      </c>
    </row>
    <row r="1246" spans="1:6">
      <c r="A1246" s="322" t="s">
        <v>217</v>
      </c>
      <c r="B1246" s="323" t="s">
        <v>1076</v>
      </c>
      <c r="C1246" s="323" t="s">
        <v>1198</v>
      </c>
      <c r="D1246" s="323" t="s">
        <v>337</v>
      </c>
      <c r="E1246" s="324">
        <v>409774</v>
      </c>
      <c r="F1246" s="324">
        <v>409774</v>
      </c>
    </row>
    <row r="1247" spans="1:6" ht="63.75">
      <c r="A1247" s="322" t="s">
        <v>1145</v>
      </c>
      <c r="B1247" s="323" t="s">
        <v>1146</v>
      </c>
      <c r="C1247" s="323" t="s">
        <v>1174</v>
      </c>
      <c r="D1247" s="323" t="s">
        <v>1174</v>
      </c>
      <c r="E1247" s="324">
        <v>230000</v>
      </c>
      <c r="F1247" s="324">
        <v>230000</v>
      </c>
    </row>
    <row r="1248" spans="1:6" ht="76.5">
      <c r="A1248" s="322" t="s">
        <v>1319</v>
      </c>
      <c r="B1248" s="323" t="s">
        <v>1146</v>
      </c>
      <c r="C1248" s="323" t="s">
        <v>273</v>
      </c>
      <c r="D1248" s="323" t="s">
        <v>1174</v>
      </c>
      <c r="E1248" s="324">
        <v>230000</v>
      </c>
      <c r="F1248" s="324">
        <v>230000</v>
      </c>
    </row>
    <row r="1249" spans="1:6" ht="38.25">
      <c r="A1249" s="322" t="s">
        <v>1204</v>
      </c>
      <c r="B1249" s="323" t="s">
        <v>1146</v>
      </c>
      <c r="C1249" s="323" t="s">
        <v>28</v>
      </c>
      <c r="D1249" s="323" t="s">
        <v>1174</v>
      </c>
      <c r="E1249" s="324">
        <v>230000</v>
      </c>
      <c r="F1249" s="324">
        <v>230000</v>
      </c>
    </row>
    <row r="1250" spans="1:6">
      <c r="A1250" s="322" t="s">
        <v>234</v>
      </c>
      <c r="B1250" s="323" t="s">
        <v>1146</v>
      </c>
      <c r="C1250" s="323" t="s">
        <v>28</v>
      </c>
      <c r="D1250" s="323" t="s">
        <v>1135</v>
      </c>
      <c r="E1250" s="324">
        <v>230000</v>
      </c>
      <c r="F1250" s="324">
        <v>230000</v>
      </c>
    </row>
    <row r="1251" spans="1:6">
      <c r="A1251" s="322" t="s">
        <v>217</v>
      </c>
      <c r="B1251" s="323" t="s">
        <v>1146</v>
      </c>
      <c r="C1251" s="323" t="s">
        <v>28</v>
      </c>
      <c r="D1251" s="323" t="s">
        <v>337</v>
      </c>
      <c r="E1251" s="324">
        <v>230000</v>
      </c>
      <c r="F1251" s="324">
        <v>230000</v>
      </c>
    </row>
    <row r="1252" spans="1:6" ht="38.25">
      <c r="A1252" s="322" t="s">
        <v>431</v>
      </c>
      <c r="B1252" s="323" t="s">
        <v>1015</v>
      </c>
      <c r="C1252" s="323" t="s">
        <v>1174</v>
      </c>
      <c r="D1252" s="323" t="s">
        <v>1174</v>
      </c>
      <c r="E1252" s="324">
        <v>2128957</v>
      </c>
      <c r="F1252" s="324">
        <v>2104957</v>
      </c>
    </row>
    <row r="1253" spans="1:6" ht="38.25">
      <c r="A1253" s="322" t="s">
        <v>431</v>
      </c>
      <c r="B1253" s="323" t="s">
        <v>795</v>
      </c>
      <c r="C1253" s="323" t="s">
        <v>1174</v>
      </c>
      <c r="D1253" s="323" t="s">
        <v>1174</v>
      </c>
      <c r="E1253" s="324">
        <v>124000</v>
      </c>
      <c r="F1253" s="324">
        <v>100000</v>
      </c>
    </row>
    <row r="1254" spans="1:6" ht="25.5">
      <c r="A1254" s="322" t="s">
        <v>1995</v>
      </c>
      <c r="B1254" s="323" t="s">
        <v>795</v>
      </c>
      <c r="C1254" s="323" t="s">
        <v>1996</v>
      </c>
      <c r="D1254" s="323" t="s">
        <v>1174</v>
      </c>
      <c r="E1254" s="324">
        <v>24000</v>
      </c>
      <c r="F1254" s="324">
        <v>0</v>
      </c>
    </row>
    <row r="1255" spans="1:6">
      <c r="A1255" s="322" t="s">
        <v>1997</v>
      </c>
      <c r="B1255" s="323" t="s">
        <v>795</v>
      </c>
      <c r="C1255" s="323" t="s">
        <v>1998</v>
      </c>
      <c r="D1255" s="323" t="s">
        <v>1174</v>
      </c>
      <c r="E1255" s="324">
        <v>24000</v>
      </c>
      <c r="F1255" s="324">
        <v>0</v>
      </c>
    </row>
    <row r="1256" spans="1:6" ht="25.5">
      <c r="A1256" s="322" t="s">
        <v>1991</v>
      </c>
      <c r="B1256" s="323" t="s">
        <v>795</v>
      </c>
      <c r="C1256" s="323" t="s">
        <v>1998</v>
      </c>
      <c r="D1256" s="323" t="s">
        <v>1992</v>
      </c>
      <c r="E1256" s="324">
        <v>24000</v>
      </c>
      <c r="F1256" s="324">
        <v>0</v>
      </c>
    </row>
    <row r="1257" spans="1:6" ht="25.5">
      <c r="A1257" s="322" t="s">
        <v>1993</v>
      </c>
      <c r="B1257" s="323" t="s">
        <v>795</v>
      </c>
      <c r="C1257" s="323" t="s">
        <v>1998</v>
      </c>
      <c r="D1257" s="323" t="s">
        <v>1994</v>
      </c>
      <c r="E1257" s="324">
        <v>24000</v>
      </c>
      <c r="F1257" s="324">
        <v>0</v>
      </c>
    </row>
    <row r="1258" spans="1:6">
      <c r="A1258" s="322" t="s">
        <v>1322</v>
      </c>
      <c r="B1258" s="323" t="s">
        <v>795</v>
      </c>
      <c r="C1258" s="323" t="s">
        <v>1323</v>
      </c>
      <c r="D1258" s="323" t="s">
        <v>1174</v>
      </c>
      <c r="E1258" s="324">
        <v>100000</v>
      </c>
      <c r="F1258" s="324">
        <v>100000</v>
      </c>
    </row>
    <row r="1259" spans="1:6">
      <c r="A1259" s="322" t="s">
        <v>1211</v>
      </c>
      <c r="B1259" s="323" t="s">
        <v>795</v>
      </c>
      <c r="C1259" s="323" t="s">
        <v>201</v>
      </c>
      <c r="D1259" s="323" t="s">
        <v>1174</v>
      </c>
      <c r="E1259" s="324">
        <v>100000</v>
      </c>
      <c r="F1259" s="324">
        <v>100000</v>
      </c>
    </row>
    <row r="1260" spans="1:6">
      <c r="A1260" s="322" t="s">
        <v>234</v>
      </c>
      <c r="B1260" s="323" t="s">
        <v>795</v>
      </c>
      <c r="C1260" s="323" t="s">
        <v>201</v>
      </c>
      <c r="D1260" s="323" t="s">
        <v>1135</v>
      </c>
      <c r="E1260" s="324">
        <v>100000</v>
      </c>
      <c r="F1260" s="324">
        <v>100000</v>
      </c>
    </row>
    <row r="1261" spans="1:6">
      <c r="A1261" s="322" t="s">
        <v>217</v>
      </c>
      <c r="B1261" s="323" t="s">
        <v>795</v>
      </c>
      <c r="C1261" s="323" t="s">
        <v>201</v>
      </c>
      <c r="D1261" s="323" t="s">
        <v>337</v>
      </c>
      <c r="E1261" s="324">
        <v>100000</v>
      </c>
      <c r="F1261" s="324">
        <v>100000</v>
      </c>
    </row>
    <row r="1262" spans="1:6" ht="63.75">
      <c r="A1262" s="322" t="s">
        <v>527</v>
      </c>
      <c r="B1262" s="323" t="s">
        <v>734</v>
      </c>
      <c r="C1262" s="323" t="s">
        <v>1174</v>
      </c>
      <c r="D1262" s="323" t="s">
        <v>1174</v>
      </c>
      <c r="E1262" s="324">
        <v>1350000</v>
      </c>
      <c r="F1262" s="324">
        <v>1350000</v>
      </c>
    </row>
    <row r="1263" spans="1:6" ht="38.25">
      <c r="A1263" s="322" t="s">
        <v>1320</v>
      </c>
      <c r="B1263" s="323" t="s">
        <v>734</v>
      </c>
      <c r="C1263" s="323" t="s">
        <v>1321</v>
      </c>
      <c r="D1263" s="323" t="s">
        <v>1174</v>
      </c>
      <c r="E1263" s="324">
        <v>1350000</v>
      </c>
      <c r="F1263" s="324">
        <v>1350000</v>
      </c>
    </row>
    <row r="1264" spans="1:6" ht="38.25">
      <c r="A1264" s="322" t="s">
        <v>1197</v>
      </c>
      <c r="B1264" s="323" t="s">
        <v>734</v>
      </c>
      <c r="C1264" s="323" t="s">
        <v>1198</v>
      </c>
      <c r="D1264" s="323" t="s">
        <v>1174</v>
      </c>
      <c r="E1264" s="324">
        <v>1350000</v>
      </c>
      <c r="F1264" s="324">
        <v>1350000</v>
      </c>
    </row>
    <row r="1265" spans="1:6">
      <c r="A1265" s="322" t="s">
        <v>234</v>
      </c>
      <c r="B1265" s="323" t="s">
        <v>734</v>
      </c>
      <c r="C1265" s="323" t="s">
        <v>1198</v>
      </c>
      <c r="D1265" s="323" t="s">
        <v>1135</v>
      </c>
      <c r="E1265" s="324">
        <v>1350000</v>
      </c>
      <c r="F1265" s="324">
        <v>1350000</v>
      </c>
    </row>
    <row r="1266" spans="1:6">
      <c r="A1266" s="322" t="s">
        <v>217</v>
      </c>
      <c r="B1266" s="323" t="s">
        <v>734</v>
      </c>
      <c r="C1266" s="323" t="s">
        <v>1198</v>
      </c>
      <c r="D1266" s="323" t="s">
        <v>337</v>
      </c>
      <c r="E1266" s="324">
        <v>1350000</v>
      </c>
      <c r="F1266" s="324">
        <v>1350000</v>
      </c>
    </row>
    <row r="1267" spans="1:6" ht="63.75">
      <c r="A1267" s="322" t="s">
        <v>403</v>
      </c>
      <c r="B1267" s="323" t="s">
        <v>735</v>
      </c>
      <c r="C1267" s="323" t="s">
        <v>1174</v>
      </c>
      <c r="D1267" s="323" t="s">
        <v>1174</v>
      </c>
      <c r="E1267" s="324">
        <v>600000</v>
      </c>
      <c r="F1267" s="324">
        <v>600000</v>
      </c>
    </row>
    <row r="1268" spans="1:6" ht="38.25">
      <c r="A1268" s="322" t="s">
        <v>1320</v>
      </c>
      <c r="B1268" s="323" t="s">
        <v>735</v>
      </c>
      <c r="C1268" s="323" t="s">
        <v>1321</v>
      </c>
      <c r="D1268" s="323" t="s">
        <v>1174</v>
      </c>
      <c r="E1268" s="324">
        <v>600000</v>
      </c>
      <c r="F1268" s="324">
        <v>600000</v>
      </c>
    </row>
    <row r="1269" spans="1:6" ht="38.25">
      <c r="A1269" s="322" t="s">
        <v>1197</v>
      </c>
      <c r="B1269" s="323" t="s">
        <v>735</v>
      </c>
      <c r="C1269" s="323" t="s">
        <v>1198</v>
      </c>
      <c r="D1269" s="323" t="s">
        <v>1174</v>
      </c>
      <c r="E1269" s="324">
        <v>600000</v>
      </c>
      <c r="F1269" s="324">
        <v>600000</v>
      </c>
    </row>
    <row r="1270" spans="1:6">
      <c r="A1270" s="322" t="s">
        <v>183</v>
      </c>
      <c r="B1270" s="323" t="s">
        <v>735</v>
      </c>
      <c r="C1270" s="323" t="s">
        <v>1198</v>
      </c>
      <c r="D1270" s="323" t="s">
        <v>1140</v>
      </c>
      <c r="E1270" s="324">
        <v>600000</v>
      </c>
      <c r="F1270" s="324">
        <v>600000</v>
      </c>
    </row>
    <row r="1271" spans="1:6" ht="25.5">
      <c r="A1271" s="322" t="s">
        <v>145</v>
      </c>
      <c r="B1271" s="323" t="s">
        <v>735</v>
      </c>
      <c r="C1271" s="323" t="s">
        <v>1198</v>
      </c>
      <c r="D1271" s="323" t="s">
        <v>360</v>
      </c>
      <c r="E1271" s="324">
        <v>600000</v>
      </c>
      <c r="F1271" s="324">
        <v>600000</v>
      </c>
    </row>
    <row r="1272" spans="1:6" ht="63.75">
      <c r="A1272" s="322" t="s">
        <v>680</v>
      </c>
      <c r="B1272" s="323" t="s">
        <v>681</v>
      </c>
      <c r="C1272" s="323" t="s">
        <v>1174</v>
      </c>
      <c r="D1272" s="323" t="s">
        <v>1174</v>
      </c>
      <c r="E1272" s="324">
        <v>54957</v>
      </c>
      <c r="F1272" s="324">
        <v>54957</v>
      </c>
    </row>
    <row r="1273" spans="1:6" ht="38.25">
      <c r="A1273" s="322" t="s">
        <v>1320</v>
      </c>
      <c r="B1273" s="323" t="s">
        <v>681</v>
      </c>
      <c r="C1273" s="323" t="s">
        <v>1321</v>
      </c>
      <c r="D1273" s="323" t="s">
        <v>1174</v>
      </c>
      <c r="E1273" s="324">
        <v>54957</v>
      </c>
      <c r="F1273" s="324">
        <v>54957</v>
      </c>
    </row>
    <row r="1274" spans="1:6" ht="38.25">
      <c r="A1274" s="322" t="s">
        <v>1197</v>
      </c>
      <c r="B1274" s="323" t="s">
        <v>681</v>
      </c>
      <c r="C1274" s="323" t="s">
        <v>1198</v>
      </c>
      <c r="D1274" s="323" t="s">
        <v>1174</v>
      </c>
      <c r="E1274" s="324">
        <v>54957</v>
      </c>
      <c r="F1274" s="324">
        <v>54957</v>
      </c>
    </row>
    <row r="1275" spans="1:6" ht="25.5">
      <c r="A1275" s="322" t="s">
        <v>239</v>
      </c>
      <c r="B1275" s="323" t="s">
        <v>681</v>
      </c>
      <c r="C1275" s="323" t="s">
        <v>1198</v>
      </c>
      <c r="D1275" s="323" t="s">
        <v>1141</v>
      </c>
      <c r="E1275" s="324">
        <v>54957</v>
      </c>
      <c r="F1275" s="324">
        <v>54957</v>
      </c>
    </row>
    <row r="1276" spans="1:6">
      <c r="A1276" s="322" t="s">
        <v>146</v>
      </c>
      <c r="B1276" s="323" t="s">
        <v>681</v>
      </c>
      <c r="C1276" s="323" t="s">
        <v>1198</v>
      </c>
      <c r="D1276" s="323" t="s">
        <v>364</v>
      </c>
      <c r="E1276" s="324">
        <v>54957</v>
      </c>
      <c r="F1276" s="324">
        <v>54957</v>
      </c>
    </row>
    <row r="1277" spans="1:6">
      <c r="A1277" s="407" t="s">
        <v>1761</v>
      </c>
      <c r="B1277" s="225"/>
      <c r="C1277" s="5"/>
      <c r="D1277" s="5"/>
      <c r="E1277" s="166">
        <v>30000000</v>
      </c>
      <c r="F1277" s="167">
        <v>63000000</v>
      </c>
    </row>
  </sheetData>
  <autoFilter ref="A6:F1150">
    <filterColumn colId="2"/>
  </autoFilter>
  <mergeCells count="7">
    <mergeCell ref="A1:F1"/>
    <mergeCell ref="A2:F2"/>
    <mergeCell ref="A3:F3"/>
    <mergeCell ref="A5:A6"/>
    <mergeCell ref="B5:D5"/>
    <mergeCell ref="E5:E6"/>
    <mergeCell ref="F5:F6"/>
  </mergeCells>
  <pageMargins left="0.70866141732283472" right="0.24" top="0.55118110236220474" bottom="0.32"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codeName="Лист19"/>
  <dimension ref="A1:M10"/>
  <sheetViews>
    <sheetView topLeftCell="A2" workbookViewId="0">
      <selection activeCell="S8" sqref="S8"/>
    </sheetView>
  </sheetViews>
  <sheetFormatPr defaultRowHeight="14.25"/>
  <cols>
    <col min="1" max="1" width="4.140625" style="26" customWidth="1"/>
    <col min="2" max="2" width="47.42578125" style="30" customWidth="1"/>
    <col min="3" max="3" width="16.28515625" style="30" hidden="1" customWidth="1"/>
    <col min="4" max="6" width="13.42578125" style="31" customWidth="1"/>
    <col min="7" max="7" width="13.42578125" style="31" hidden="1" customWidth="1"/>
    <col min="8" max="8" width="16" style="31" hidden="1" customWidth="1"/>
    <col min="9" max="9" width="14.5703125" style="26" hidden="1" customWidth="1"/>
    <col min="10" max="10" width="13" style="26" hidden="1" customWidth="1"/>
    <col min="11" max="11" width="14" style="26" hidden="1" customWidth="1"/>
    <col min="12" max="12" width="12.42578125" style="26" hidden="1" customWidth="1"/>
    <col min="13" max="13" width="12.5703125" style="26" hidden="1" customWidth="1"/>
    <col min="14" max="14" width="0" style="26" hidden="1" customWidth="1"/>
    <col min="15" max="16384" width="9.140625" style="26"/>
  </cols>
  <sheetData>
    <row r="1" spans="1:13" ht="44.25" hidden="1" customHeight="1">
      <c r="A1" s="457" t="str">
        <f>"Приложение №"&amp;Н2публ&amp;"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c r="E1" s="457"/>
      <c r="F1" s="457"/>
    </row>
    <row r="2" spans="1:13" s="83" customFormat="1" ht="47.25" customHeight="1">
      <c r="A2" s="457" t="str">
        <f>"Приложение "&amp;Н1Публ&amp;" к решению
Богучанского районного Совета депутатов
от "&amp;Р1дата&amp;" года №"&amp;Р1номер</f>
        <v>Приложение 9 к решению
Богучанского районного Совета депутатов
от 22.12.2021 года №18/1-133</v>
      </c>
      <c r="B2" s="457"/>
      <c r="C2" s="457"/>
      <c r="D2" s="457"/>
      <c r="E2" s="457"/>
      <c r="F2" s="457"/>
      <c r="G2" s="90"/>
      <c r="H2" s="90"/>
    </row>
    <row r="3" spans="1:13" s="21" customFormat="1" ht="67.5" customHeight="1">
      <c r="A3" s="456" t="str">
        <f>"Перечень публичных нормативных обязательств Богучанского районна на "&amp;год&amp;" год и плановый период "&amp;ПлПер&amp;" годов"</f>
        <v>Перечень публичных нормативных обязательств Богучанского районна на 2022 год и плановый период 2023-2024 годов</v>
      </c>
      <c r="B3" s="456"/>
      <c r="C3" s="456"/>
      <c r="D3" s="456"/>
      <c r="E3" s="456"/>
      <c r="F3" s="456"/>
      <c r="G3" s="89"/>
      <c r="H3" s="89"/>
    </row>
    <row r="4" spans="1:13" s="21" customFormat="1" ht="13.5" customHeight="1">
      <c r="B4" s="20"/>
      <c r="C4" s="20"/>
      <c r="E4" s="8"/>
      <c r="F4" s="8" t="s">
        <v>69</v>
      </c>
      <c r="G4" s="8"/>
      <c r="H4" s="8"/>
    </row>
    <row r="5" spans="1:13" s="23" customFormat="1" ht="36" customHeight="1">
      <c r="A5" s="22"/>
      <c r="B5" s="22" t="s">
        <v>21</v>
      </c>
      <c r="C5" s="22" t="s">
        <v>16</v>
      </c>
      <c r="D5" s="22" t="s">
        <v>1341</v>
      </c>
      <c r="E5" s="22" t="s">
        <v>1856</v>
      </c>
      <c r="F5" s="22" t="s">
        <v>1857</v>
      </c>
      <c r="G5" s="93"/>
      <c r="H5" s="96" t="s">
        <v>259</v>
      </c>
      <c r="I5" s="94" t="s">
        <v>556</v>
      </c>
      <c r="J5" s="94" t="s">
        <v>377</v>
      </c>
      <c r="K5" s="94" t="s">
        <v>602</v>
      </c>
      <c r="L5" s="94" t="s">
        <v>557</v>
      </c>
      <c r="M5" s="94" t="s">
        <v>340</v>
      </c>
    </row>
    <row r="6" spans="1:13" s="23" customFormat="1" ht="57">
      <c r="A6" s="45">
        <v>1</v>
      </c>
      <c r="B6" s="46" t="s">
        <v>1079</v>
      </c>
      <c r="C6" s="47"/>
      <c r="D6" s="48">
        <f>D7</f>
        <v>60000</v>
      </c>
      <c r="E6" s="48">
        <f>E7</f>
        <v>60000</v>
      </c>
      <c r="F6" s="48">
        <f>F7</f>
        <v>60000</v>
      </c>
      <c r="G6" s="95">
        <v>2016</v>
      </c>
      <c r="H6" s="97">
        <f>I6+J6+L6+K6+M6-D10</f>
        <v>10769356</v>
      </c>
      <c r="I6" s="9">
        <f>SUMIF(квр13,I$5,СумВед)</f>
        <v>0</v>
      </c>
      <c r="J6" s="9">
        <f>SUMIF(квр13,J$5,СумВед)</f>
        <v>2405107</v>
      </c>
      <c r="K6" s="9">
        <f>SUMIF(квр13,K$5,СумВед)</f>
        <v>3498120</v>
      </c>
      <c r="L6" s="9">
        <f>SUMIF(квр13,L$5,СумВед)</f>
        <v>7271236</v>
      </c>
      <c r="M6" s="9">
        <f>SUMIF(квр13,M$5,СумВед)</f>
        <v>60000</v>
      </c>
    </row>
    <row r="7" spans="1:13" s="23" customFormat="1" ht="42.75">
      <c r="A7" s="153" t="s">
        <v>623</v>
      </c>
      <c r="B7" s="46" t="s">
        <v>12</v>
      </c>
      <c r="C7" s="47" t="s">
        <v>166</v>
      </c>
      <c r="D7" s="48">
        <v>60000</v>
      </c>
      <c r="E7" s="48">
        <v>60000</v>
      </c>
      <c r="F7" s="48">
        <v>60000</v>
      </c>
      <c r="G7" s="95">
        <v>2017</v>
      </c>
      <c r="H7" s="97">
        <f>I7+J7+L7+K7+M7-E10</f>
        <v>-2405107</v>
      </c>
      <c r="I7" s="9">
        <f>SUMIF(кврПлПер,I$5,СумВед14)</f>
        <v>0</v>
      </c>
      <c r="J7" s="9">
        <f>SUMIF(кврПлПер,J$5,СумВед14)</f>
        <v>0</v>
      </c>
      <c r="K7" s="9">
        <f>SUMIF(кврПлПер,K$5,СумВед14)</f>
        <v>0</v>
      </c>
      <c r="L7" s="9">
        <f>SUMIF(кврПлПер,L$5,СумВед14)</f>
        <v>0</v>
      </c>
      <c r="M7" s="9">
        <f>SUMIF(кврПлПер,M$5,СумВед14)</f>
        <v>60000</v>
      </c>
    </row>
    <row r="8" spans="1:13" s="23" customFormat="1" ht="171">
      <c r="A8" s="45" t="s">
        <v>13</v>
      </c>
      <c r="B8" s="121" t="s">
        <v>1216</v>
      </c>
      <c r="C8" s="49"/>
      <c r="D8" s="48">
        <f>D9</f>
        <v>2405107</v>
      </c>
      <c r="E8" s="48">
        <f>E9</f>
        <v>2405107</v>
      </c>
      <c r="F8" s="48">
        <f>F9</f>
        <v>2405107</v>
      </c>
      <c r="G8" s="95">
        <v>2018</v>
      </c>
      <c r="H8" s="97">
        <f>I8+J8+L8+K8+M8-F10</f>
        <v>-2405107</v>
      </c>
      <c r="I8" s="9">
        <f>SUMIF(кврПлПер,I$5,СумВед15)</f>
        <v>0</v>
      </c>
      <c r="J8" s="9">
        <f>SUMIF(кврПлПер,J$5,СумВед15)</f>
        <v>0</v>
      </c>
      <c r="K8" s="9">
        <f>SUMIF(кврПлПер,K$5,СумВед15)</f>
        <v>0</v>
      </c>
      <c r="L8" s="9">
        <f>SUMIF(кврПлПер,L$5,СумВед15)</f>
        <v>0</v>
      </c>
      <c r="M8" s="9">
        <f>SUMIF(кврПлПер,M$5,СумВед15)</f>
        <v>60000</v>
      </c>
    </row>
    <row r="9" spans="1:13" s="23" customFormat="1" ht="57">
      <c r="A9" s="45" t="s">
        <v>14</v>
      </c>
      <c r="B9" s="46" t="s">
        <v>15</v>
      </c>
      <c r="C9" s="47" t="s">
        <v>17</v>
      </c>
      <c r="D9" s="48">
        <v>2405107</v>
      </c>
      <c r="E9" s="48">
        <v>2405107</v>
      </c>
      <c r="F9" s="48">
        <v>2405107</v>
      </c>
      <c r="G9" s="91"/>
      <c r="H9" s="91"/>
    </row>
    <row r="10" spans="1:13" s="29" customFormat="1" ht="15">
      <c r="A10" s="50"/>
      <c r="B10" s="27" t="s">
        <v>167</v>
      </c>
      <c r="C10" s="27"/>
      <c r="D10" s="28">
        <f>SUM(D6,D8)</f>
        <v>2465107</v>
      </c>
      <c r="E10" s="28">
        <f>SUM(E6,E8)</f>
        <v>2465107</v>
      </c>
      <c r="F10" s="28">
        <f>SUM(F6,F8)</f>
        <v>2465107</v>
      </c>
      <c r="G10" s="92"/>
      <c r="H10" s="92"/>
    </row>
  </sheetData>
  <mergeCells count="3">
    <mergeCell ref="A3:F3"/>
    <mergeCell ref="A2:F2"/>
    <mergeCell ref="A1:F1"/>
  </mergeCells>
  <phoneticPr fontId="3" type="noConversion"/>
  <pageMargins left="0.78740157480314965" right="0.19685039370078741" top="0.39370078740157483" bottom="0.39370078740157483" header="0" footer="0"/>
  <pageSetup paperSize="9" fitToHeight="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sheetPr codeName="Лист14">
    <pageSetUpPr fitToPage="1"/>
  </sheetPr>
  <dimension ref="A1:M63"/>
  <sheetViews>
    <sheetView workbookViewId="0">
      <pane xSplit="1" ySplit="6" topLeftCell="B7" activePane="bottomRight" state="frozen"/>
      <selection sqref="A1:XFD1"/>
      <selection pane="topRight" sqref="A1:XFD1"/>
      <selection pane="bottomLeft" sqref="A1:XFD1"/>
      <selection pane="bottomRight" activeCell="A2" sqref="A2:F2"/>
    </sheetView>
  </sheetViews>
  <sheetFormatPr defaultColWidth="57.28515625" defaultRowHeight="15"/>
  <cols>
    <col min="1" max="1" width="48.140625" style="18" customWidth="1"/>
    <col min="2" max="2" width="17.28515625" style="18" customWidth="1"/>
    <col min="3" max="3" width="72.140625" style="18" customWidth="1"/>
    <col min="4" max="4" width="15.28515625" style="18" customWidth="1"/>
    <col min="5" max="5" width="22.7109375" style="18" customWidth="1"/>
    <col min="6" max="6" width="28.7109375" style="18" customWidth="1"/>
    <col min="7" max="7" width="43" style="4" customWidth="1"/>
    <col min="8" max="10" width="17.28515625" style="18" hidden="1" customWidth="1"/>
    <col min="11" max="11" width="16.140625" style="18" hidden="1" customWidth="1"/>
    <col min="12" max="12" width="16.28515625" style="18" customWidth="1"/>
    <col min="13" max="13" width="19.42578125" style="18" customWidth="1"/>
    <col min="14" max="16384" width="57.28515625" style="18"/>
  </cols>
  <sheetData>
    <row r="1" spans="1:13" ht="39.75" customHeight="1">
      <c r="A1" s="458" t="s">
        <v>2258</v>
      </c>
      <c r="B1" s="458"/>
      <c r="C1" s="458"/>
      <c r="D1" s="458"/>
      <c r="E1" s="458"/>
      <c r="F1" s="458"/>
    </row>
    <row r="2" spans="1:13" ht="43.5" customHeight="1">
      <c r="A2" s="457" t="str">
        <f>"Приложение "&amp;Н1пол&amp;" к решению
Богучанского районного Совета депутатов
от "&amp;Р1дата&amp;" года №"&amp;Р1номер</f>
        <v>Приложение 10 к решению
Богучанского районного Совета депутатов
от 22.12.2021 года №18/1-133</v>
      </c>
      <c r="B2" s="457"/>
      <c r="C2" s="457"/>
      <c r="D2" s="457"/>
      <c r="E2" s="457"/>
      <c r="F2" s="457"/>
      <c r="G2" s="168"/>
      <c r="H2" s="53"/>
      <c r="I2" s="53"/>
      <c r="J2" s="53"/>
    </row>
    <row r="3" spans="1:13" s="85" customFormat="1" ht="38.25" customHeight="1">
      <c r="A3" s="501" t="str">
        <f>"Межбюджетные трансферты, перечисляемые в районный бюджет из бюджетов  поселений в "&amp;год&amp;" году и плановом периоде "&amp;ПлПер&amp;" годов"</f>
        <v>Межбюджетные трансферты, перечисляемые в районный бюджет из бюджетов  поселений в 2022 году и плановом периоде 2023-2024 годов</v>
      </c>
      <c r="B3" s="501"/>
      <c r="C3" s="501"/>
      <c r="D3" s="501"/>
      <c r="E3" s="501"/>
      <c r="F3" s="501"/>
      <c r="G3" s="168"/>
      <c r="H3" s="84"/>
      <c r="I3" s="84"/>
      <c r="J3" s="84"/>
    </row>
    <row r="4" spans="1:13">
      <c r="F4" s="8" t="s">
        <v>69</v>
      </c>
    </row>
    <row r="5" spans="1:13" s="86" customFormat="1" ht="12.75" customHeight="1">
      <c r="A5" s="499" t="s">
        <v>77</v>
      </c>
      <c r="B5" s="500" t="s">
        <v>78</v>
      </c>
      <c r="C5" s="502"/>
      <c r="D5" s="502"/>
      <c r="E5" s="502"/>
      <c r="F5" s="502"/>
      <c r="G5" s="4"/>
    </row>
    <row r="6" spans="1:13" s="86" customFormat="1" ht="213" customHeight="1">
      <c r="A6" s="499"/>
      <c r="B6" s="500"/>
      <c r="C6" s="440" t="s">
        <v>2231</v>
      </c>
      <c r="D6" s="120" t="s">
        <v>1071</v>
      </c>
      <c r="E6" s="120" t="s">
        <v>1339</v>
      </c>
      <c r="F6" s="119" t="s">
        <v>1195</v>
      </c>
      <c r="G6" s="4"/>
    </row>
    <row r="7" spans="1:13" s="86" customFormat="1" ht="15" customHeight="1">
      <c r="A7" s="88" t="s">
        <v>1342</v>
      </c>
      <c r="B7" s="215">
        <f>SUM(B8:B25)</f>
        <v>147043098.40000001</v>
      </c>
      <c r="C7" s="215">
        <f>SUM(C8:C25)</f>
        <v>145371551.40000001</v>
      </c>
      <c r="D7" s="215">
        <f>SUM(D8:D25)</f>
        <v>709547</v>
      </c>
      <c r="E7" s="215">
        <f>SUM(E8:E25)</f>
        <v>23000</v>
      </c>
      <c r="F7" s="216">
        <f>SUM(F8:F25)</f>
        <v>939000</v>
      </c>
      <c r="G7" s="169"/>
      <c r="L7" s="86">
        <f>SUM(L8:L25)</f>
        <v>707779</v>
      </c>
      <c r="M7" s="308">
        <f>C7-L7</f>
        <v>144663772.40000001</v>
      </c>
    </row>
    <row r="8" spans="1:13">
      <c r="A8" s="41" t="s">
        <v>57</v>
      </c>
      <c r="B8" s="217">
        <f t="shared" ref="B8:B39" si="0">SUM(C8+E8+F8+D8)</f>
        <v>18636</v>
      </c>
      <c r="C8" s="218">
        <f>16992+731</f>
        <v>17723</v>
      </c>
      <c r="D8" s="218"/>
      <c r="E8" s="218">
        <f>913</f>
        <v>913</v>
      </c>
      <c r="F8" s="219"/>
      <c r="G8" s="441">
        <v>731</v>
      </c>
      <c r="L8" s="18">
        <v>14109</v>
      </c>
      <c r="M8" s="308">
        <f t="shared" ref="M8:M25" si="1">C8-L8</f>
        <v>3614</v>
      </c>
    </row>
    <row r="9" spans="1:13">
      <c r="A9" s="41" t="s">
        <v>79</v>
      </c>
      <c r="B9" s="217">
        <f t="shared" si="0"/>
        <v>12241</v>
      </c>
      <c r="C9" s="218">
        <f>10958+471</f>
        <v>11429</v>
      </c>
      <c r="D9" s="218"/>
      <c r="E9" s="218">
        <f>812</f>
        <v>812</v>
      </c>
      <c r="F9" s="219"/>
      <c r="G9" s="441">
        <v>471</v>
      </c>
      <c r="L9" s="18">
        <v>8877</v>
      </c>
      <c r="M9" s="308">
        <f t="shared" si="1"/>
        <v>2552</v>
      </c>
    </row>
    <row r="10" spans="1:13">
      <c r="A10" s="41" t="s">
        <v>164</v>
      </c>
      <c r="B10" s="217">
        <f t="shared" si="0"/>
        <v>715339</v>
      </c>
      <c r="C10" s="218">
        <f>4924+212</f>
        <v>5136</v>
      </c>
      <c r="D10" s="218">
        <f>680323+29224</f>
        <v>709547</v>
      </c>
      <c r="E10" s="218">
        <f>656</f>
        <v>656</v>
      </c>
      <c r="F10" s="219"/>
      <c r="G10" s="441">
        <v>212</v>
      </c>
      <c r="L10" s="18">
        <v>4135</v>
      </c>
      <c r="M10" s="308">
        <f t="shared" si="1"/>
        <v>1001</v>
      </c>
    </row>
    <row r="11" spans="1:13">
      <c r="A11" s="42" t="s">
        <v>58</v>
      </c>
      <c r="B11" s="217">
        <f t="shared" si="0"/>
        <v>34668454.399999999</v>
      </c>
      <c r="C11" s="218">
        <f>242090+ 334948.4+33137800+10406</f>
        <v>33725244.399999999</v>
      </c>
      <c r="D11" s="218"/>
      <c r="E11" s="218">
        <f>4210</f>
        <v>4210</v>
      </c>
      <c r="F11" s="219">
        <f>900000+39000</f>
        <v>939000</v>
      </c>
      <c r="G11" s="441">
        <v>10406</v>
      </c>
      <c r="L11" s="18">
        <v>195865</v>
      </c>
      <c r="M11" s="308">
        <f t="shared" si="1"/>
        <v>33529379.399999999</v>
      </c>
    </row>
    <row r="12" spans="1:13">
      <c r="A12" s="41" t="s">
        <v>59</v>
      </c>
      <c r="B12" s="217">
        <f t="shared" si="0"/>
        <v>3160</v>
      </c>
      <c r="C12" s="218">
        <f>2293+99</f>
        <v>2392</v>
      </c>
      <c r="D12" s="218"/>
      <c r="E12" s="218">
        <f>768</f>
        <v>768</v>
      </c>
      <c r="F12" s="219"/>
      <c r="G12" s="441">
        <v>99</v>
      </c>
      <c r="L12" s="18">
        <v>2606</v>
      </c>
      <c r="M12" s="308">
        <f t="shared" si="1"/>
        <v>-214</v>
      </c>
    </row>
    <row r="13" spans="1:13" s="113" customFormat="1" ht="17.25" customHeight="1">
      <c r="A13" s="43" t="s">
        <v>231</v>
      </c>
      <c r="B13" s="442">
        <f t="shared" si="0"/>
        <v>74460</v>
      </c>
      <c r="C13" s="443">
        <f>69827+3002</f>
        <v>72829</v>
      </c>
      <c r="D13" s="443"/>
      <c r="E13" s="443">
        <f>1631</f>
        <v>1631</v>
      </c>
      <c r="F13" s="444"/>
      <c r="G13" s="441">
        <v>3002</v>
      </c>
      <c r="L13" s="113">
        <v>63080</v>
      </c>
      <c r="M13" s="445">
        <f t="shared" si="1"/>
        <v>9749</v>
      </c>
    </row>
    <row r="14" spans="1:13" s="113" customFormat="1">
      <c r="A14" s="252" t="s">
        <v>80</v>
      </c>
      <c r="B14" s="442">
        <f t="shared" si="0"/>
        <v>47051</v>
      </c>
      <c r="C14" s="443">
        <f>43953+1889</f>
        <v>45842</v>
      </c>
      <c r="D14" s="443"/>
      <c r="E14" s="443">
        <f>1209</f>
        <v>1209</v>
      </c>
      <c r="F14" s="444"/>
      <c r="G14" s="441">
        <v>1889</v>
      </c>
      <c r="L14" s="113">
        <v>36880</v>
      </c>
      <c r="M14" s="445">
        <f t="shared" si="1"/>
        <v>8962</v>
      </c>
    </row>
    <row r="15" spans="1:13" s="113" customFormat="1">
      <c r="A15" s="252" t="s">
        <v>135</v>
      </c>
      <c r="B15" s="442">
        <f t="shared" si="0"/>
        <v>35606</v>
      </c>
      <c r="C15" s="443">
        <f>32922+1415</f>
        <v>34337</v>
      </c>
      <c r="D15" s="443"/>
      <c r="E15" s="443">
        <f>1269</f>
        <v>1269</v>
      </c>
      <c r="F15" s="444"/>
      <c r="G15" s="441">
        <v>1415</v>
      </c>
      <c r="L15" s="113">
        <v>26612</v>
      </c>
      <c r="M15" s="445">
        <f t="shared" si="1"/>
        <v>7725</v>
      </c>
    </row>
    <row r="16" spans="1:13" s="113" customFormat="1">
      <c r="A16" s="252" t="s">
        <v>136</v>
      </c>
      <c r="B16" s="442">
        <f t="shared" si="0"/>
        <v>18049</v>
      </c>
      <c r="C16" s="443">
        <f>16727+719</f>
        <v>17446</v>
      </c>
      <c r="D16" s="443"/>
      <c r="E16" s="443">
        <f>603</f>
        <v>603</v>
      </c>
      <c r="F16" s="444"/>
      <c r="G16" s="441">
        <v>719</v>
      </c>
      <c r="L16" s="113">
        <v>13894</v>
      </c>
      <c r="M16" s="445">
        <f t="shared" si="1"/>
        <v>3552</v>
      </c>
    </row>
    <row r="17" spans="1:13" s="113" customFormat="1">
      <c r="A17" s="252" t="s">
        <v>81</v>
      </c>
      <c r="B17" s="442">
        <f t="shared" si="0"/>
        <v>7327</v>
      </c>
      <c r="C17" s="443">
        <f>6155+264</f>
        <v>6419</v>
      </c>
      <c r="D17" s="443"/>
      <c r="E17" s="443">
        <f>908</f>
        <v>908</v>
      </c>
      <c r="F17" s="444"/>
      <c r="G17" s="441">
        <v>264</v>
      </c>
      <c r="L17" s="113">
        <v>4488</v>
      </c>
      <c r="M17" s="445">
        <f t="shared" si="1"/>
        <v>1931</v>
      </c>
    </row>
    <row r="18" spans="1:13" s="113" customFormat="1">
      <c r="A18" s="427" t="s">
        <v>83</v>
      </c>
      <c r="B18" s="442">
        <f t="shared" si="0"/>
        <v>27161</v>
      </c>
      <c r="C18" s="443">
        <f>24474+1053</f>
        <v>25527</v>
      </c>
      <c r="D18" s="443"/>
      <c r="E18" s="443">
        <f>1634</f>
        <v>1634</v>
      </c>
      <c r="F18" s="444"/>
      <c r="G18" s="441">
        <v>1053</v>
      </c>
      <c r="L18" s="113">
        <v>20125</v>
      </c>
      <c r="M18" s="445">
        <f t="shared" si="1"/>
        <v>5402</v>
      </c>
    </row>
    <row r="19" spans="1:13" s="113" customFormat="1">
      <c r="A19" s="252" t="s">
        <v>165</v>
      </c>
      <c r="B19" s="442">
        <f t="shared" si="0"/>
        <v>33404</v>
      </c>
      <c r="C19" s="443">
        <f>31064+1335</f>
        <v>32399</v>
      </c>
      <c r="D19" s="443"/>
      <c r="E19" s="443">
        <f>1005</f>
        <v>1005</v>
      </c>
      <c r="F19" s="444"/>
      <c r="G19" s="441">
        <v>1335</v>
      </c>
      <c r="L19" s="113">
        <v>25240</v>
      </c>
      <c r="M19" s="445">
        <f t="shared" si="1"/>
        <v>7159</v>
      </c>
    </row>
    <row r="20" spans="1:13">
      <c r="A20" s="41" t="s">
        <v>82</v>
      </c>
      <c r="B20" s="217">
        <f t="shared" si="0"/>
        <v>56021</v>
      </c>
      <c r="C20" s="218">
        <f>52714+2266</f>
        <v>54980</v>
      </c>
      <c r="D20" s="218"/>
      <c r="E20" s="218">
        <f>1041</f>
        <v>1041</v>
      </c>
      <c r="F20" s="219"/>
      <c r="G20" s="441">
        <v>2266</v>
      </c>
      <c r="L20" s="18">
        <v>47306</v>
      </c>
      <c r="M20" s="308">
        <f t="shared" si="1"/>
        <v>7674</v>
      </c>
    </row>
    <row r="21" spans="1:13">
      <c r="A21" s="41" t="s">
        <v>84</v>
      </c>
      <c r="B21" s="217">
        <f t="shared" si="0"/>
        <v>111183822</v>
      </c>
      <c r="C21" s="218">
        <f>166856+1207188+109800000+7172</f>
        <v>111181216</v>
      </c>
      <c r="D21" s="218"/>
      <c r="E21" s="218">
        <f>2606</f>
        <v>2606</v>
      </c>
      <c r="F21" s="219"/>
      <c r="G21" s="441">
        <v>7172</v>
      </c>
      <c r="H21" s="18">
        <v>1991756</v>
      </c>
      <c r="I21" s="188">
        <f>E21-H21</f>
        <v>-1989150</v>
      </c>
      <c r="J21" s="18">
        <v>1448000</v>
      </c>
      <c r="K21" s="188">
        <f>E21+F21-J21</f>
        <v>-1445394</v>
      </c>
      <c r="L21" s="18">
        <v>132726</v>
      </c>
      <c r="M21" s="308">
        <f t="shared" si="1"/>
        <v>111048490</v>
      </c>
    </row>
    <row r="22" spans="1:13">
      <c r="A22" s="41" t="s">
        <v>85</v>
      </c>
      <c r="B22" s="217">
        <f t="shared" si="0"/>
        <v>15301</v>
      </c>
      <c r="C22" s="218">
        <f>13975+601</f>
        <v>14576</v>
      </c>
      <c r="D22" s="218"/>
      <c r="E22" s="218">
        <f>725</f>
        <v>725</v>
      </c>
      <c r="F22" s="219"/>
      <c r="G22" s="441">
        <v>601</v>
      </c>
      <c r="I22" s="188">
        <f>F21-G21</f>
        <v>-7172</v>
      </c>
      <c r="J22" s="18">
        <v>14872580</v>
      </c>
      <c r="L22" s="18">
        <v>12071</v>
      </c>
      <c r="M22" s="308">
        <f t="shared" si="1"/>
        <v>2505</v>
      </c>
    </row>
    <row r="23" spans="1:13">
      <c r="A23" s="41" t="s">
        <v>138</v>
      </c>
      <c r="B23" s="217">
        <f t="shared" si="0"/>
        <v>27076</v>
      </c>
      <c r="C23" s="218">
        <f>24837+1067</f>
        <v>25904</v>
      </c>
      <c r="D23" s="218"/>
      <c r="E23" s="218">
        <f>1172</f>
        <v>1172</v>
      </c>
      <c r="F23" s="219"/>
      <c r="G23" s="441">
        <v>1067</v>
      </c>
      <c r="J23" s="18">
        <f>J22-J21</f>
        <v>13424580</v>
      </c>
      <c r="L23" s="18">
        <v>21870</v>
      </c>
      <c r="M23" s="308">
        <f t="shared" si="1"/>
        <v>4034</v>
      </c>
    </row>
    <row r="24" spans="1:13">
      <c r="A24" s="41" t="s">
        <v>139</v>
      </c>
      <c r="B24" s="217">
        <f t="shared" si="0"/>
        <v>60879</v>
      </c>
      <c r="C24" s="218">
        <f>57445+2469</f>
        <v>59914</v>
      </c>
      <c r="D24" s="218"/>
      <c r="E24" s="218">
        <f>965</f>
        <v>965</v>
      </c>
      <c r="F24" s="219"/>
      <c r="G24" s="441">
        <v>2469</v>
      </c>
      <c r="L24" s="18">
        <v>47031</v>
      </c>
      <c r="M24" s="308">
        <f t="shared" si="1"/>
        <v>12883</v>
      </c>
    </row>
    <row r="25" spans="1:13">
      <c r="A25" s="41" t="s">
        <v>86</v>
      </c>
      <c r="B25" s="217">
        <f t="shared" si="0"/>
        <v>39111</v>
      </c>
      <c r="C25" s="218">
        <f>36664+1574</f>
        <v>38238</v>
      </c>
      <c r="D25" s="218"/>
      <c r="E25" s="218">
        <f>873</f>
        <v>873</v>
      </c>
      <c r="F25" s="219"/>
      <c r="G25" s="441">
        <v>1574</v>
      </c>
      <c r="L25" s="18">
        <v>30864</v>
      </c>
      <c r="M25" s="308">
        <f t="shared" si="1"/>
        <v>7374</v>
      </c>
    </row>
    <row r="26" spans="1:13" s="87" customFormat="1" ht="15.75">
      <c r="A26" s="88" t="s">
        <v>1753</v>
      </c>
      <c r="B26" s="220">
        <f t="shared" si="0"/>
        <v>2458193</v>
      </c>
      <c r="C26" s="215">
        <f>SUM(C27:C44)</f>
        <v>854870</v>
      </c>
      <c r="D26" s="215">
        <f>SUM(D27:D44)</f>
        <v>680323</v>
      </c>
      <c r="E26" s="215">
        <f>SUM(E27:E44)</f>
        <v>23000</v>
      </c>
      <c r="F26" s="216">
        <f>SUM(F27:F44)</f>
        <v>900000</v>
      </c>
      <c r="G26" s="169"/>
    </row>
    <row r="27" spans="1:13">
      <c r="A27" s="41" t="s">
        <v>57</v>
      </c>
      <c r="B27" s="217">
        <f t="shared" si="0"/>
        <v>17905</v>
      </c>
      <c r="C27" s="218">
        <v>16992</v>
      </c>
      <c r="D27" s="218"/>
      <c r="E27" s="218">
        <f>913</f>
        <v>913</v>
      </c>
      <c r="F27" s="219"/>
    </row>
    <row r="28" spans="1:13">
      <c r="A28" s="41" t="s">
        <v>79</v>
      </c>
      <c r="B28" s="217">
        <f t="shared" si="0"/>
        <v>11770</v>
      </c>
      <c r="C28" s="218">
        <v>10958</v>
      </c>
      <c r="D28" s="218"/>
      <c r="E28" s="218">
        <f>812</f>
        <v>812</v>
      </c>
      <c r="F28" s="219"/>
    </row>
    <row r="29" spans="1:13">
      <c r="A29" s="41" t="s">
        <v>164</v>
      </c>
      <c r="B29" s="217">
        <f t="shared" si="0"/>
        <v>685903</v>
      </c>
      <c r="C29" s="218">
        <v>4924</v>
      </c>
      <c r="D29" s="218">
        <v>680323</v>
      </c>
      <c r="E29" s="218">
        <f>656</f>
        <v>656</v>
      </c>
      <c r="F29" s="219"/>
    </row>
    <row r="30" spans="1:13">
      <c r="A30" s="42" t="s">
        <v>58</v>
      </c>
      <c r="B30" s="217">
        <f t="shared" si="0"/>
        <v>1146300</v>
      </c>
      <c r="C30" s="218">
        <v>242090</v>
      </c>
      <c r="D30" s="218"/>
      <c r="E30" s="218">
        <f>4210</f>
        <v>4210</v>
      </c>
      <c r="F30" s="219">
        <f>900000</f>
        <v>900000</v>
      </c>
    </row>
    <row r="31" spans="1:13">
      <c r="A31" s="41" t="s">
        <v>59</v>
      </c>
      <c r="B31" s="217">
        <f t="shared" si="0"/>
        <v>3061</v>
      </c>
      <c r="C31" s="218">
        <v>2293</v>
      </c>
      <c r="D31" s="218"/>
      <c r="E31" s="218">
        <f>768</f>
        <v>768</v>
      </c>
      <c r="F31" s="219"/>
    </row>
    <row r="32" spans="1:13" ht="15" customHeight="1">
      <c r="A32" s="43" t="s">
        <v>231</v>
      </c>
      <c r="B32" s="217">
        <f t="shared" si="0"/>
        <v>71458</v>
      </c>
      <c r="C32" s="218">
        <v>69827</v>
      </c>
      <c r="D32" s="218"/>
      <c r="E32" s="218">
        <f>1631</f>
        <v>1631</v>
      </c>
      <c r="F32" s="219"/>
    </row>
    <row r="33" spans="1:7">
      <c r="A33" s="41" t="s">
        <v>80</v>
      </c>
      <c r="B33" s="217">
        <f t="shared" si="0"/>
        <v>45162</v>
      </c>
      <c r="C33" s="218">
        <v>43953</v>
      </c>
      <c r="D33" s="218"/>
      <c r="E33" s="218">
        <f>1209</f>
        <v>1209</v>
      </c>
      <c r="F33" s="219"/>
    </row>
    <row r="34" spans="1:7">
      <c r="A34" s="41" t="s">
        <v>135</v>
      </c>
      <c r="B34" s="217">
        <f t="shared" si="0"/>
        <v>34191</v>
      </c>
      <c r="C34" s="218">
        <v>32922</v>
      </c>
      <c r="D34" s="218"/>
      <c r="E34" s="218">
        <f>1269</f>
        <v>1269</v>
      </c>
      <c r="F34" s="219"/>
    </row>
    <row r="35" spans="1:7">
      <c r="A35" s="41" t="s">
        <v>136</v>
      </c>
      <c r="B35" s="217">
        <f t="shared" si="0"/>
        <v>17330</v>
      </c>
      <c r="C35" s="218">
        <v>16727</v>
      </c>
      <c r="D35" s="218"/>
      <c r="E35" s="218">
        <f>603</f>
        <v>603</v>
      </c>
      <c r="F35" s="219"/>
    </row>
    <row r="36" spans="1:7">
      <c r="A36" s="41" t="s">
        <v>81</v>
      </c>
      <c r="B36" s="217">
        <f t="shared" si="0"/>
        <v>7063</v>
      </c>
      <c r="C36" s="218">
        <v>6155</v>
      </c>
      <c r="D36" s="218"/>
      <c r="E36" s="218">
        <f>908</f>
        <v>908</v>
      </c>
      <c r="F36" s="219"/>
    </row>
    <row r="37" spans="1:7">
      <c r="A37" s="42" t="s">
        <v>83</v>
      </c>
      <c r="B37" s="217">
        <f t="shared" si="0"/>
        <v>26108</v>
      </c>
      <c r="C37" s="218">
        <v>24474</v>
      </c>
      <c r="D37" s="218"/>
      <c r="E37" s="218">
        <f>1634</f>
        <v>1634</v>
      </c>
      <c r="F37" s="219"/>
    </row>
    <row r="38" spans="1:7">
      <c r="A38" s="41" t="s">
        <v>165</v>
      </c>
      <c r="B38" s="217">
        <f t="shared" si="0"/>
        <v>32069</v>
      </c>
      <c r="C38" s="218">
        <v>31064</v>
      </c>
      <c r="D38" s="218"/>
      <c r="E38" s="218">
        <f>1005</f>
        <v>1005</v>
      </c>
      <c r="F38" s="219"/>
    </row>
    <row r="39" spans="1:7">
      <c r="A39" s="41" t="s">
        <v>82</v>
      </c>
      <c r="B39" s="217">
        <f t="shared" si="0"/>
        <v>53755</v>
      </c>
      <c r="C39" s="218">
        <v>52714</v>
      </c>
      <c r="D39" s="218"/>
      <c r="E39" s="218">
        <f>1041</f>
        <v>1041</v>
      </c>
      <c r="F39" s="219"/>
    </row>
    <row r="40" spans="1:7">
      <c r="A40" s="41" t="s">
        <v>84</v>
      </c>
      <c r="B40" s="217">
        <f t="shared" ref="B40:B63" si="2">SUM(C40+E40+F40+D40)</f>
        <v>169462</v>
      </c>
      <c r="C40" s="218">
        <v>166856</v>
      </c>
      <c r="D40" s="218"/>
      <c r="E40" s="218">
        <f>2606</f>
        <v>2606</v>
      </c>
      <c r="F40" s="219"/>
    </row>
    <row r="41" spans="1:7">
      <c r="A41" s="41" t="s">
        <v>85</v>
      </c>
      <c r="B41" s="217">
        <f t="shared" si="2"/>
        <v>14700</v>
      </c>
      <c r="C41" s="218">
        <v>13975</v>
      </c>
      <c r="D41" s="218"/>
      <c r="E41" s="218">
        <f>725</f>
        <v>725</v>
      </c>
      <c r="F41" s="219"/>
    </row>
    <row r="42" spans="1:7">
      <c r="A42" s="41" t="s">
        <v>138</v>
      </c>
      <c r="B42" s="217">
        <f t="shared" si="2"/>
        <v>26009</v>
      </c>
      <c r="C42" s="218">
        <v>24837</v>
      </c>
      <c r="D42" s="218"/>
      <c r="E42" s="218">
        <f>1172</f>
        <v>1172</v>
      </c>
      <c r="F42" s="219"/>
    </row>
    <row r="43" spans="1:7">
      <c r="A43" s="41" t="s">
        <v>139</v>
      </c>
      <c r="B43" s="217">
        <f t="shared" si="2"/>
        <v>58410</v>
      </c>
      <c r="C43" s="218">
        <v>57445</v>
      </c>
      <c r="D43" s="218"/>
      <c r="E43" s="218">
        <f>965</f>
        <v>965</v>
      </c>
      <c r="F43" s="219"/>
    </row>
    <row r="44" spans="1:7">
      <c r="A44" s="41" t="s">
        <v>86</v>
      </c>
      <c r="B44" s="217">
        <f t="shared" si="2"/>
        <v>37537</v>
      </c>
      <c r="C44" s="218">
        <v>36664</v>
      </c>
      <c r="D44" s="218"/>
      <c r="E44" s="218">
        <f>873</f>
        <v>873</v>
      </c>
      <c r="F44" s="219"/>
    </row>
    <row r="45" spans="1:7" ht="15.75">
      <c r="A45" s="88" t="s">
        <v>1858</v>
      </c>
      <c r="B45" s="220">
        <f t="shared" si="2"/>
        <v>2458193</v>
      </c>
      <c r="C45" s="215">
        <f>SUM(C46:C63)</f>
        <v>854870</v>
      </c>
      <c r="D45" s="215">
        <f>SUM(D46:D63)</f>
        <v>680323</v>
      </c>
      <c r="E45" s="215">
        <f>SUM(E46:E63)</f>
        <v>23000</v>
      </c>
      <c r="F45" s="216">
        <f>SUM(F46:F63)</f>
        <v>900000</v>
      </c>
      <c r="G45" s="169"/>
    </row>
    <row r="46" spans="1:7">
      <c r="A46" s="41" t="s">
        <v>57</v>
      </c>
      <c r="B46" s="217">
        <f t="shared" si="2"/>
        <v>17905</v>
      </c>
      <c r="C46" s="218">
        <v>16992</v>
      </c>
      <c r="D46" s="218"/>
      <c r="E46" s="218">
        <f>913</f>
        <v>913</v>
      </c>
      <c r="F46" s="219"/>
    </row>
    <row r="47" spans="1:7">
      <c r="A47" s="41" t="s">
        <v>79</v>
      </c>
      <c r="B47" s="217">
        <f t="shared" si="2"/>
        <v>11770</v>
      </c>
      <c r="C47" s="218">
        <v>10958</v>
      </c>
      <c r="D47" s="218"/>
      <c r="E47" s="218">
        <f>812</f>
        <v>812</v>
      </c>
      <c r="F47" s="219"/>
    </row>
    <row r="48" spans="1:7">
      <c r="A48" s="41" t="s">
        <v>164</v>
      </c>
      <c r="B48" s="217">
        <f t="shared" si="2"/>
        <v>685903</v>
      </c>
      <c r="C48" s="218">
        <v>4924</v>
      </c>
      <c r="D48" s="218">
        <v>680323</v>
      </c>
      <c r="E48" s="218">
        <f>656</f>
        <v>656</v>
      </c>
      <c r="F48" s="219"/>
    </row>
    <row r="49" spans="1:6">
      <c r="A49" s="42" t="s">
        <v>58</v>
      </c>
      <c r="B49" s="217">
        <f t="shared" si="2"/>
        <v>1146300</v>
      </c>
      <c r="C49" s="218">
        <v>242090</v>
      </c>
      <c r="D49" s="218"/>
      <c r="E49" s="218">
        <f>4210</f>
        <v>4210</v>
      </c>
      <c r="F49" s="219">
        <f>900000</f>
        <v>900000</v>
      </c>
    </row>
    <row r="50" spans="1:6">
      <c r="A50" s="41" t="s">
        <v>59</v>
      </c>
      <c r="B50" s="217">
        <f t="shared" si="2"/>
        <v>3061</v>
      </c>
      <c r="C50" s="218">
        <v>2293</v>
      </c>
      <c r="D50" s="218"/>
      <c r="E50" s="218">
        <f>768</f>
        <v>768</v>
      </c>
      <c r="F50" s="219"/>
    </row>
    <row r="51" spans="1:6" ht="15" customHeight="1">
      <c r="A51" s="43" t="s">
        <v>231</v>
      </c>
      <c r="B51" s="217">
        <f t="shared" si="2"/>
        <v>71458</v>
      </c>
      <c r="C51" s="218">
        <v>69827</v>
      </c>
      <c r="D51" s="218"/>
      <c r="E51" s="218">
        <f>1631</f>
        <v>1631</v>
      </c>
      <c r="F51" s="219"/>
    </row>
    <row r="52" spans="1:6">
      <c r="A52" s="41" t="s">
        <v>80</v>
      </c>
      <c r="B52" s="217">
        <f t="shared" si="2"/>
        <v>45162</v>
      </c>
      <c r="C52" s="218">
        <v>43953</v>
      </c>
      <c r="D52" s="218"/>
      <c r="E52" s="218">
        <f>1209</f>
        <v>1209</v>
      </c>
      <c r="F52" s="219"/>
    </row>
    <row r="53" spans="1:6">
      <c r="A53" s="41" t="s">
        <v>135</v>
      </c>
      <c r="B53" s="217">
        <f t="shared" si="2"/>
        <v>34191</v>
      </c>
      <c r="C53" s="218">
        <v>32922</v>
      </c>
      <c r="D53" s="218"/>
      <c r="E53" s="218">
        <f>1269</f>
        <v>1269</v>
      </c>
      <c r="F53" s="219"/>
    </row>
    <row r="54" spans="1:6">
      <c r="A54" s="41" t="s">
        <v>136</v>
      </c>
      <c r="B54" s="217">
        <f t="shared" si="2"/>
        <v>17330</v>
      </c>
      <c r="C54" s="218">
        <v>16727</v>
      </c>
      <c r="D54" s="218"/>
      <c r="E54" s="218">
        <f>603</f>
        <v>603</v>
      </c>
      <c r="F54" s="219"/>
    </row>
    <row r="55" spans="1:6">
      <c r="A55" s="41" t="s">
        <v>81</v>
      </c>
      <c r="B55" s="217">
        <f t="shared" si="2"/>
        <v>7063</v>
      </c>
      <c r="C55" s="218">
        <v>6155</v>
      </c>
      <c r="D55" s="218"/>
      <c r="E55" s="218">
        <f>908</f>
        <v>908</v>
      </c>
      <c r="F55" s="219"/>
    </row>
    <row r="56" spans="1:6">
      <c r="A56" s="42" t="s">
        <v>83</v>
      </c>
      <c r="B56" s="217">
        <f t="shared" si="2"/>
        <v>26108</v>
      </c>
      <c r="C56" s="218">
        <v>24474</v>
      </c>
      <c r="D56" s="218"/>
      <c r="E56" s="218">
        <f>1634</f>
        <v>1634</v>
      </c>
      <c r="F56" s="219"/>
    </row>
    <row r="57" spans="1:6">
      <c r="A57" s="41" t="s">
        <v>165</v>
      </c>
      <c r="B57" s="217">
        <f t="shared" si="2"/>
        <v>32069</v>
      </c>
      <c r="C57" s="218">
        <v>31064</v>
      </c>
      <c r="D57" s="218"/>
      <c r="E57" s="218">
        <f>1005</f>
        <v>1005</v>
      </c>
      <c r="F57" s="219"/>
    </row>
    <row r="58" spans="1:6">
      <c r="A58" s="41" t="s">
        <v>82</v>
      </c>
      <c r="B58" s="217">
        <f t="shared" si="2"/>
        <v>53755</v>
      </c>
      <c r="C58" s="218">
        <v>52714</v>
      </c>
      <c r="D58" s="218"/>
      <c r="E58" s="218">
        <f>1041</f>
        <v>1041</v>
      </c>
      <c r="F58" s="219"/>
    </row>
    <row r="59" spans="1:6">
      <c r="A59" s="41" t="s">
        <v>84</v>
      </c>
      <c r="B59" s="217">
        <f t="shared" si="2"/>
        <v>169462</v>
      </c>
      <c r="C59" s="218">
        <v>166856</v>
      </c>
      <c r="D59" s="218"/>
      <c r="E59" s="218">
        <f>2606</f>
        <v>2606</v>
      </c>
      <c r="F59" s="219"/>
    </row>
    <row r="60" spans="1:6">
      <c r="A60" s="41" t="s">
        <v>85</v>
      </c>
      <c r="B60" s="217">
        <f t="shared" si="2"/>
        <v>14700</v>
      </c>
      <c r="C60" s="218">
        <v>13975</v>
      </c>
      <c r="D60" s="218"/>
      <c r="E60" s="218">
        <f>725</f>
        <v>725</v>
      </c>
      <c r="F60" s="219"/>
    </row>
    <row r="61" spans="1:6">
      <c r="A61" s="41" t="s">
        <v>138</v>
      </c>
      <c r="B61" s="217">
        <f t="shared" si="2"/>
        <v>26009</v>
      </c>
      <c r="C61" s="218">
        <v>24837</v>
      </c>
      <c r="D61" s="218"/>
      <c r="E61" s="218">
        <f>1172</f>
        <v>1172</v>
      </c>
      <c r="F61" s="219"/>
    </row>
    <row r="62" spans="1:6">
      <c r="A62" s="41" t="s">
        <v>139</v>
      </c>
      <c r="B62" s="217">
        <f t="shared" si="2"/>
        <v>58410</v>
      </c>
      <c r="C62" s="218">
        <v>57445</v>
      </c>
      <c r="D62" s="218"/>
      <c r="E62" s="218">
        <f>965</f>
        <v>965</v>
      </c>
      <c r="F62" s="219"/>
    </row>
    <row r="63" spans="1:6">
      <c r="A63" s="41" t="s">
        <v>86</v>
      </c>
      <c r="B63" s="217">
        <f t="shared" si="2"/>
        <v>37537</v>
      </c>
      <c r="C63" s="218">
        <v>36664</v>
      </c>
      <c r="D63" s="218"/>
      <c r="E63" s="218">
        <f>873</f>
        <v>873</v>
      </c>
      <c r="F63" s="219"/>
    </row>
  </sheetData>
  <mergeCells count="6">
    <mergeCell ref="A1:F1"/>
    <mergeCell ref="A5:A6"/>
    <mergeCell ref="B5:B6"/>
    <mergeCell ref="A3:F3"/>
    <mergeCell ref="C5:F5"/>
    <mergeCell ref="A2:F2"/>
  </mergeCells>
  <phoneticPr fontId="3" type="noConversion"/>
  <pageMargins left="0.23622047244094491" right="0.23622047244094491" top="0.74803149606299213" bottom="0.74803149606299213" header="0.31496062992125984" footer="0.31496062992125984"/>
  <pageSetup paperSize="9" scale="76" fitToHeight="0"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F24"/>
  <sheetViews>
    <sheetView workbookViewId="0">
      <selection activeCell="I3" sqref="I3"/>
    </sheetView>
  </sheetViews>
  <sheetFormatPr defaultRowHeight="12.75"/>
  <cols>
    <col min="1" max="1" width="43" customWidth="1"/>
    <col min="2" max="2" width="15.7109375" customWidth="1"/>
    <col min="3" max="3" width="16.140625" customWidth="1"/>
    <col min="4" max="4" width="16.85546875" customWidth="1"/>
    <col min="5" max="5" width="13.140625" customWidth="1"/>
  </cols>
  <sheetData>
    <row r="1" spans="1:6" ht="43.5" customHeight="1">
      <c r="A1" s="457" t="s">
        <v>2259</v>
      </c>
      <c r="B1" s="457"/>
      <c r="C1" s="457"/>
      <c r="D1" s="457"/>
      <c r="E1" s="19"/>
    </row>
    <row r="2" spans="1:6" ht="46.5" customHeight="1">
      <c r="A2" s="457" t="str">
        <f>"Приложение "&amp;Н1сбал&amp;" к решению
Богучанского районного Совета депутатов
от "&amp;Р1дата&amp;" года №"&amp;Р1номер</f>
        <v>Приложение 16 к решению
Богучанского районного Совета депутатов
от 22.12.2021 года №18/1-133</v>
      </c>
      <c r="B2" s="457"/>
      <c r="C2" s="457"/>
      <c r="D2" s="457"/>
      <c r="E2" s="19"/>
      <c r="F2" s="3"/>
    </row>
    <row r="3" spans="1:6" ht="88.5" customHeight="1">
      <c r="A3" s="456" t="str">
        <f>"Иные межбюджетные трансферты бюджетам поселений  Богучанского района из районного бюджета на поддержку мер по обеспечению сбалансированности бюджетов поселений Богучанского района на  "&amp;год&amp;" год и плановый период "&amp;ПлПер&amp;" годов"</f>
        <v>Иные межбюджетные трансферты бюджетам поселений  Богучанского района из районного бюджета на поддержку мер по обеспечению сбалансированности бюджетов поселений Богучанского района на  2022 год и плановый период 2023-2024 годов</v>
      </c>
      <c r="B3" s="456"/>
      <c r="C3" s="456"/>
      <c r="D3" s="456"/>
      <c r="E3" s="19"/>
      <c r="F3" s="3"/>
    </row>
    <row r="4" spans="1:6">
      <c r="A4" s="155"/>
      <c r="B4" s="8"/>
      <c r="C4" s="8"/>
      <c r="D4" s="156" t="s">
        <v>69</v>
      </c>
      <c r="E4" s="19"/>
      <c r="F4" s="3"/>
    </row>
    <row r="5" spans="1:6" ht="14.25">
      <c r="A5" s="22" t="s">
        <v>21</v>
      </c>
      <c r="B5" s="22" t="s">
        <v>1341</v>
      </c>
      <c r="C5" s="22" t="s">
        <v>1750</v>
      </c>
      <c r="D5" s="22" t="s">
        <v>1857</v>
      </c>
      <c r="E5" s="33">
        <v>1110080120</v>
      </c>
      <c r="F5" s="3" t="s">
        <v>259</v>
      </c>
    </row>
    <row r="6" spans="1:6" ht="15">
      <c r="A6" s="275" t="s">
        <v>70</v>
      </c>
      <c r="B6" s="250">
        <f>SUM(B7:B24)</f>
        <v>41149431</v>
      </c>
      <c r="C6" s="250">
        <f>SUM(C7:C24)</f>
        <v>18140000</v>
      </c>
      <c r="D6" s="250">
        <f>SUM(D7:D24)</f>
        <v>18140000</v>
      </c>
      <c r="E6" s="100">
        <f ca="1">SUMIF(РзПз,"????"&amp;E$5,СумВед)-B6</f>
        <v>0</v>
      </c>
      <c r="F6" s="3">
        <v>2016</v>
      </c>
    </row>
    <row r="7" spans="1:6" ht="14.25">
      <c r="A7" s="281" t="s">
        <v>624</v>
      </c>
      <c r="B7" s="224">
        <f>3484600+50000</f>
        <v>3534600</v>
      </c>
      <c r="C7" s="313">
        <v>1742300</v>
      </c>
      <c r="D7" s="313">
        <v>1742300</v>
      </c>
      <c r="E7" s="100">
        <f ca="1">SUMIF(РзПзПлПер,"????"&amp;E$5,СумВед14)-C6</f>
        <v>0</v>
      </c>
      <c r="F7" s="3">
        <v>2017</v>
      </c>
    </row>
    <row r="8" spans="1:6" ht="28.5">
      <c r="A8" s="281" t="s">
        <v>79</v>
      </c>
      <c r="B8" s="224">
        <f>3388400+101300</f>
        <v>3489700</v>
      </c>
      <c r="C8" s="313">
        <v>1694200</v>
      </c>
      <c r="D8" s="313">
        <v>1694200</v>
      </c>
      <c r="E8" s="100">
        <f ca="1">SUMIF(РзПзПлПер,"????"&amp;E$5,СумВед15)-D6</f>
        <v>0</v>
      </c>
      <c r="F8" s="3">
        <v>2018</v>
      </c>
    </row>
    <row r="9" spans="1:6" ht="28.5" hidden="1">
      <c r="A9" s="314" t="s">
        <v>164</v>
      </c>
      <c r="B9" s="224"/>
      <c r="C9" s="313"/>
      <c r="D9" s="313"/>
      <c r="E9" s="19"/>
      <c r="F9" s="3"/>
    </row>
    <row r="10" spans="1:6" ht="14.25">
      <c r="A10" s="314" t="s">
        <v>58</v>
      </c>
      <c r="B10" s="224">
        <f>650000+679308</f>
        <v>1329308</v>
      </c>
      <c r="C10" s="313"/>
      <c r="D10" s="313"/>
      <c r="E10" s="19"/>
      <c r="F10" s="3"/>
    </row>
    <row r="11" spans="1:6" ht="28.5">
      <c r="A11" s="281" t="s">
        <v>59</v>
      </c>
      <c r="B11" s="224">
        <f>3547700+120000+120000</f>
        <v>3787700</v>
      </c>
      <c r="C11" s="313">
        <v>1773900</v>
      </c>
      <c r="D11" s="313">
        <v>1773900</v>
      </c>
      <c r="E11" s="19"/>
      <c r="F11" s="3"/>
    </row>
    <row r="12" spans="1:6" ht="33.75" customHeight="1">
      <c r="A12" s="43" t="s">
        <v>231</v>
      </c>
      <c r="B12" s="224">
        <f>149500+200000</f>
        <v>349500</v>
      </c>
      <c r="C12" s="313">
        <v>74800</v>
      </c>
      <c r="D12" s="313">
        <v>74800</v>
      </c>
      <c r="E12" s="19"/>
      <c r="F12" s="3"/>
    </row>
    <row r="13" spans="1:6" ht="14.25">
      <c r="A13" s="281" t="s">
        <v>80</v>
      </c>
      <c r="B13" s="224">
        <v>3078900</v>
      </c>
      <c r="C13" s="313">
        <v>1539500</v>
      </c>
      <c r="D13" s="313">
        <v>1539500</v>
      </c>
      <c r="E13" s="37"/>
      <c r="F13" s="3"/>
    </row>
    <row r="14" spans="1:6" ht="14.25">
      <c r="A14" s="281" t="s">
        <v>135</v>
      </c>
      <c r="B14" s="224">
        <f>5676300+100000</f>
        <v>5776300</v>
      </c>
      <c r="C14" s="313">
        <v>2838200</v>
      </c>
      <c r="D14" s="313">
        <v>2838200</v>
      </c>
      <c r="E14" s="19"/>
      <c r="F14" s="3"/>
    </row>
    <row r="15" spans="1:6" ht="28.5" hidden="1">
      <c r="A15" s="281" t="s">
        <v>136</v>
      </c>
      <c r="B15" s="224"/>
      <c r="C15" s="313"/>
      <c r="D15" s="313"/>
      <c r="E15" s="19"/>
      <c r="F15" s="3"/>
    </row>
    <row r="16" spans="1:6" ht="28.5">
      <c r="A16" s="281" t="s">
        <v>81</v>
      </c>
      <c r="B16" s="224">
        <f>3187900+100000</f>
        <v>3287900</v>
      </c>
      <c r="C16" s="313">
        <v>1594000</v>
      </c>
      <c r="D16" s="313">
        <v>1594000</v>
      </c>
      <c r="E16" s="19"/>
      <c r="F16" s="3"/>
    </row>
    <row r="17" spans="1:6" ht="28.5">
      <c r="A17" s="281" t="s">
        <v>83</v>
      </c>
      <c r="B17" s="224">
        <f>595900+51540</f>
        <v>647440</v>
      </c>
      <c r="C17" s="313">
        <v>298000</v>
      </c>
      <c r="D17" s="313">
        <v>298000</v>
      </c>
      <c r="E17" s="19"/>
      <c r="F17" s="3"/>
    </row>
    <row r="18" spans="1:6" ht="25.5" customHeight="1">
      <c r="A18" s="281" t="s">
        <v>165</v>
      </c>
      <c r="B18" s="224">
        <v>101540</v>
      </c>
      <c r="C18" s="313"/>
      <c r="D18" s="313"/>
      <c r="E18" s="19"/>
      <c r="F18" s="3"/>
    </row>
    <row r="19" spans="1:6" ht="14.25">
      <c r="A19" s="281" t="s">
        <v>82</v>
      </c>
      <c r="B19" s="224">
        <f>4417600+200000+101540</f>
        <v>4719140</v>
      </c>
      <c r="C19" s="313">
        <v>2208800</v>
      </c>
      <c r="D19" s="313">
        <v>2208800</v>
      </c>
      <c r="E19" s="19"/>
      <c r="F19" s="3"/>
    </row>
    <row r="20" spans="1:6" ht="28.5">
      <c r="A20" s="281" t="s">
        <v>84</v>
      </c>
      <c r="B20" s="224">
        <f>740100+1213903</f>
        <v>1954003</v>
      </c>
      <c r="C20" s="313"/>
      <c r="D20" s="313"/>
      <c r="E20" s="19"/>
      <c r="F20" s="3"/>
    </row>
    <row r="21" spans="1:6" ht="28.5" hidden="1">
      <c r="A21" s="281" t="s">
        <v>85</v>
      </c>
      <c r="B21" s="224"/>
      <c r="C21" s="313"/>
      <c r="D21" s="313"/>
      <c r="E21" s="19"/>
      <c r="F21" s="3"/>
    </row>
    <row r="22" spans="1:6" ht="28.5">
      <c r="A22" s="281" t="s">
        <v>138</v>
      </c>
      <c r="B22" s="224">
        <v>2956200</v>
      </c>
      <c r="C22" s="313">
        <v>1478100</v>
      </c>
      <c r="D22" s="313">
        <v>1478100</v>
      </c>
      <c r="E22" s="19"/>
      <c r="F22" s="3"/>
    </row>
    <row r="23" spans="1:6" ht="14.25">
      <c r="A23" s="281" t="s">
        <v>139</v>
      </c>
      <c r="B23" s="224">
        <f>1535000+200000</f>
        <v>1735000</v>
      </c>
      <c r="C23" s="313">
        <v>767500</v>
      </c>
      <c r="D23" s="313">
        <v>767500</v>
      </c>
      <c r="E23" s="19"/>
      <c r="F23" s="3"/>
    </row>
    <row r="24" spans="1:6" ht="14.25">
      <c r="A24" s="281" t="s">
        <v>86</v>
      </c>
      <c r="B24" s="224">
        <f>4252200+150000</f>
        <v>4402200</v>
      </c>
      <c r="C24" s="313">
        <v>2130700</v>
      </c>
      <c r="D24" s="313">
        <v>2130700</v>
      </c>
      <c r="E24" s="19"/>
      <c r="F24" s="3"/>
    </row>
  </sheetData>
  <mergeCells count="3">
    <mergeCell ref="A2:D2"/>
    <mergeCell ref="A3:D3"/>
    <mergeCell ref="A1:D1"/>
  </mergeCells>
  <pageMargins left="0.70866141732283472" right="0.11811023622047245"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dimension ref="A1:I28"/>
  <sheetViews>
    <sheetView workbookViewId="0">
      <selection activeCell="A2" sqref="A2:E2"/>
    </sheetView>
  </sheetViews>
  <sheetFormatPr defaultRowHeight="12.75"/>
  <cols>
    <col min="1" max="1" width="36.28515625" customWidth="1"/>
    <col min="2" max="2" width="16.28515625" customWidth="1"/>
    <col min="3" max="3" width="17.5703125" customWidth="1"/>
    <col min="4" max="4" width="16.42578125" customWidth="1"/>
    <col min="5" max="5" width="16.85546875" customWidth="1"/>
    <col min="6" max="6" width="15.42578125" customWidth="1"/>
    <col min="7" max="7" width="9.140625" customWidth="1"/>
    <col min="8" max="8" width="14.28515625" customWidth="1"/>
    <col min="9" max="9" width="12" customWidth="1"/>
  </cols>
  <sheetData>
    <row r="1" spans="1:9" ht="60.75" customHeight="1">
      <c r="A1" s="457" t="str">
        <f>"Приложение №"&amp;Н2Дороги&amp;"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c r="E1" s="457"/>
    </row>
    <row r="2" spans="1:9" ht="56.25" customHeight="1">
      <c r="A2" s="457" t="str">
        <f>"Приложение №"&amp;Н1Дороги&amp;" к решению
Богучанского районного Совета депутатов
от "&amp;Р1дата&amp;" года №"&amp;Р1номер</f>
        <v>Приложение №15 к решению
Богучанского районного Совета депутатов
от 22.12.2021 года №18/1-133</v>
      </c>
      <c r="B2" s="457"/>
      <c r="C2" s="457"/>
      <c r="D2" s="457"/>
      <c r="E2" s="457"/>
    </row>
    <row r="3" spans="1:9" ht="100.5" customHeight="1">
      <c r="A3" s="485" t="s">
        <v>2029</v>
      </c>
      <c r="B3" s="485"/>
      <c r="C3" s="485"/>
      <c r="D3" s="485"/>
      <c r="E3" s="485"/>
    </row>
    <row r="4" spans="1:9" ht="16.5" customHeight="1">
      <c r="A4" s="209"/>
      <c r="B4" s="503" t="s">
        <v>69</v>
      </c>
      <c r="C4" s="503"/>
      <c r="D4" s="503"/>
      <c r="E4" s="503"/>
    </row>
    <row r="5" spans="1:9">
      <c r="A5" s="32" t="s">
        <v>21</v>
      </c>
      <c r="B5" s="504" t="s">
        <v>1341</v>
      </c>
      <c r="C5" s="505"/>
      <c r="D5" s="32" t="s">
        <v>1750</v>
      </c>
      <c r="E5" s="32" t="s">
        <v>1857</v>
      </c>
      <c r="H5" s="381" t="s">
        <v>1879</v>
      </c>
      <c r="I5" s="3" t="s">
        <v>259</v>
      </c>
    </row>
    <row r="6" spans="1:9" ht="81.75" customHeight="1">
      <c r="A6" s="32"/>
      <c r="B6" s="32" t="s">
        <v>1081</v>
      </c>
      <c r="C6" s="32" t="s">
        <v>2169</v>
      </c>
      <c r="D6" s="32" t="s">
        <v>1081</v>
      </c>
      <c r="E6" s="32" t="s">
        <v>1081</v>
      </c>
      <c r="H6" s="381"/>
      <c r="I6" s="3"/>
    </row>
    <row r="7" spans="1:9">
      <c r="A7" s="361" t="s">
        <v>70</v>
      </c>
      <c r="B7" s="433">
        <f>SUM(B8:B25)</f>
        <v>4874750</v>
      </c>
      <c r="C7" s="433">
        <f>SUM(C8:C25)</f>
        <v>10206400</v>
      </c>
      <c r="D7" s="433">
        <f>SUM(D8:D25)</f>
        <v>4874750</v>
      </c>
      <c r="E7" s="433">
        <f>SUM(E8:E25)</f>
        <v>4874750</v>
      </c>
      <c r="H7" s="100">
        <f ca="1">SUMIF(РзПз,"040909100Ч0030",СумВед)-B7</f>
        <v>0</v>
      </c>
      <c r="I7" s="3">
        <v>2022</v>
      </c>
    </row>
    <row r="8" spans="1:9">
      <c r="A8" s="434" t="s">
        <v>624</v>
      </c>
      <c r="B8" s="363">
        <v>271538</v>
      </c>
      <c r="C8" s="363">
        <v>568527</v>
      </c>
      <c r="D8" s="363">
        <v>271538</v>
      </c>
      <c r="E8" s="363">
        <v>271538</v>
      </c>
      <c r="F8" s="402"/>
      <c r="H8" s="100">
        <f ca="1">SUMIF(РзПзПлПер,"040909100Ч0030",СумВед14)-D7</f>
        <v>0</v>
      </c>
      <c r="I8" s="3">
        <v>2023</v>
      </c>
    </row>
    <row r="9" spans="1:9" ht="25.5">
      <c r="A9" s="434" t="s">
        <v>79</v>
      </c>
      <c r="B9" s="363">
        <v>122945</v>
      </c>
      <c r="C9" s="363">
        <v>257413</v>
      </c>
      <c r="D9" s="363">
        <v>122945</v>
      </c>
      <c r="E9" s="363">
        <v>122945</v>
      </c>
      <c r="F9" s="402"/>
      <c r="H9" s="400">
        <f ca="1">SUMIF(РзПзПлПер,"040909100Ч0030",СумВед15)-E7</f>
        <v>0</v>
      </c>
      <c r="I9" s="3">
        <v>2024</v>
      </c>
    </row>
    <row r="10" spans="1:9" ht="25.5">
      <c r="A10" s="434" t="s">
        <v>164</v>
      </c>
      <c r="B10" s="363">
        <v>83532</v>
      </c>
      <c r="C10" s="363">
        <v>174893</v>
      </c>
      <c r="D10" s="363">
        <v>83532</v>
      </c>
      <c r="E10" s="363">
        <v>83532</v>
      </c>
      <c r="F10" s="402"/>
    </row>
    <row r="11" spans="1:9" ht="25.5">
      <c r="A11" s="434" t="s">
        <v>58</v>
      </c>
      <c r="B11" s="363">
        <v>1270467</v>
      </c>
      <c r="C11" s="363">
        <v>2660012</v>
      </c>
      <c r="D11" s="363">
        <v>1270467</v>
      </c>
      <c r="E11" s="363">
        <v>1270467</v>
      </c>
      <c r="F11" s="402"/>
    </row>
    <row r="12" spans="1:9" ht="25.5">
      <c r="A12" s="434" t="s">
        <v>59</v>
      </c>
      <c r="B12" s="363">
        <v>75131</v>
      </c>
      <c r="C12" s="363">
        <v>157304</v>
      </c>
      <c r="D12" s="363">
        <v>75131</v>
      </c>
      <c r="E12" s="363">
        <v>75131</v>
      </c>
      <c r="F12" s="402"/>
    </row>
    <row r="13" spans="1:9" ht="25.5">
      <c r="A13" s="435" t="s">
        <v>231</v>
      </c>
      <c r="B13" s="363">
        <v>342741</v>
      </c>
      <c r="C13" s="363">
        <v>717606</v>
      </c>
      <c r="D13" s="363">
        <v>342741</v>
      </c>
      <c r="E13" s="363">
        <v>342741</v>
      </c>
      <c r="F13" s="402"/>
    </row>
    <row r="14" spans="1:9" ht="25.5">
      <c r="A14" s="434" t="s">
        <v>80</v>
      </c>
      <c r="B14" s="363">
        <v>231939</v>
      </c>
      <c r="C14" s="363">
        <v>485618</v>
      </c>
      <c r="D14" s="363">
        <v>231939</v>
      </c>
      <c r="E14" s="363">
        <v>231939</v>
      </c>
      <c r="F14" s="402"/>
    </row>
    <row r="15" spans="1:9">
      <c r="A15" s="434" t="s">
        <v>135</v>
      </c>
      <c r="B15" s="363">
        <v>203602</v>
      </c>
      <c r="C15" s="363">
        <v>426286</v>
      </c>
      <c r="D15" s="363">
        <v>203602</v>
      </c>
      <c r="E15" s="363">
        <v>203602</v>
      </c>
      <c r="F15" s="402"/>
    </row>
    <row r="16" spans="1:9" ht="25.5">
      <c r="A16" s="434" t="s">
        <v>136</v>
      </c>
      <c r="B16" s="363">
        <v>76786</v>
      </c>
      <c r="C16" s="363">
        <v>160771</v>
      </c>
      <c r="D16" s="363">
        <v>76786</v>
      </c>
      <c r="E16" s="363">
        <v>76786</v>
      </c>
      <c r="F16" s="402"/>
    </row>
    <row r="17" spans="1:6" ht="25.5">
      <c r="A17" s="434" t="s">
        <v>81</v>
      </c>
      <c r="B17" s="363">
        <v>131324</v>
      </c>
      <c r="C17" s="363">
        <v>274954</v>
      </c>
      <c r="D17" s="363">
        <v>131324</v>
      </c>
      <c r="E17" s="363">
        <v>131324</v>
      </c>
      <c r="F17" s="402"/>
    </row>
    <row r="18" spans="1:6" ht="25.5">
      <c r="A18" s="434" t="s">
        <v>83</v>
      </c>
      <c r="B18" s="363">
        <v>448972</v>
      </c>
      <c r="C18" s="166">
        <v>940027</v>
      </c>
      <c r="D18" s="363">
        <v>448972</v>
      </c>
      <c r="E18" s="363">
        <v>448972</v>
      </c>
      <c r="F18" s="402"/>
    </row>
    <row r="19" spans="1:6" ht="25.5">
      <c r="A19" s="434" t="s">
        <v>165</v>
      </c>
      <c r="B19" s="436">
        <v>146171</v>
      </c>
      <c r="C19" s="166">
        <v>306044</v>
      </c>
      <c r="D19" s="436">
        <v>146171</v>
      </c>
      <c r="E19" s="436">
        <v>146171</v>
      </c>
      <c r="F19" s="402"/>
    </row>
    <row r="20" spans="1:6" ht="25.5">
      <c r="A20" s="437" t="s">
        <v>82</v>
      </c>
      <c r="B20" s="363">
        <v>276018</v>
      </c>
      <c r="C20" s="166">
        <v>577907</v>
      </c>
      <c r="D20" s="363">
        <v>276018</v>
      </c>
      <c r="E20" s="363">
        <v>276018</v>
      </c>
      <c r="F20" s="402"/>
    </row>
    <row r="21" spans="1:6" ht="25.5">
      <c r="A21" s="434" t="s">
        <v>84</v>
      </c>
      <c r="B21" s="363">
        <v>568599</v>
      </c>
      <c r="C21" s="166">
        <v>1190491</v>
      </c>
      <c r="D21" s="363">
        <v>568599</v>
      </c>
      <c r="E21" s="363">
        <v>568599</v>
      </c>
      <c r="F21" s="402"/>
    </row>
    <row r="22" spans="1:6" ht="25.5">
      <c r="A22" s="434" t="s">
        <v>85</v>
      </c>
      <c r="B22" s="363">
        <v>93124</v>
      </c>
      <c r="C22" s="438">
        <v>194976</v>
      </c>
      <c r="D22" s="363">
        <v>93124</v>
      </c>
      <c r="E22" s="363">
        <v>93124</v>
      </c>
      <c r="F22" s="402"/>
    </row>
    <row r="23" spans="1:6" ht="25.5">
      <c r="A23" s="434" t="s">
        <v>138</v>
      </c>
      <c r="B23" s="363">
        <v>139042</v>
      </c>
      <c r="C23" s="438">
        <v>291116</v>
      </c>
      <c r="D23" s="363">
        <v>139042</v>
      </c>
      <c r="E23" s="363">
        <v>139042</v>
      </c>
      <c r="F23" s="402"/>
    </row>
    <row r="24" spans="1:6" ht="25.5">
      <c r="A24" s="434" t="s">
        <v>139</v>
      </c>
      <c r="B24" s="363">
        <v>283094</v>
      </c>
      <c r="C24" s="438">
        <v>592722</v>
      </c>
      <c r="D24" s="363">
        <v>283094</v>
      </c>
      <c r="E24" s="363">
        <v>283094</v>
      </c>
      <c r="F24" s="402"/>
    </row>
    <row r="25" spans="1:6">
      <c r="A25" s="434" t="s">
        <v>86</v>
      </c>
      <c r="B25" s="363">
        <v>109725</v>
      </c>
      <c r="C25" s="438">
        <v>229733</v>
      </c>
      <c r="D25" s="363">
        <v>109725</v>
      </c>
      <c r="E25" s="363">
        <v>109725</v>
      </c>
      <c r="F25" s="402"/>
    </row>
    <row r="26" spans="1:6">
      <c r="B26" t="s">
        <v>1908</v>
      </c>
    </row>
    <row r="27" spans="1:6" ht="14.25">
      <c r="D27" s="401"/>
    </row>
    <row r="28" spans="1:6">
      <c r="D28" s="338"/>
    </row>
  </sheetData>
  <mergeCells count="5">
    <mergeCell ref="B4:E4"/>
    <mergeCell ref="A1:E1"/>
    <mergeCell ref="A2:E2"/>
    <mergeCell ref="A3:E3"/>
    <mergeCell ref="B5:C5"/>
  </mergeCells>
  <pageMargins left="0.70866141732283472" right="0.11811023622047245" top="0.35433070866141736" bottom="0.35433070866141736"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sheetPr codeName="Лист11"/>
  <dimension ref="A1:G24"/>
  <sheetViews>
    <sheetView workbookViewId="0">
      <selection activeCell="F18" sqref="F18"/>
    </sheetView>
  </sheetViews>
  <sheetFormatPr defaultRowHeight="12.75"/>
  <cols>
    <col min="1" max="1" width="48.5703125" style="3" customWidth="1"/>
    <col min="2" max="2" width="15" style="3" bestFit="1" customWidth="1"/>
    <col min="3" max="4" width="15" style="3" customWidth="1"/>
    <col min="5" max="5" width="9.140625" style="3"/>
    <col min="6" max="6" width="12.5703125" style="3" customWidth="1"/>
    <col min="7" max="16384" width="9.140625" style="3"/>
  </cols>
  <sheetData>
    <row r="1" spans="1:7" ht="45.75" customHeight="1">
      <c r="A1" s="457" t="str">
        <f>"Приложение №"&amp;Н2мол&amp;"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7" ht="45" customHeight="1">
      <c r="A2" s="457" t="str">
        <f>"Приложение "&amp;Н1мол&amp;" к решению
Богучанского районного Совета депутатов
от "&amp;Р1дата&amp;" года №"&amp;Р1номер</f>
        <v>Приложение 14 к решению
Богучанского районного Совета депутатов
от 22.12.2021 года №18/1-133</v>
      </c>
      <c r="B2" s="457"/>
      <c r="C2" s="457"/>
      <c r="D2" s="457"/>
    </row>
    <row r="3" spans="1:7" ht="115.5" customHeight="1">
      <c r="A3" s="485" t="s">
        <v>2028</v>
      </c>
      <c r="B3" s="485"/>
      <c r="C3" s="485"/>
      <c r="D3" s="485"/>
    </row>
    <row r="4" spans="1:7">
      <c r="C4" s="8"/>
      <c r="D4" s="8" t="s">
        <v>69</v>
      </c>
    </row>
    <row r="5" spans="1:7">
      <c r="A5" s="32" t="s">
        <v>21</v>
      </c>
      <c r="B5" s="32" t="s">
        <v>1751</v>
      </c>
      <c r="C5" s="32" t="s">
        <v>1750</v>
      </c>
      <c r="D5" s="32" t="s">
        <v>1857</v>
      </c>
      <c r="F5" s="39" t="s">
        <v>799</v>
      </c>
    </row>
    <row r="6" spans="1:7" ht="15">
      <c r="A6" s="34" t="s">
        <v>70</v>
      </c>
      <c r="B6" s="35">
        <f>SUM(B7:B24)</f>
        <v>2500000</v>
      </c>
      <c r="C6" s="35">
        <f>SUM(C7:C24)</f>
        <v>2500000</v>
      </c>
      <c r="D6" s="35">
        <f>SUM(D7:D24)</f>
        <v>2500000</v>
      </c>
      <c r="E6" s="99" t="s">
        <v>259</v>
      </c>
      <c r="F6" s="102">
        <f ca="1">SUMIF(РзПз,"????"&amp;F$5,СумВед)-B6</f>
        <v>0</v>
      </c>
      <c r="G6" s="3">
        <v>2016</v>
      </c>
    </row>
    <row r="7" spans="1:7" ht="14.25">
      <c r="A7" s="10" t="s">
        <v>624</v>
      </c>
      <c r="B7" s="257">
        <v>173610</v>
      </c>
      <c r="C7" s="257">
        <v>173610</v>
      </c>
      <c r="D7" s="257">
        <v>173610</v>
      </c>
      <c r="F7" s="102">
        <f ca="1">SUMIF(РзПзПлПер,"????"&amp;F$5,СумВед14)-C6</f>
        <v>0</v>
      </c>
      <c r="G7" s="3">
        <v>2017</v>
      </c>
    </row>
    <row r="8" spans="1:7" ht="14.25">
      <c r="A8" s="10" t="s">
        <v>79</v>
      </c>
      <c r="B8" s="257">
        <v>86805</v>
      </c>
      <c r="C8" s="257">
        <v>86805</v>
      </c>
      <c r="D8" s="257">
        <v>86805</v>
      </c>
      <c r="F8" s="102">
        <f ca="1">SUMIF(РзПзПлПер,"????"&amp;F$5,СумВед15)-D6</f>
        <v>0</v>
      </c>
      <c r="G8" s="3">
        <v>2018</v>
      </c>
    </row>
    <row r="9" spans="1:7" ht="14.25">
      <c r="A9" s="10" t="s">
        <v>164</v>
      </c>
      <c r="B9" s="257">
        <f>86805-86805</f>
        <v>0</v>
      </c>
      <c r="C9" s="257">
        <v>86805</v>
      </c>
      <c r="D9" s="257">
        <v>86805</v>
      </c>
      <c r="F9" s="38"/>
    </row>
    <row r="10" spans="1:7" ht="14.25">
      <c r="A10" s="10" t="s">
        <v>58</v>
      </c>
      <c r="B10" s="257">
        <v>86821</v>
      </c>
      <c r="C10" s="257">
        <v>86821</v>
      </c>
      <c r="D10" s="257">
        <v>86821</v>
      </c>
    </row>
    <row r="11" spans="1:7" ht="14.25">
      <c r="A11" s="10" t="s">
        <v>59</v>
      </c>
      <c r="B11" s="257">
        <v>86805</v>
      </c>
      <c r="C11" s="257">
        <v>86805</v>
      </c>
      <c r="D11" s="257">
        <v>86805</v>
      </c>
    </row>
    <row r="12" spans="1:7" ht="15" customHeight="1">
      <c r="A12" s="12" t="s">
        <v>231</v>
      </c>
      <c r="B12" s="257">
        <v>277776</v>
      </c>
      <c r="C12" s="257">
        <v>277776</v>
      </c>
      <c r="D12" s="257">
        <v>277776</v>
      </c>
    </row>
    <row r="13" spans="1:7" ht="14.25">
      <c r="A13" s="10" t="s">
        <v>80</v>
      </c>
      <c r="B13" s="257">
        <v>173610</v>
      </c>
      <c r="C13" s="257">
        <v>173610</v>
      </c>
      <c r="D13" s="257">
        <v>173610</v>
      </c>
    </row>
    <row r="14" spans="1:7" ht="14.25">
      <c r="A14" s="10" t="s">
        <v>135</v>
      </c>
      <c r="B14" s="257">
        <v>173610</v>
      </c>
      <c r="C14" s="257">
        <v>173610</v>
      </c>
      <c r="D14" s="257">
        <v>173610</v>
      </c>
    </row>
    <row r="15" spans="1:7" ht="14.25">
      <c r="A15" s="10" t="s">
        <v>136</v>
      </c>
      <c r="B15" s="257">
        <v>86805</v>
      </c>
      <c r="C15" s="257">
        <v>86805</v>
      </c>
      <c r="D15" s="257">
        <v>86805</v>
      </c>
    </row>
    <row r="16" spans="1:7" ht="14.25">
      <c r="A16" s="10" t="s">
        <v>81</v>
      </c>
      <c r="B16" s="257">
        <v>173610</v>
      </c>
      <c r="C16" s="257">
        <v>173610</v>
      </c>
      <c r="D16" s="257">
        <v>173610</v>
      </c>
    </row>
    <row r="17" spans="1:4" ht="14.25">
      <c r="A17" s="10" t="s">
        <v>83</v>
      </c>
      <c r="B17" s="257">
        <v>138888</v>
      </c>
      <c r="C17" s="257">
        <v>138888</v>
      </c>
      <c r="D17" s="257">
        <v>138888</v>
      </c>
    </row>
    <row r="18" spans="1:4" ht="14.25">
      <c r="A18" s="10" t="s">
        <v>165</v>
      </c>
      <c r="B18" s="257">
        <f>86805+86805</f>
        <v>173610</v>
      </c>
      <c r="C18" s="257">
        <v>86805</v>
      </c>
      <c r="D18" s="257">
        <v>86805</v>
      </c>
    </row>
    <row r="19" spans="1:4" ht="14.25">
      <c r="A19" s="10" t="s">
        <v>82</v>
      </c>
      <c r="B19" s="257">
        <v>173610</v>
      </c>
      <c r="C19" s="257">
        <v>173610</v>
      </c>
      <c r="D19" s="257">
        <v>173610</v>
      </c>
    </row>
    <row r="20" spans="1:4" ht="14.25">
      <c r="A20" s="10" t="s">
        <v>84</v>
      </c>
      <c r="B20" s="257">
        <v>173610</v>
      </c>
      <c r="C20" s="257">
        <v>173610</v>
      </c>
      <c r="D20" s="257">
        <v>173610</v>
      </c>
    </row>
    <row r="21" spans="1:4" ht="14.25">
      <c r="A21" s="10" t="s">
        <v>85</v>
      </c>
      <c r="B21" s="257">
        <v>86805</v>
      </c>
      <c r="C21" s="257">
        <v>86805</v>
      </c>
      <c r="D21" s="257">
        <v>86805</v>
      </c>
    </row>
    <row r="22" spans="1:4" ht="14.25">
      <c r="A22" s="10" t="s">
        <v>138</v>
      </c>
      <c r="B22" s="257">
        <v>121527</v>
      </c>
      <c r="C22" s="257">
        <v>121527</v>
      </c>
      <c r="D22" s="257">
        <v>121527</v>
      </c>
    </row>
    <row r="23" spans="1:4" ht="14.25">
      <c r="A23" s="10" t="s">
        <v>139</v>
      </c>
      <c r="B23" s="257">
        <v>173610</v>
      </c>
      <c r="C23" s="257">
        <v>173610</v>
      </c>
      <c r="D23" s="257">
        <v>173610</v>
      </c>
    </row>
    <row r="24" spans="1:4" ht="14.25">
      <c r="A24" s="10" t="s">
        <v>86</v>
      </c>
      <c r="B24" s="257">
        <v>138888</v>
      </c>
      <c r="C24" s="257">
        <v>138888</v>
      </c>
      <c r="D24" s="257">
        <v>138888</v>
      </c>
    </row>
  </sheetData>
  <mergeCells count="3">
    <mergeCell ref="A3:D3"/>
    <mergeCell ref="A2:D2"/>
    <mergeCell ref="A1:D1"/>
  </mergeCells>
  <phoneticPr fontId="3" type="noConversion"/>
  <pageMargins left="0.78740157480314965" right="0.23622047244094491" top="0.74803149606299213" bottom="0.74803149606299213" header="0.31496062992125984" footer="0.31496062992125984"/>
  <pageSetup paperSize="9" fitToHeight="0" orientation="portrait" r:id="rId1"/>
  <headerFooter alignWithMargins="0"/>
</worksheet>
</file>

<file path=xl/worksheets/sheet17.xml><?xml version="1.0" encoding="utf-8"?>
<worksheet xmlns="http://schemas.openxmlformats.org/spreadsheetml/2006/main" xmlns:r="http://schemas.openxmlformats.org/officeDocument/2006/relationships">
  <dimension ref="A1:F48"/>
  <sheetViews>
    <sheetView workbookViewId="0">
      <selection activeCell="H6" sqref="H6"/>
    </sheetView>
  </sheetViews>
  <sheetFormatPr defaultRowHeight="12.75"/>
  <cols>
    <col min="1" max="1" width="5.5703125" customWidth="1"/>
    <col min="2" max="2" width="58.85546875" customWidth="1"/>
    <col min="3" max="3" width="15" style="270" customWidth="1"/>
    <col min="4" max="4" width="18.28515625" style="270" customWidth="1"/>
    <col min="5" max="5" width="17" style="270" customWidth="1"/>
    <col min="6" max="6" width="18" style="270" customWidth="1"/>
  </cols>
  <sheetData>
    <row r="1" spans="1:6" ht="48" customHeight="1">
      <c r="B1" s="457" t="s">
        <v>2260</v>
      </c>
      <c r="C1" s="457"/>
      <c r="D1" s="457"/>
      <c r="E1" s="457"/>
      <c r="F1" s="457"/>
    </row>
    <row r="2" spans="1:6" ht="45.75" customHeight="1">
      <c r="B2" s="457" t="str">
        <f>"Приложение "&amp;Н1софин&amp;" к решению
Богучанского районного Совета депутатов
от "&amp;Р1дата&amp;" года №"&amp;Р1номер</f>
        <v>Приложение 19 к решению
Богучанского районного Совета депутатов
от 22.12.2021 года №18/1-133</v>
      </c>
      <c r="C2" s="457"/>
      <c r="D2" s="457"/>
      <c r="E2" s="457"/>
      <c r="F2" s="457"/>
    </row>
    <row r="3" spans="1:6" ht="35.25" customHeight="1">
      <c r="B3" s="456" t="str">
        <f>"Долевое финансирование мероприятий выделенных из
 краевого бюджета на  "&amp;год&amp;" год и плановый период "&amp;ПлПер&amp;" годов"</f>
        <v>Долевое финансирование мероприятий выделенных из
 краевого бюджета на  2022 год и плановый период 2023-2024 годов</v>
      </c>
      <c r="C3" s="456"/>
      <c r="D3" s="456"/>
      <c r="E3" s="456"/>
      <c r="F3" s="456"/>
    </row>
    <row r="4" spans="1:6" ht="20.25">
      <c r="B4" s="211"/>
      <c r="C4" s="305"/>
      <c r="D4" s="305"/>
      <c r="E4" s="506" t="s">
        <v>69</v>
      </c>
      <c r="F4" s="506"/>
    </row>
    <row r="5" spans="1:6" ht="22.5" customHeight="1">
      <c r="A5" s="427"/>
      <c r="B5" s="306" t="s">
        <v>21</v>
      </c>
      <c r="C5" s="306" t="s">
        <v>1334</v>
      </c>
      <c r="D5" s="306" t="s">
        <v>1751</v>
      </c>
      <c r="E5" s="306" t="s">
        <v>1750</v>
      </c>
      <c r="F5" s="306" t="s">
        <v>1857</v>
      </c>
    </row>
    <row r="6" spans="1:6" ht="27.75" customHeight="1">
      <c r="A6" s="427"/>
      <c r="B6" s="453" t="s">
        <v>70</v>
      </c>
      <c r="C6" s="332"/>
      <c r="D6" s="421">
        <f>SUM(D7:D48)</f>
        <v>11026782.670000002</v>
      </c>
      <c r="E6" s="421">
        <f t="shared" ref="E6:F6" si="0">SUM(E7:E48)</f>
        <v>2043692.1400000001</v>
      </c>
      <c r="F6" s="421">
        <f t="shared" si="0"/>
        <v>1933192.1400000001</v>
      </c>
    </row>
    <row r="7" spans="1:6" s="270" customFormat="1" ht="142.5">
      <c r="A7" s="276">
        <v>1</v>
      </c>
      <c r="B7" s="344" t="s">
        <v>1519</v>
      </c>
      <c r="C7" s="333" t="s">
        <v>1345</v>
      </c>
      <c r="D7" s="396">
        <v>140.13999999999999</v>
      </c>
      <c r="E7" s="396">
        <v>140.13999999999999</v>
      </c>
      <c r="F7" s="396">
        <v>140.13999999999999</v>
      </c>
    </row>
    <row r="8" spans="1:6" s="270" customFormat="1" ht="85.5">
      <c r="A8" s="276">
        <v>2</v>
      </c>
      <c r="B8" s="293" t="s">
        <v>1474</v>
      </c>
      <c r="C8" s="333" t="s">
        <v>1475</v>
      </c>
      <c r="D8" s="396">
        <v>448</v>
      </c>
      <c r="E8" s="396">
        <v>448</v>
      </c>
      <c r="F8" s="396">
        <v>448</v>
      </c>
    </row>
    <row r="9" spans="1:6" s="270" customFormat="1" ht="71.25">
      <c r="A9" s="276">
        <v>3</v>
      </c>
      <c r="B9" s="392" t="s">
        <v>1866</v>
      </c>
      <c r="C9" s="333" t="s">
        <v>1380</v>
      </c>
      <c r="D9" s="396"/>
      <c r="E9" s="396">
        <v>26250</v>
      </c>
      <c r="F9" s="396">
        <v>26250</v>
      </c>
    </row>
    <row r="10" spans="1:6" s="270" customFormat="1" ht="128.25">
      <c r="A10" s="276">
        <v>4</v>
      </c>
      <c r="B10" s="344" t="s">
        <v>1520</v>
      </c>
      <c r="C10" s="333" t="s">
        <v>1348</v>
      </c>
      <c r="D10" s="396">
        <v>96158</v>
      </c>
      <c r="E10" s="396">
        <v>750000</v>
      </c>
      <c r="F10" s="396">
        <v>750000</v>
      </c>
    </row>
    <row r="11" spans="1:6" s="270" customFormat="1" ht="85.5">
      <c r="A11" s="276">
        <v>5</v>
      </c>
      <c r="B11" s="293" t="s">
        <v>1476</v>
      </c>
      <c r="C11" s="334" t="s">
        <v>1362</v>
      </c>
      <c r="D11" s="397">
        <v>203057.77</v>
      </c>
      <c r="E11" s="397">
        <v>764000</v>
      </c>
      <c r="F11" s="397">
        <v>764000</v>
      </c>
    </row>
    <row r="12" spans="1:6" s="270" customFormat="1" ht="185.25">
      <c r="A12" s="276">
        <v>6</v>
      </c>
      <c r="B12" s="293" t="s">
        <v>1482</v>
      </c>
      <c r="C12" s="334" t="s">
        <v>774</v>
      </c>
      <c r="D12" s="396">
        <v>360</v>
      </c>
      <c r="E12" s="396">
        <v>360</v>
      </c>
      <c r="F12" s="396">
        <v>360</v>
      </c>
    </row>
    <row r="13" spans="1:6" s="270" customFormat="1" ht="142.5" hidden="1">
      <c r="A13" s="276"/>
      <c r="B13" s="344" t="s">
        <v>1521</v>
      </c>
      <c r="C13" s="395" t="s">
        <v>1784</v>
      </c>
      <c r="D13" s="396"/>
      <c r="E13" s="396">
        <v>0</v>
      </c>
      <c r="F13" s="396">
        <v>0</v>
      </c>
    </row>
    <row r="14" spans="1:6" s="270" customFormat="1" ht="71.25">
      <c r="A14" s="276">
        <v>7</v>
      </c>
      <c r="B14" s="344" t="s">
        <v>1522</v>
      </c>
      <c r="C14" s="333" t="s">
        <v>682</v>
      </c>
      <c r="D14" s="396">
        <v>300900</v>
      </c>
      <c r="E14" s="396">
        <v>206320</v>
      </c>
      <c r="F14" s="396">
        <v>206320</v>
      </c>
    </row>
    <row r="15" spans="1:6" s="270" customFormat="1" ht="85.5" hidden="1">
      <c r="A15" s="276"/>
      <c r="B15" s="344" t="s">
        <v>1523</v>
      </c>
      <c r="C15" s="333" t="s">
        <v>1232</v>
      </c>
      <c r="D15" s="398"/>
      <c r="E15" s="398"/>
      <c r="F15" s="398"/>
    </row>
    <row r="16" spans="1:6" s="270" customFormat="1" ht="57">
      <c r="A16" s="276">
        <v>8</v>
      </c>
      <c r="B16" s="344" t="s">
        <v>1354</v>
      </c>
      <c r="C16" s="333" t="s">
        <v>712</v>
      </c>
      <c r="D16" s="396">
        <v>87850</v>
      </c>
      <c r="E16" s="396">
        <v>87850</v>
      </c>
      <c r="F16" s="396">
        <v>87850</v>
      </c>
    </row>
    <row r="17" spans="1:6" s="270" customFormat="1" ht="99.75">
      <c r="A17" s="276">
        <v>9</v>
      </c>
      <c r="B17" s="392" t="s">
        <v>1785</v>
      </c>
      <c r="C17" s="334" t="s">
        <v>1363</v>
      </c>
      <c r="D17" s="396">
        <v>30000</v>
      </c>
      <c r="E17" s="396">
        <v>0</v>
      </c>
      <c r="F17" s="396">
        <v>0</v>
      </c>
    </row>
    <row r="18" spans="1:6" s="270" customFormat="1" ht="99.75">
      <c r="A18" s="276">
        <v>10</v>
      </c>
      <c r="B18" s="392" t="s">
        <v>1785</v>
      </c>
      <c r="C18" s="334" t="s">
        <v>1477</v>
      </c>
      <c r="D18" s="397">
        <v>70200</v>
      </c>
      <c r="E18" s="397">
        <v>151900</v>
      </c>
      <c r="F18" s="397">
        <v>64900</v>
      </c>
    </row>
    <row r="19" spans="1:6" s="270" customFormat="1" ht="228" hidden="1">
      <c r="A19" s="276"/>
      <c r="B19" s="293" t="s">
        <v>1518</v>
      </c>
      <c r="C19" s="335" t="s">
        <v>1505</v>
      </c>
      <c r="D19" s="396"/>
      <c r="E19" s="396">
        <v>0</v>
      </c>
      <c r="F19" s="396">
        <v>0</v>
      </c>
    </row>
    <row r="20" spans="1:6" s="270" customFormat="1" ht="85.5" hidden="1">
      <c r="A20" s="276"/>
      <c r="B20" s="393" t="s">
        <v>1524</v>
      </c>
      <c r="C20" s="335" t="s">
        <v>1509</v>
      </c>
      <c r="D20" s="396"/>
      <c r="E20" s="396"/>
      <c r="F20" s="396"/>
    </row>
    <row r="21" spans="1:6" s="270" customFormat="1" ht="85.5">
      <c r="A21" s="276">
        <v>11</v>
      </c>
      <c r="B21" s="346" t="s">
        <v>1677</v>
      </c>
      <c r="C21" s="337" t="s">
        <v>1674</v>
      </c>
      <c r="D21" s="397">
        <v>34000</v>
      </c>
      <c r="E21" s="397">
        <v>33000</v>
      </c>
      <c r="F21" s="397">
        <v>9500</v>
      </c>
    </row>
    <row r="22" spans="1:6" s="270" customFormat="1" ht="85.5">
      <c r="A22" s="276">
        <v>12</v>
      </c>
      <c r="B22" s="392" t="s">
        <v>1821</v>
      </c>
      <c r="C22" s="333" t="s">
        <v>1820</v>
      </c>
      <c r="D22" s="396">
        <v>50000</v>
      </c>
      <c r="E22" s="396"/>
      <c r="F22" s="396"/>
    </row>
    <row r="23" spans="1:6" s="270" customFormat="1" ht="85.5" hidden="1">
      <c r="A23" s="276"/>
      <c r="B23" s="393" t="s">
        <v>1516</v>
      </c>
      <c r="C23" s="334" t="s">
        <v>1517</v>
      </c>
      <c r="D23" s="397"/>
      <c r="E23" s="397"/>
      <c r="F23" s="397"/>
    </row>
    <row r="24" spans="1:6" s="270" customFormat="1" ht="71.25" hidden="1">
      <c r="A24" s="276"/>
      <c r="B24" s="392" t="s">
        <v>1781</v>
      </c>
      <c r="C24" s="333" t="s">
        <v>1782</v>
      </c>
      <c r="D24" s="396"/>
      <c r="E24" s="396"/>
      <c r="F24" s="396"/>
    </row>
    <row r="25" spans="1:6" s="270" customFormat="1" ht="99.75" hidden="1">
      <c r="A25" s="276"/>
      <c r="B25" s="344" t="s">
        <v>1507</v>
      </c>
      <c r="C25" s="335" t="s">
        <v>1508</v>
      </c>
      <c r="D25" s="398"/>
      <c r="E25" s="396"/>
      <c r="F25" s="396"/>
    </row>
    <row r="26" spans="1:6" s="270" customFormat="1" ht="78.75" hidden="1" customHeight="1">
      <c r="A26" s="276"/>
      <c r="B26" s="345" t="s">
        <v>1642</v>
      </c>
      <c r="C26" s="336" t="s">
        <v>1643</v>
      </c>
      <c r="D26" s="397"/>
      <c r="E26" s="396"/>
      <c r="F26" s="396"/>
    </row>
    <row r="27" spans="1:6" s="270" customFormat="1" ht="102.75" hidden="1" customHeight="1">
      <c r="A27" s="276"/>
      <c r="B27" s="346" t="s">
        <v>1798</v>
      </c>
      <c r="C27" s="337" t="s">
        <v>1672</v>
      </c>
      <c r="D27" s="397"/>
      <c r="E27" s="396"/>
      <c r="F27" s="396"/>
    </row>
    <row r="28" spans="1:6" s="270" customFormat="1" ht="64.5" hidden="1" customHeight="1">
      <c r="A28" s="276"/>
      <c r="B28" s="393" t="s">
        <v>1825</v>
      </c>
      <c r="C28" s="394" t="s">
        <v>1809</v>
      </c>
      <c r="D28" s="399"/>
      <c r="E28" s="399"/>
      <c r="F28" s="399"/>
    </row>
    <row r="29" spans="1:6" s="270" customFormat="1" ht="114" hidden="1">
      <c r="A29" s="276"/>
      <c r="B29" s="393" t="s">
        <v>1826</v>
      </c>
      <c r="C29" s="394" t="s">
        <v>1822</v>
      </c>
      <c r="D29" s="399"/>
      <c r="E29" s="399"/>
      <c r="F29" s="399"/>
    </row>
    <row r="30" spans="1:6" s="270" customFormat="1" ht="85.5" hidden="1">
      <c r="A30" s="276"/>
      <c r="B30" s="393" t="s">
        <v>1824</v>
      </c>
      <c r="C30" s="394" t="s">
        <v>1823</v>
      </c>
      <c r="D30" s="399"/>
      <c r="E30" s="399"/>
      <c r="F30" s="399"/>
    </row>
    <row r="31" spans="1:6" s="270" customFormat="1" ht="85.5" hidden="1">
      <c r="A31" s="276"/>
      <c r="B31" s="392" t="s">
        <v>1847</v>
      </c>
      <c r="C31" s="394" t="s">
        <v>1844</v>
      </c>
      <c r="D31" s="399"/>
      <c r="E31" s="399"/>
      <c r="F31" s="399"/>
    </row>
    <row r="32" spans="1:6" s="270" customFormat="1" ht="71.25">
      <c r="A32" s="276">
        <v>13</v>
      </c>
      <c r="B32" s="392" t="s">
        <v>1735</v>
      </c>
      <c r="C32" s="276" t="s">
        <v>1736</v>
      </c>
      <c r="D32" s="396">
        <v>200000</v>
      </c>
      <c r="E32" s="399"/>
      <c r="F32" s="399"/>
    </row>
    <row r="33" spans="1:6" ht="71.25">
      <c r="A33" s="276">
        <v>14</v>
      </c>
      <c r="B33" s="454" t="s">
        <v>2017</v>
      </c>
      <c r="C33" s="276" t="s">
        <v>2018</v>
      </c>
      <c r="D33" s="396">
        <v>40500</v>
      </c>
      <c r="E33" s="427"/>
      <c r="F33" s="427"/>
    </row>
    <row r="34" spans="1:6" ht="85.5">
      <c r="A34" s="276">
        <v>15</v>
      </c>
      <c r="B34" s="392" t="s">
        <v>2083</v>
      </c>
      <c r="C34" s="455" t="s">
        <v>2084</v>
      </c>
      <c r="D34" s="396">
        <v>515160</v>
      </c>
      <c r="E34" s="427"/>
      <c r="F34" s="427"/>
    </row>
    <row r="35" spans="1:6" ht="85.5">
      <c r="A35" s="276">
        <v>16</v>
      </c>
      <c r="B35" s="392" t="s">
        <v>1642</v>
      </c>
      <c r="C35" s="455" t="s">
        <v>1643</v>
      </c>
      <c r="D35" s="396">
        <f>5273540-36700</f>
        <v>5236840</v>
      </c>
      <c r="E35" s="427"/>
      <c r="F35" s="427"/>
    </row>
    <row r="36" spans="1:6" ht="85.5">
      <c r="A36" s="276">
        <v>17</v>
      </c>
      <c r="B36" s="392" t="s">
        <v>1524</v>
      </c>
      <c r="C36" s="455" t="s">
        <v>1509</v>
      </c>
      <c r="D36" s="396">
        <v>20000</v>
      </c>
      <c r="E36" s="396">
        <v>20000</v>
      </c>
      <c r="F36" s="396">
        <v>20000</v>
      </c>
    </row>
    <row r="37" spans="1:6" ht="71.25">
      <c r="A37" s="276">
        <v>18</v>
      </c>
      <c r="B37" s="392" t="s">
        <v>2099</v>
      </c>
      <c r="C37" s="455" t="s">
        <v>2100</v>
      </c>
      <c r="D37" s="396">
        <v>3424</v>
      </c>
      <c r="E37" s="396">
        <v>3424</v>
      </c>
      <c r="F37" s="396">
        <v>3424</v>
      </c>
    </row>
    <row r="38" spans="1:6" ht="85.5">
      <c r="A38" s="276">
        <v>19</v>
      </c>
      <c r="B38" s="392" t="s">
        <v>2106</v>
      </c>
      <c r="C38" s="455" t="s">
        <v>1508</v>
      </c>
      <c r="D38" s="396">
        <v>17864</v>
      </c>
      <c r="E38" s="428"/>
      <c r="F38" s="428"/>
    </row>
    <row r="39" spans="1:6" ht="85.5">
      <c r="A39" s="276">
        <v>20</v>
      </c>
      <c r="B39" s="392" t="s">
        <v>1523</v>
      </c>
      <c r="C39" s="455" t="s">
        <v>1232</v>
      </c>
      <c r="D39" s="396">
        <v>1500000</v>
      </c>
      <c r="E39" s="427"/>
      <c r="F39" s="427"/>
    </row>
    <row r="40" spans="1:6" ht="85.5">
      <c r="A40" s="276">
        <v>21</v>
      </c>
      <c r="B40" s="392" t="s">
        <v>1642</v>
      </c>
      <c r="C40" s="455" t="s">
        <v>1643</v>
      </c>
      <c r="D40" s="396">
        <v>36700</v>
      </c>
      <c r="E40" s="427"/>
      <c r="F40" s="427"/>
    </row>
    <row r="41" spans="1:6" ht="71.25">
      <c r="A41" s="276">
        <v>22</v>
      </c>
      <c r="B41" s="392" t="s">
        <v>2196</v>
      </c>
      <c r="C41" s="455" t="s">
        <v>2197</v>
      </c>
      <c r="D41" s="396">
        <v>64397.88</v>
      </c>
      <c r="E41" s="427"/>
      <c r="F41" s="427"/>
    </row>
    <row r="42" spans="1:6" ht="114">
      <c r="A42" s="276">
        <v>23</v>
      </c>
      <c r="B42" s="392" t="s">
        <v>2176</v>
      </c>
      <c r="C42" s="455" t="s">
        <v>2177</v>
      </c>
      <c r="D42" s="396">
        <v>653842</v>
      </c>
      <c r="E42" s="427"/>
      <c r="F42" s="427"/>
    </row>
    <row r="43" spans="1:6" ht="85.5">
      <c r="A43" s="276">
        <v>24</v>
      </c>
      <c r="B43" s="392" t="s">
        <v>1824</v>
      </c>
      <c r="C43" s="455" t="s">
        <v>1823</v>
      </c>
      <c r="D43" s="396">
        <v>1334</v>
      </c>
      <c r="E43" s="427"/>
      <c r="F43" s="427"/>
    </row>
    <row r="44" spans="1:6" ht="85.5">
      <c r="A44" s="276">
        <v>25</v>
      </c>
      <c r="B44" s="392" t="s">
        <v>2214</v>
      </c>
      <c r="C44" s="455" t="s">
        <v>2250</v>
      </c>
      <c r="D44" s="396">
        <v>243210</v>
      </c>
      <c r="E44" s="427"/>
      <c r="F44" s="427"/>
    </row>
    <row r="45" spans="1:6" ht="142.5">
      <c r="A45" s="276">
        <v>26</v>
      </c>
      <c r="B45" s="392" t="s">
        <v>2237</v>
      </c>
      <c r="C45" s="455" t="s">
        <v>2238</v>
      </c>
      <c r="D45" s="396">
        <v>19709.48</v>
      </c>
      <c r="E45" s="427"/>
      <c r="F45" s="427"/>
    </row>
    <row r="46" spans="1:6" ht="228">
      <c r="A46" s="276">
        <v>27</v>
      </c>
      <c r="B46" s="392" t="s">
        <v>1518</v>
      </c>
      <c r="C46" s="455" t="s">
        <v>1505</v>
      </c>
      <c r="D46" s="396">
        <v>1542136.4</v>
      </c>
      <c r="E46" s="427"/>
      <c r="F46" s="427"/>
    </row>
    <row r="47" spans="1:6" ht="128.25">
      <c r="A47" s="276">
        <v>28</v>
      </c>
      <c r="B47" s="392" t="s">
        <v>2247</v>
      </c>
      <c r="C47" s="455" t="s">
        <v>2248</v>
      </c>
      <c r="D47" s="396">
        <v>55135</v>
      </c>
      <c r="E47" s="427"/>
      <c r="F47" s="427"/>
    </row>
    <row r="48" spans="1:6" ht="114">
      <c r="A48" s="276">
        <v>29</v>
      </c>
      <c r="B48" s="392" t="s">
        <v>1826</v>
      </c>
      <c r="C48" s="455" t="s">
        <v>2249</v>
      </c>
      <c r="D48" s="396">
        <v>3416</v>
      </c>
      <c r="E48" s="427"/>
      <c r="F48" s="427"/>
    </row>
  </sheetData>
  <autoFilter ref="A6:F32"/>
  <mergeCells count="4">
    <mergeCell ref="B3:F3"/>
    <mergeCell ref="B2:F2"/>
    <mergeCell ref="E4:F4"/>
    <mergeCell ref="B1:F1"/>
  </mergeCells>
  <pageMargins left="0.31496062992125984" right="0.31496062992125984" top="0.15748031496062992" bottom="0.35433070866141736" header="0.31496062992125984" footer="0.31496062992125984"/>
  <pageSetup paperSize="9" scale="75" orientation="portrait" r:id="rId1"/>
</worksheet>
</file>

<file path=xl/worksheets/sheet18.xml><?xml version="1.0" encoding="utf-8"?>
<worksheet xmlns="http://schemas.openxmlformats.org/spreadsheetml/2006/main" xmlns:r="http://schemas.openxmlformats.org/officeDocument/2006/relationships">
  <sheetPr codeName="Лист16"/>
  <dimension ref="A1:D12"/>
  <sheetViews>
    <sheetView workbookViewId="0">
      <selection activeCell="J11" sqref="J11"/>
    </sheetView>
  </sheetViews>
  <sheetFormatPr defaultRowHeight="12.75"/>
  <cols>
    <col min="1" max="1" width="48.28515625" style="3" customWidth="1"/>
    <col min="2" max="2" width="17" style="3" customWidth="1"/>
    <col min="3" max="3" width="16" style="3" customWidth="1"/>
    <col min="4" max="4" width="14.7109375" style="3" customWidth="1"/>
    <col min="5" max="16384" width="9.140625" style="3"/>
  </cols>
  <sheetData>
    <row r="1" spans="1:4" ht="48" customHeight="1">
      <c r="A1" s="457" t="str">
        <f>"Приложение №"&amp;Н2займ&amp;"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4" ht="54.75" customHeight="1">
      <c r="A2" s="457" t="str">
        <f>"Приложение "&amp;Н1займ&amp;" к решению
Богучанского районного Совета депутатов
от "&amp;Р1дата&amp;" года №"&amp;Р1номер</f>
        <v>Приложение 20 к решению
Богучанского районного Совета депутатов
от 22.12.2021 года №18/1-133</v>
      </c>
      <c r="B2" s="457"/>
      <c r="C2" s="457"/>
      <c r="D2" s="457"/>
    </row>
    <row r="3" spans="1:4" ht="64.5" customHeight="1">
      <c r="A3" s="507" t="str">
        <f>"Программа муниципальных внутренних заимствований районного бюджета на "&amp;год&amp;" год и плановый период "&amp;ПлПер&amp;" годов"</f>
        <v>Программа муниципальных внутренних заимствований районного бюджета на 2022 год и плановый период 2023-2024 годов</v>
      </c>
      <c r="B3" s="507"/>
      <c r="C3" s="507"/>
      <c r="D3" s="507"/>
    </row>
    <row r="4" spans="1:4" ht="18">
      <c r="A4" s="13"/>
      <c r="D4" s="8" t="s">
        <v>69</v>
      </c>
    </row>
    <row r="5" spans="1:4" s="15" customFormat="1" ht="28.5">
      <c r="A5" s="14" t="s">
        <v>182</v>
      </c>
      <c r="B5" s="14" t="s">
        <v>1341</v>
      </c>
      <c r="C5" s="14" t="s">
        <v>1750</v>
      </c>
      <c r="D5" s="14" t="s">
        <v>1857</v>
      </c>
    </row>
    <row r="6" spans="1:4" s="15" customFormat="1" ht="28.5">
      <c r="A6" s="16" t="s">
        <v>202</v>
      </c>
      <c r="B6" s="17">
        <f>B7-B8</f>
        <v>24000000</v>
      </c>
      <c r="C6" s="17">
        <f>C7-C8</f>
        <v>-24000000</v>
      </c>
      <c r="D6" s="17">
        <f>D7-D8</f>
        <v>0</v>
      </c>
    </row>
    <row r="7" spans="1:4" s="15" customFormat="1" ht="14.25">
      <c r="A7" s="16" t="s">
        <v>625</v>
      </c>
      <c r="B7" s="17">
        <f>12100000+11900000</f>
        <v>24000000</v>
      </c>
      <c r="C7" s="17"/>
      <c r="D7" s="17"/>
    </row>
    <row r="8" spans="1:4" ht="14.25">
      <c r="A8" s="16" t="s">
        <v>203</v>
      </c>
      <c r="B8" s="17"/>
      <c r="C8" s="17">
        <f>12100000+11900000</f>
        <v>24000000</v>
      </c>
      <c r="D8" s="17"/>
    </row>
    <row r="9" spans="1:4" ht="57">
      <c r="A9" s="16" t="s">
        <v>204</v>
      </c>
      <c r="B9" s="17">
        <f>B10-B11</f>
        <v>24000000</v>
      </c>
      <c r="C9" s="17">
        <f>C10-C11</f>
        <v>-24000000</v>
      </c>
      <c r="D9" s="17">
        <f>D10-D11</f>
        <v>0</v>
      </c>
    </row>
    <row r="10" spans="1:4" ht="14.25">
      <c r="A10" s="16" t="s">
        <v>219</v>
      </c>
      <c r="B10" s="17">
        <f>12100000+11900000</f>
        <v>24000000</v>
      </c>
      <c r="C10" s="17"/>
      <c r="D10" s="17"/>
    </row>
    <row r="11" spans="1:4" ht="14.25">
      <c r="A11" s="16" t="s">
        <v>30</v>
      </c>
      <c r="B11" s="17"/>
      <c r="C11" s="17">
        <f>12100000+11900000</f>
        <v>24000000</v>
      </c>
      <c r="D11" s="17"/>
    </row>
    <row r="12" spans="1:4" ht="15">
      <c r="A12" s="18"/>
    </row>
  </sheetData>
  <mergeCells count="3">
    <mergeCell ref="A3:D3"/>
    <mergeCell ref="A2:D2"/>
    <mergeCell ref="A1:D1"/>
  </mergeCells>
  <phoneticPr fontId="3" type="noConversion"/>
  <pageMargins left="0.78740157480314965" right="0.35433070866141736" top="0.39370078740157483" bottom="0.39370078740157483" header="0.51181102362204722" footer="0.51181102362204722"/>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sheetPr>
    <tabColor rgb="FF00B0F0"/>
  </sheetPr>
  <dimension ref="A1:G12"/>
  <sheetViews>
    <sheetView workbookViewId="0">
      <selection activeCell="F3" sqref="F3"/>
    </sheetView>
  </sheetViews>
  <sheetFormatPr defaultRowHeight="12.75"/>
  <cols>
    <col min="1" max="1" width="61.140625" customWidth="1"/>
    <col min="2" max="2" width="28.140625" customWidth="1"/>
    <col min="3" max="3" width="14.140625" hidden="1" customWidth="1"/>
    <col min="4" max="4" width="14.5703125" hidden="1" customWidth="1"/>
    <col min="5" max="5" width="19.140625" customWidth="1"/>
    <col min="6" max="6" width="13.85546875" customWidth="1"/>
    <col min="7" max="7" width="11.28515625" customWidth="1"/>
  </cols>
  <sheetData>
    <row r="1" spans="1:7" ht="55.5" customHeight="1">
      <c r="A1" s="457" t="str">
        <f>"Приложение №"&amp;Н2акк&amp;"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7" ht="60.75" customHeight="1">
      <c r="A2" s="457" t="str">
        <f>"Приложение "&amp;Н1акк&amp;" к решению
Богучанского районного Совета депутатов
от "&amp;Р1дата&amp;" года №"&amp;Р1номер</f>
        <v>Приложение 23 к решению
Богучанского районного Совета депутатов
от 22.12.2021 года №18/1-133</v>
      </c>
      <c r="B2" s="457"/>
      <c r="C2" s="457"/>
      <c r="D2" s="457"/>
    </row>
    <row r="3" spans="1:7" ht="114" customHeight="1">
      <c r="A3" s="456" t="str">
        <f>"Иные межбюджетные трансферты бюджетам поселений Богучанского района из районного бюджета на реализацию мероприятий по неспецифической профилактике инфекций, передающихся иксодовыми клещами, путем организации и   "</f>
        <v xml:space="preserve">Иные межбюджетные трансферты бюджетам поселений Богучанского района из районного бюджета на реализацию мероприятий по неспецифической профилактике инфекций, передающихся иксодовыми клещами, путем организации и   </v>
      </c>
      <c r="B3" s="456"/>
      <c r="C3" s="456"/>
      <c r="D3" s="456"/>
    </row>
    <row r="4" spans="1:7" ht="54" customHeight="1">
      <c r="A4" s="456" t="s">
        <v>2174</v>
      </c>
      <c r="B4" s="456"/>
      <c r="C4" s="456"/>
      <c r="D4" s="456"/>
    </row>
    <row r="5" spans="1:7">
      <c r="A5" s="3"/>
      <c r="B5" s="3"/>
      <c r="C5" s="3"/>
      <c r="D5" s="8" t="s">
        <v>69</v>
      </c>
    </row>
    <row r="6" spans="1:7" ht="14.25">
      <c r="A6" s="32" t="s">
        <v>21</v>
      </c>
      <c r="B6" s="22" t="s">
        <v>1341</v>
      </c>
      <c r="C6" s="22" t="s">
        <v>1751</v>
      </c>
      <c r="D6" s="22" t="s">
        <v>1750</v>
      </c>
      <c r="F6">
        <v>9090075550</v>
      </c>
    </row>
    <row r="7" spans="1:7" ht="15" customHeight="1">
      <c r="A7" s="280" t="s">
        <v>70</v>
      </c>
      <c r="B7" s="221">
        <f>SUM(B8:B12)</f>
        <v>60210</v>
      </c>
      <c r="C7" s="221">
        <f>SUM(C8:C12)</f>
        <v>0</v>
      </c>
      <c r="D7" s="221">
        <f>SUM(D8:D12)</f>
        <v>0</v>
      </c>
      <c r="E7" s="128">
        <f ca="1">SUMIF(РзПз,"????"&amp;F6,СумВед)-B7</f>
        <v>-60210</v>
      </c>
      <c r="F7" s="128">
        <f ca="1">SUMIF(РзПзПлПер,"????"&amp;F6,СумВед14)-C7</f>
        <v>0</v>
      </c>
      <c r="G7" s="128">
        <f ca="1">SUMIF(РзПзПлПер,"????"&amp;F6,СумВед15)-D7</f>
        <v>0</v>
      </c>
    </row>
    <row r="8" spans="1:7" ht="14.25">
      <c r="A8" s="281" t="s">
        <v>58</v>
      </c>
      <c r="B8" s="224">
        <v>11287.5</v>
      </c>
      <c r="C8" s="224"/>
      <c r="D8" s="224"/>
    </row>
    <row r="9" spans="1:7" ht="14.25">
      <c r="A9" s="282" t="s">
        <v>1060</v>
      </c>
      <c r="B9" s="224">
        <v>11287.5</v>
      </c>
      <c r="C9" s="224"/>
      <c r="D9" s="224"/>
    </row>
    <row r="10" spans="1:7" ht="14.25">
      <c r="A10" s="282" t="s">
        <v>82</v>
      </c>
      <c r="B10" s="224">
        <v>15060</v>
      </c>
      <c r="C10" s="224"/>
      <c r="D10" s="224"/>
    </row>
    <row r="11" spans="1:7" ht="14.25">
      <c r="A11" s="281" t="s">
        <v>137</v>
      </c>
      <c r="B11" s="224">
        <v>11287.5</v>
      </c>
      <c r="C11" s="224"/>
      <c r="D11" s="224"/>
    </row>
    <row r="12" spans="1:7" ht="14.25">
      <c r="A12" s="281" t="s">
        <v>1231</v>
      </c>
      <c r="B12" s="224">
        <v>11287.5</v>
      </c>
      <c r="C12" s="224"/>
      <c r="D12" s="224"/>
    </row>
  </sheetData>
  <mergeCells count="4">
    <mergeCell ref="A2:D2"/>
    <mergeCell ref="A3:D3"/>
    <mergeCell ref="A1:D1"/>
    <mergeCell ref="A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213"/>
  <sheetViews>
    <sheetView topLeftCell="A2" zoomScale="90" zoomScaleNormal="90" zoomScaleSheetLayoutView="75" workbookViewId="0">
      <selection sqref="A1:XFD1"/>
    </sheetView>
  </sheetViews>
  <sheetFormatPr defaultRowHeight="44.25" customHeight="1"/>
  <cols>
    <col min="1" max="1" width="5.28515625" style="117" bestFit="1" customWidth="1"/>
    <col min="2" max="2" width="9.5703125" style="117" customWidth="1"/>
    <col min="3" max="3" width="32.7109375" style="117" customWidth="1"/>
    <col min="4" max="4" width="94.140625" style="118" customWidth="1"/>
    <col min="5" max="5" width="26.85546875" style="113" customWidth="1"/>
    <col min="6" max="16384" width="9.140625" style="113"/>
  </cols>
  <sheetData>
    <row r="1" spans="1:9" ht="46.5" hidden="1" customHeight="1">
      <c r="A1" s="459" t="str">
        <f>"Приложение №"&amp;Н2адох&amp;"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9"/>
      <c r="C1" s="459"/>
      <c r="D1" s="459"/>
      <c r="E1" s="112"/>
    </row>
    <row r="2" spans="1:9" ht="44.25" customHeight="1">
      <c r="A2" s="459" t="str">
        <f>"Приложение "&amp;Н1адох&amp;" к решению
Богучанского районного Совета депутатов
от "&amp;Р1дата&amp;" года №"&amp;Р1номер</f>
        <v>Приложение  к решению
Богучанского районного Совета депутатов
от 22.12.2021 года №18/1-133</v>
      </c>
      <c r="B2" s="459"/>
      <c r="C2" s="459"/>
      <c r="D2" s="459"/>
      <c r="E2" s="112"/>
      <c r="F2" s="112"/>
      <c r="G2" s="112"/>
      <c r="H2" s="112"/>
      <c r="I2" s="112"/>
    </row>
    <row r="3" spans="1:9" ht="44.25" customHeight="1">
      <c r="A3" s="466" t="str">
        <f>"Главные администраторы доходов районного бюджета на "&amp;год&amp;" год и плановый период "&amp;ПлПер&amp;" годов"</f>
        <v>Главные администраторы доходов районного бюджета на 2022 год и плановый период 2023-2024 годов</v>
      </c>
      <c r="B3" s="466"/>
      <c r="C3" s="466"/>
      <c r="D3" s="466"/>
      <c r="E3" s="114"/>
      <c r="F3" s="114"/>
      <c r="G3" s="114"/>
      <c r="H3" s="114"/>
      <c r="I3" s="114"/>
    </row>
    <row r="4" spans="1:9" ht="53.25" customHeight="1">
      <c r="A4" s="116" t="s">
        <v>280</v>
      </c>
      <c r="B4" s="116" t="s">
        <v>281</v>
      </c>
      <c r="C4" s="116" t="s">
        <v>282</v>
      </c>
      <c r="D4" s="116" t="s">
        <v>283</v>
      </c>
    </row>
    <row r="5" spans="1:9" ht="44.25" customHeight="1">
      <c r="A5" s="467" t="s">
        <v>284</v>
      </c>
      <c r="B5" s="467"/>
      <c r="C5" s="467"/>
      <c r="D5" s="467"/>
    </row>
    <row r="6" spans="1:9" ht="44.25" customHeight="1">
      <c r="A6" s="366"/>
      <c r="B6" s="468" t="s">
        <v>321</v>
      </c>
      <c r="C6" s="469"/>
      <c r="D6" s="470"/>
    </row>
    <row r="7" spans="1:9" ht="44.25" customHeight="1">
      <c r="A7" s="116">
        <v>1</v>
      </c>
      <c r="B7" s="131">
        <v>801</v>
      </c>
      <c r="C7" s="130" t="s">
        <v>1471</v>
      </c>
      <c r="D7" s="136" t="s">
        <v>1472</v>
      </c>
    </row>
    <row r="8" spans="1:9" ht="44.25" customHeight="1">
      <c r="A8" s="116">
        <v>2</v>
      </c>
      <c r="B8" s="130" t="s">
        <v>178</v>
      </c>
      <c r="C8" s="134" t="s">
        <v>299</v>
      </c>
      <c r="D8" s="132" t="s">
        <v>300</v>
      </c>
    </row>
    <row r="9" spans="1:9" ht="44.25" customHeight="1">
      <c r="A9" s="116">
        <v>3</v>
      </c>
      <c r="B9" s="130" t="s">
        <v>178</v>
      </c>
      <c r="C9" s="131" t="s">
        <v>301</v>
      </c>
      <c r="D9" s="132" t="s">
        <v>302</v>
      </c>
    </row>
    <row r="10" spans="1:9" ht="44.25" customHeight="1">
      <c r="A10" s="366"/>
      <c r="B10" s="468" t="s">
        <v>1531</v>
      </c>
      <c r="C10" s="469"/>
      <c r="D10" s="470"/>
    </row>
    <row r="11" spans="1:9" ht="44.25" customHeight="1">
      <c r="A11" s="116">
        <v>4</v>
      </c>
      <c r="B11" s="131">
        <v>802</v>
      </c>
      <c r="C11" s="130" t="s">
        <v>1471</v>
      </c>
      <c r="D11" s="136" t="s">
        <v>1472</v>
      </c>
    </row>
    <row r="12" spans="1:9" ht="44.25" customHeight="1">
      <c r="A12" s="116">
        <v>5</v>
      </c>
      <c r="B12" s="131">
        <v>802</v>
      </c>
      <c r="C12" s="134" t="s">
        <v>299</v>
      </c>
      <c r="D12" s="132" t="s">
        <v>300</v>
      </c>
    </row>
    <row r="13" spans="1:9" ht="44.25" customHeight="1">
      <c r="A13" s="116">
        <v>6</v>
      </c>
      <c r="B13" s="131">
        <v>802</v>
      </c>
      <c r="C13" s="131" t="s">
        <v>1415</v>
      </c>
      <c r="D13" s="132" t="s">
        <v>317</v>
      </c>
    </row>
    <row r="14" spans="1:9" ht="44.25" customHeight="1">
      <c r="A14" s="116"/>
      <c r="B14" s="463" t="s">
        <v>1239</v>
      </c>
      <c r="C14" s="464"/>
      <c r="D14" s="465"/>
    </row>
    <row r="15" spans="1:9" ht="44.25" customHeight="1">
      <c r="A15" s="116">
        <v>7</v>
      </c>
      <c r="B15" s="134">
        <v>806</v>
      </c>
      <c r="C15" s="134" t="s">
        <v>303</v>
      </c>
      <c r="D15" s="132" t="s">
        <v>1115</v>
      </c>
    </row>
    <row r="16" spans="1:9" ht="44.25" customHeight="1">
      <c r="A16" s="116">
        <v>8</v>
      </c>
      <c r="B16" s="130" t="s">
        <v>5</v>
      </c>
      <c r="C16" s="131" t="s">
        <v>310</v>
      </c>
      <c r="D16" s="135" t="s">
        <v>200</v>
      </c>
    </row>
    <row r="17" spans="1:4" ht="44.25" customHeight="1">
      <c r="A17" s="116">
        <v>9</v>
      </c>
      <c r="B17" s="130" t="s">
        <v>5</v>
      </c>
      <c r="C17" s="130" t="s">
        <v>1852</v>
      </c>
      <c r="D17" s="136" t="s">
        <v>1853</v>
      </c>
    </row>
    <row r="18" spans="1:4" ht="44.25" customHeight="1">
      <c r="A18" s="116">
        <v>10</v>
      </c>
      <c r="B18" s="130" t="s">
        <v>5</v>
      </c>
      <c r="C18" s="130" t="s">
        <v>315</v>
      </c>
      <c r="D18" s="136" t="s">
        <v>316</v>
      </c>
    </row>
    <row r="19" spans="1:4" ht="44.25" customHeight="1">
      <c r="A19" s="116">
        <v>11</v>
      </c>
      <c r="B19" s="131">
        <v>806</v>
      </c>
      <c r="C19" s="130" t="s">
        <v>1471</v>
      </c>
      <c r="D19" s="136" t="s">
        <v>1472</v>
      </c>
    </row>
    <row r="20" spans="1:4" ht="44.25" customHeight="1">
      <c r="A20" s="116">
        <v>12</v>
      </c>
      <c r="B20" s="130" t="s">
        <v>5</v>
      </c>
      <c r="C20" s="131" t="s">
        <v>1416</v>
      </c>
      <c r="D20" s="137" t="s">
        <v>1417</v>
      </c>
    </row>
    <row r="21" spans="1:4" ht="44.25" customHeight="1">
      <c r="A21" s="116">
        <v>13</v>
      </c>
      <c r="B21" s="130" t="s">
        <v>5</v>
      </c>
      <c r="C21" s="131" t="s">
        <v>1428</v>
      </c>
      <c r="D21" s="137" t="s">
        <v>1427</v>
      </c>
    </row>
    <row r="22" spans="1:4" ht="44.25" customHeight="1">
      <c r="A22" s="116">
        <v>14</v>
      </c>
      <c r="B22" s="130" t="s">
        <v>5</v>
      </c>
      <c r="C22" s="131" t="s">
        <v>1418</v>
      </c>
      <c r="D22" s="133" t="s">
        <v>1430</v>
      </c>
    </row>
    <row r="23" spans="1:4" ht="44.25" customHeight="1">
      <c r="A23" s="116">
        <v>15</v>
      </c>
      <c r="B23" s="130" t="s">
        <v>5</v>
      </c>
      <c r="C23" s="131" t="s">
        <v>1429</v>
      </c>
      <c r="D23" s="135" t="s">
        <v>1397</v>
      </c>
    </row>
    <row r="24" spans="1:4" ht="44.25" customHeight="1">
      <c r="A24" s="116">
        <v>16</v>
      </c>
      <c r="B24" s="130" t="s">
        <v>5</v>
      </c>
      <c r="C24" s="131" t="s">
        <v>1495</v>
      </c>
      <c r="D24" s="285" t="s">
        <v>1420</v>
      </c>
    </row>
    <row r="25" spans="1:4" ht="44.25" customHeight="1">
      <c r="A25" s="116">
        <v>17</v>
      </c>
      <c r="B25" s="130" t="s">
        <v>5</v>
      </c>
      <c r="C25" s="131" t="s">
        <v>1496</v>
      </c>
      <c r="D25" s="285" t="s">
        <v>1497</v>
      </c>
    </row>
    <row r="26" spans="1:4" ht="44.25" customHeight="1">
      <c r="A26" s="116">
        <v>18</v>
      </c>
      <c r="B26" s="130" t="s">
        <v>5</v>
      </c>
      <c r="C26" s="131" t="s">
        <v>1494</v>
      </c>
      <c r="D26" s="135" t="s">
        <v>1401</v>
      </c>
    </row>
    <row r="27" spans="1:4" ht="44.25" customHeight="1">
      <c r="A27" s="116">
        <v>19</v>
      </c>
      <c r="B27" s="130" t="s">
        <v>5</v>
      </c>
      <c r="C27" s="134" t="s">
        <v>299</v>
      </c>
      <c r="D27" s="132" t="s">
        <v>300</v>
      </c>
    </row>
    <row r="28" spans="1:4" ht="44.25" customHeight="1">
      <c r="A28" s="116">
        <v>20</v>
      </c>
      <c r="B28" s="130" t="s">
        <v>5</v>
      </c>
      <c r="C28" s="131" t="s">
        <v>307</v>
      </c>
      <c r="D28" s="135" t="s">
        <v>1116</v>
      </c>
    </row>
    <row r="29" spans="1:4" ht="44.25" customHeight="1">
      <c r="A29" s="116">
        <v>21</v>
      </c>
      <c r="B29" s="130" t="s">
        <v>5</v>
      </c>
      <c r="C29" s="131" t="s">
        <v>1421</v>
      </c>
      <c r="D29" s="135" t="s">
        <v>1533</v>
      </c>
    </row>
    <row r="30" spans="1:4" ht="44.25" customHeight="1">
      <c r="A30" s="116">
        <v>22</v>
      </c>
      <c r="B30" s="130" t="s">
        <v>5</v>
      </c>
      <c r="C30" s="134" t="s">
        <v>1423</v>
      </c>
      <c r="D30" s="135" t="s">
        <v>1534</v>
      </c>
    </row>
    <row r="31" spans="1:4" ht="44.25" customHeight="1">
      <c r="A31" s="116">
        <v>23</v>
      </c>
      <c r="B31" s="130" t="s">
        <v>5</v>
      </c>
      <c r="C31" s="134" t="s">
        <v>1424</v>
      </c>
      <c r="D31" s="132" t="s">
        <v>1535</v>
      </c>
    </row>
    <row r="32" spans="1:4" ht="44.25" customHeight="1">
      <c r="A32" s="116">
        <v>24</v>
      </c>
      <c r="B32" s="130" t="s">
        <v>5</v>
      </c>
      <c r="C32" s="134" t="s">
        <v>1425</v>
      </c>
      <c r="D32" s="132" t="s">
        <v>1536</v>
      </c>
    </row>
    <row r="33" spans="1:4" ht="44.25" customHeight="1">
      <c r="A33" s="116"/>
      <c r="B33" s="463" t="s">
        <v>1062</v>
      </c>
      <c r="C33" s="464"/>
      <c r="D33" s="464"/>
    </row>
    <row r="34" spans="1:4" ht="44.25" customHeight="1">
      <c r="A34" s="116">
        <v>25</v>
      </c>
      <c r="B34" s="131">
        <v>810</v>
      </c>
      <c r="C34" s="130" t="s">
        <v>1471</v>
      </c>
      <c r="D34" s="136" t="s">
        <v>1472</v>
      </c>
    </row>
    <row r="35" spans="1:4" ht="44.25" customHeight="1">
      <c r="A35" s="116">
        <v>26</v>
      </c>
      <c r="B35" s="130" t="s">
        <v>354</v>
      </c>
      <c r="C35" s="134" t="s">
        <v>299</v>
      </c>
      <c r="D35" s="132" t="s">
        <v>300</v>
      </c>
    </row>
    <row r="36" spans="1:4" ht="44.25" customHeight="1">
      <c r="A36" s="116">
        <v>27</v>
      </c>
      <c r="B36" s="130" t="s">
        <v>354</v>
      </c>
      <c r="C36" s="131" t="s">
        <v>301</v>
      </c>
      <c r="D36" s="132" t="s">
        <v>302</v>
      </c>
    </row>
    <row r="37" spans="1:4" ht="44.25" customHeight="1">
      <c r="A37" s="116"/>
      <c r="B37" s="468" t="s">
        <v>253</v>
      </c>
      <c r="C37" s="469"/>
      <c r="D37" s="470"/>
    </row>
    <row r="38" spans="1:4" ht="44.25" customHeight="1">
      <c r="A38" s="116">
        <v>28</v>
      </c>
      <c r="B38" s="131">
        <v>830</v>
      </c>
      <c r="C38" s="130" t="s">
        <v>1814</v>
      </c>
      <c r="D38" s="136" t="s">
        <v>1815</v>
      </c>
    </row>
    <row r="39" spans="1:4" ht="44.25" customHeight="1">
      <c r="A39" s="116">
        <v>29</v>
      </c>
      <c r="B39" s="131">
        <v>830</v>
      </c>
      <c r="C39" s="130" t="s">
        <v>1471</v>
      </c>
      <c r="D39" s="136" t="s">
        <v>1472</v>
      </c>
    </row>
    <row r="40" spans="1:4" ht="44.25" customHeight="1">
      <c r="A40" s="116">
        <v>30</v>
      </c>
      <c r="B40" s="131">
        <v>830</v>
      </c>
      <c r="C40" s="130" t="s">
        <v>1789</v>
      </c>
      <c r="D40" s="136" t="s">
        <v>1788</v>
      </c>
    </row>
    <row r="41" spans="1:4" ht="44.25" customHeight="1">
      <c r="A41" s="116">
        <v>31</v>
      </c>
      <c r="B41" s="130" t="s">
        <v>201</v>
      </c>
      <c r="C41" s="134" t="s">
        <v>1419</v>
      </c>
      <c r="D41" s="133" t="s">
        <v>1420</v>
      </c>
    </row>
    <row r="42" spans="1:4" ht="44.25" customHeight="1">
      <c r="A42" s="116">
        <v>32</v>
      </c>
      <c r="B42" s="130" t="s">
        <v>201</v>
      </c>
      <c r="C42" s="134" t="s">
        <v>1418</v>
      </c>
      <c r="D42" s="133" t="s">
        <v>1430</v>
      </c>
    </row>
    <row r="43" spans="1:4" ht="44.25" customHeight="1">
      <c r="A43" s="116">
        <v>33</v>
      </c>
      <c r="B43" s="130" t="s">
        <v>201</v>
      </c>
      <c r="C43" s="134" t="s">
        <v>299</v>
      </c>
      <c r="D43" s="132" t="s">
        <v>300</v>
      </c>
    </row>
    <row r="44" spans="1:4" ht="44.25" customHeight="1">
      <c r="A44" s="116">
        <v>34</v>
      </c>
      <c r="B44" s="130" t="s">
        <v>201</v>
      </c>
      <c r="C44" s="131" t="s">
        <v>301</v>
      </c>
      <c r="D44" s="132" t="s">
        <v>302</v>
      </c>
    </row>
    <row r="45" spans="1:4" ht="68.25" customHeight="1">
      <c r="A45" s="116">
        <v>35</v>
      </c>
      <c r="B45" s="130" t="s">
        <v>201</v>
      </c>
      <c r="C45" s="131" t="s">
        <v>1812</v>
      </c>
      <c r="D45" s="132" t="s">
        <v>1813</v>
      </c>
    </row>
    <row r="46" spans="1:4" ht="68.25" customHeight="1">
      <c r="A46" s="116">
        <v>36</v>
      </c>
      <c r="B46" s="130" t="s">
        <v>201</v>
      </c>
      <c r="C46" s="134" t="s">
        <v>1423</v>
      </c>
      <c r="D46" s="132" t="s">
        <v>1534</v>
      </c>
    </row>
    <row r="47" spans="1:4" ht="44.25" customHeight="1">
      <c r="A47" s="116"/>
      <c r="B47" s="463" t="s">
        <v>1352</v>
      </c>
      <c r="C47" s="464"/>
      <c r="D47" s="465"/>
    </row>
    <row r="48" spans="1:4" ht="44.25" customHeight="1">
      <c r="A48" s="116">
        <v>37</v>
      </c>
      <c r="B48" s="131">
        <v>856</v>
      </c>
      <c r="C48" s="130" t="s">
        <v>1471</v>
      </c>
      <c r="D48" s="136" t="s">
        <v>1472</v>
      </c>
    </row>
    <row r="49" spans="1:4" ht="44.25" customHeight="1">
      <c r="A49" s="116">
        <v>38</v>
      </c>
      <c r="B49" s="130" t="s">
        <v>230</v>
      </c>
      <c r="C49" s="134" t="s">
        <v>299</v>
      </c>
      <c r="D49" s="132" t="s">
        <v>300</v>
      </c>
    </row>
    <row r="50" spans="1:4" ht="44.25" customHeight="1">
      <c r="A50" s="116">
        <v>39</v>
      </c>
      <c r="B50" s="130" t="s">
        <v>230</v>
      </c>
      <c r="C50" s="131" t="s">
        <v>307</v>
      </c>
      <c r="D50" s="132" t="s">
        <v>1116</v>
      </c>
    </row>
    <row r="51" spans="1:4" ht="44.25" customHeight="1">
      <c r="A51" s="116">
        <v>40</v>
      </c>
      <c r="B51" s="130" t="s">
        <v>230</v>
      </c>
      <c r="C51" s="134" t="s">
        <v>1437</v>
      </c>
      <c r="D51" s="132" t="s">
        <v>1537</v>
      </c>
    </row>
    <row r="52" spans="1:4" ht="44.25" customHeight="1">
      <c r="A52" s="116">
        <v>41</v>
      </c>
      <c r="B52" s="130" t="s">
        <v>230</v>
      </c>
      <c r="C52" s="134" t="s">
        <v>1459</v>
      </c>
      <c r="D52" s="132" t="s">
        <v>1538</v>
      </c>
    </row>
    <row r="53" spans="1:4" s="115" customFormat="1" ht="44.25" customHeight="1">
      <c r="A53" s="116"/>
      <c r="B53" s="463" t="s">
        <v>1238</v>
      </c>
      <c r="C53" s="464"/>
      <c r="D53" s="465"/>
    </row>
    <row r="54" spans="1:4" ht="75">
      <c r="A54" s="116">
        <v>42</v>
      </c>
      <c r="B54" s="130" t="s">
        <v>66</v>
      </c>
      <c r="C54" s="131" t="s">
        <v>285</v>
      </c>
      <c r="D54" s="132" t="s">
        <v>1539</v>
      </c>
    </row>
    <row r="55" spans="1:4" ht="75">
      <c r="A55" s="116">
        <v>43</v>
      </c>
      <c r="B55" s="130" t="s">
        <v>66</v>
      </c>
      <c r="C55" s="131" t="s">
        <v>286</v>
      </c>
      <c r="D55" s="132" t="s">
        <v>1540</v>
      </c>
    </row>
    <row r="56" spans="1:4" ht="75">
      <c r="A56" s="116">
        <v>44</v>
      </c>
      <c r="B56" s="130" t="s">
        <v>66</v>
      </c>
      <c r="C56" s="131" t="s">
        <v>287</v>
      </c>
      <c r="D56" s="132" t="s">
        <v>1541</v>
      </c>
    </row>
    <row r="57" spans="1:4" ht="60">
      <c r="A57" s="116">
        <v>45</v>
      </c>
      <c r="B57" s="130" t="s">
        <v>66</v>
      </c>
      <c r="C57" s="131" t="s">
        <v>288</v>
      </c>
      <c r="D57" s="132" t="s">
        <v>1542</v>
      </c>
    </row>
    <row r="58" spans="1:4" ht="60">
      <c r="A58" s="116">
        <v>46</v>
      </c>
      <c r="B58" s="130" t="s">
        <v>66</v>
      </c>
      <c r="C58" s="131" t="s">
        <v>289</v>
      </c>
      <c r="D58" s="132" t="s">
        <v>1543</v>
      </c>
    </row>
    <row r="59" spans="1:4" ht="60">
      <c r="A59" s="116">
        <v>47</v>
      </c>
      <c r="B59" s="130" t="s">
        <v>66</v>
      </c>
      <c r="C59" s="131" t="s">
        <v>290</v>
      </c>
      <c r="D59" s="132" t="s">
        <v>1544</v>
      </c>
    </row>
    <row r="60" spans="1:4" ht="60">
      <c r="A60" s="116">
        <v>48</v>
      </c>
      <c r="B60" s="134">
        <v>863</v>
      </c>
      <c r="C60" s="131" t="s">
        <v>291</v>
      </c>
      <c r="D60" s="132" t="s">
        <v>1545</v>
      </c>
    </row>
    <row r="61" spans="1:4" ht="45">
      <c r="A61" s="116">
        <v>49</v>
      </c>
      <c r="B61" s="134">
        <v>863</v>
      </c>
      <c r="C61" s="131" t="s">
        <v>292</v>
      </c>
      <c r="D61" s="132" t="s">
        <v>1546</v>
      </c>
    </row>
    <row r="62" spans="1:4" ht="45">
      <c r="A62" s="116">
        <v>50</v>
      </c>
      <c r="B62" s="134">
        <v>863</v>
      </c>
      <c r="C62" s="131" t="s">
        <v>293</v>
      </c>
      <c r="D62" s="132" t="s">
        <v>1547</v>
      </c>
    </row>
    <row r="63" spans="1:4" ht="60">
      <c r="A63" s="116">
        <v>51</v>
      </c>
      <c r="B63" s="134">
        <v>863</v>
      </c>
      <c r="C63" s="131" t="s">
        <v>294</v>
      </c>
      <c r="D63" s="132" t="s">
        <v>1548</v>
      </c>
    </row>
    <row r="64" spans="1:4" ht="45">
      <c r="A64" s="116">
        <v>52</v>
      </c>
      <c r="B64" s="134">
        <v>863</v>
      </c>
      <c r="C64" s="131" t="s">
        <v>295</v>
      </c>
      <c r="D64" s="132" t="s">
        <v>1549</v>
      </c>
    </row>
    <row r="65" spans="1:4" ht="45">
      <c r="A65" s="116">
        <v>53</v>
      </c>
      <c r="B65" s="134">
        <v>863</v>
      </c>
      <c r="C65" s="131" t="s">
        <v>547</v>
      </c>
      <c r="D65" s="132" t="s">
        <v>1550</v>
      </c>
    </row>
    <row r="66" spans="1:4" s="115" customFormat="1" ht="44.25" customHeight="1">
      <c r="A66" s="116">
        <v>54</v>
      </c>
      <c r="B66" s="134">
        <v>863</v>
      </c>
      <c r="C66" s="131" t="s">
        <v>548</v>
      </c>
      <c r="D66" s="135" t="s">
        <v>549</v>
      </c>
    </row>
    <row r="67" spans="1:4" s="115" customFormat="1" ht="44.25" customHeight="1">
      <c r="A67" s="116">
        <v>55</v>
      </c>
      <c r="B67" s="131">
        <v>863</v>
      </c>
      <c r="C67" s="130" t="s">
        <v>1471</v>
      </c>
      <c r="D67" s="136" t="s">
        <v>1472</v>
      </c>
    </row>
    <row r="68" spans="1:4" ht="44.25" customHeight="1">
      <c r="A68" s="116">
        <v>56</v>
      </c>
      <c r="B68" s="134">
        <v>863</v>
      </c>
      <c r="C68" s="134" t="s">
        <v>550</v>
      </c>
      <c r="D68" s="132" t="s">
        <v>551</v>
      </c>
    </row>
    <row r="69" spans="1:4" s="115" customFormat="1" ht="75">
      <c r="A69" s="116">
        <v>57</v>
      </c>
      <c r="B69" s="134">
        <v>863</v>
      </c>
      <c r="C69" s="131" t="s">
        <v>1247</v>
      </c>
      <c r="D69" s="132" t="s">
        <v>1551</v>
      </c>
    </row>
    <row r="70" spans="1:4" ht="75">
      <c r="A70" s="116">
        <v>58</v>
      </c>
      <c r="B70" s="134">
        <v>863</v>
      </c>
      <c r="C70" s="131" t="s">
        <v>297</v>
      </c>
      <c r="D70" s="132" t="s">
        <v>1552</v>
      </c>
    </row>
    <row r="71" spans="1:4" s="115" customFormat="1" ht="45">
      <c r="A71" s="116">
        <v>59</v>
      </c>
      <c r="B71" s="134">
        <v>863</v>
      </c>
      <c r="C71" s="131" t="s">
        <v>298</v>
      </c>
      <c r="D71" s="132" t="s">
        <v>1553</v>
      </c>
    </row>
    <row r="72" spans="1:4" ht="45">
      <c r="A72" s="116">
        <v>60</v>
      </c>
      <c r="B72" s="134">
        <v>863</v>
      </c>
      <c r="C72" s="131" t="s">
        <v>552</v>
      </c>
      <c r="D72" s="132" t="s">
        <v>1554</v>
      </c>
    </row>
    <row r="73" spans="1:4" ht="44.25" customHeight="1">
      <c r="A73" s="116">
        <v>61</v>
      </c>
      <c r="B73" s="134">
        <v>863</v>
      </c>
      <c r="C73" s="131" t="s">
        <v>1429</v>
      </c>
      <c r="D73" s="135" t="s">
        <v>1397</v>
      </c>
    </row>
    <row r="74" spans="1:4" ht="44.25" customHeight="1">
      <c r="A74" s="116">
        <v>62</v>
      </c>
      <c r="B74" s="134">
        <v>863</v>
      </c>
      <c r="C74" s="134" t="s">
        <v>299</v>
      </c>
      <c r="D74" s="132" t="s">
        <v>300</v>
      </c>
    </row>
    <row r="75" spans="1:4" ht="44.25" customHeight="1">
      <c r="A75" s="116">
        <v>63</v>
      </c>
      <c r="B75" s="134">
        <v>863</v>
      </c>
      <c r="C75" s="134" t="s">
        <v>301</v>
      </c>
      <c r="D75" s="132" t="s">
        <v>302</v>
      </c>
    </row>
    <row r="76" spans="1:4" ht="44.25" customHeight="1">
      <c r="A76" s="116">
        <v>64</v>
      </c>
      <c r="B76" s="134">
        <v>863</v>
      </c>
      <c r="C76" s="134" t="s">
        <v>1423</v>
      </c>
      <c r="D76" s="132" t="s">
        <v>1534</v>
      </c>
    </row>
    <row r="77" spans="1:4" ht="44.25" customHeight="1">
      <c r="A77" s="116">
        <v>65</v>
      </c>
      <c r="B77" s="134">
        <v>863</v>
      </c>
      <c r="C77" s="134" t="s">
        <v>1426</v>
      </c>
      <c r="D77" s="132" t="s">
        <v>1555</v>
      </c>
    </row>
    <row r="78" spans="1:4" ht="44.25" customHeight="1">
      <c r="A78" s="116"/>
      <c r="B78" s="463" t="s">
        <v>1237</v>
      </c>
      <c r="C78" s="464"/>
      <c r="D78" s="465"/>
    </row>
    <row r="79" spans="1:4" ht="44.25" customHeight="1">
      <c r="A79" s="116">
        <v>66</v>
      </c>
      <c r="B79" s="130" t="s">
        <v>207</v>
      </c>
      <c r="C79" s="130" t="s">
        <v>305</v>
      </c>
      <c r="D79" s="136" t="s">
        <v>306</v>
      </c>
    </row>
    <row r="80" spans="1:4" ht="44.25" customHeight="1">
      <c r="A80" s="116">
        <v>67</v>
      </c>
      <c r="B80" s="130" t="s">
        <v>207</v>
      </c>
      <c r="C80" s="130" t="s">
        <v>311</v>
      </c>
      <c r="D80" s="136" t="s">
        <v>312</v>
      </c>
    </row>
    <row r="81" spans="1:4" ht="44.25" customHeight="1">
      <c r="A81" s="116">
        <v>68</v>
      </c>
      <c r="B81" s="130" t="s">
        <v>207</v>
      </c>
      <c r="C81" s="130" t="s">
        <v>313</v>
      </c>
      <c r="D81" s="136" t="s">
        <v>314</v>
      </c>
    </row>
    <row r="82" spans="1:4" ht="44.25" customHeight="1">
      <c r="A82" s="116">
        <v>69</v>
      </c>
      <c r="B82" s="130" t="s">
        <v>207</v>
      </c>
      <c r="C82" s="130" t="s">
        <v>315</v>
      </c>
      <c r="D82" s="136" t="s">
        <v>316</v>
      </c>
    </row>
    <row r="83" spans="1:4" ht="44.25" customHeight="1">
      <c r="A83" s="116">
        <v>70</v>
      </c>
      <c r="B83" s="130" t="s">
        <v>207</v>
      </c>
      <c r="C83" s="130" t="s">
        <v>1241</v>
      </c>
      <c r="D83" s="136" t="s">
        <v>1223</v>
      </c>
    </row>
    <row r="84" spans="1:4" ht="44.25" customHeight="1">
      <c r="A84" s="116">
        <v>71</v>
      </c>
      <c r="B84" s="131">
        <v>875</v>
      </c>
      <c r="C84" s="130" t="s">
        <v>1471</v>
      </c>
      <c r="D84" s="136" t="s">
        <v>1472</v>
      </c>
    </row>
    <row r="85" spans="1:4" ht="50.25" customHeight="1">
      <c r="A85" s="116">
        <v>72</v>
      </c>
      <c r="B85" s="131">
        <v>875</v>
      </c>
      <c r="C85" s="131" t="s">
        <v>1418</v>
      </c>
      <c r="D85" s="133" t="s">
        <v>1430</v>
      </c>
    </row>
    <row r="86" spans="1:4" ht="44.25" customHeight="1">
      <c r="A86" s="116">
        <v>73</v>
      </c>
      <c r="B86" s="130" t="s">
        <v>207</v>
      </c>
      <c r="C86" s="131" t="s">
        <v>1428</v>
      </c>
      <c r="D86" s="80" t="s">
        <v>1427</v>
      </c>
    </row>
    <row r="87" spans="1:4" ht="44.25" customHeight="1">
      <c r="A87" s="116">
        <v>74</v>
      </c>
      <c r="B87" s="130" t="s">
        <v>207</v>
      </c>
      <c r="C87" s="134" t="s">
        <v>299</v>
      </c>
      <c r="D87" s="132" t="s">
        <v>300</v>
      </c>
    </row>
    <row r="88" spans="1:4" ht="44.25" customHeight="1">
      <c r="A88" s="116">
        <v>75</v>
      </c>
      <c r="B88" s="130" t="s">
        <v>207</v>
      </c>
      <c r="C88" s="131" t="s">
        <v>307</v>
      </c>
      <c r="D88" s="132" t="s">
        <v>1117</v>
      </c>
    </row>
    <row r="89" spans="1:4" ht="60">
      <c r="A89" s="116">
        <v>76</v>
      </c>
      <c r="B89" s="130" t="s">
        <v>207</v>
      </c>
      <c r="C89" s="131" t="s">
        <v>1421</v>
      </c>
      <c r="D89" s="135" t="s">
        <v>1533</v>
      </c>
    </row>
    <row r="90" spans="1:4" ht="44.25" customHeight="1">
      <c r="A90" s="116">
        <v>77</v>
      </c>
      <c r="B90" s="130" t="s">
        <v>207</v>
      </c>
      <c r="C90" s="134" t="s">
        <v>1422</v>
      </c>
      <c r="D90" s="132" t="s">
        <v>553</v>
      </c>
    </row>
    <row r="91" spans="1:4" ht="44.25" customHeight="1">
      <c r="A91" s="116">
        <v>78</v>
      </c>
      <c r="B91" s="130" t="s">
        <v>207</v>
      </c>
      <c r="C91" s="134" t="s">
        <v>1435</v>
      </c>
      <c r="D91" s="132" t="s">
        <v>308</v>
      </c>
    </row>
    <row r="92" spans="1:4" ht="44.25" customHeight="1">
      <c r="A92" s="116">
        <v>79</v>
      </c>
      <c r="B92" s="130" t="s">
        <v>207</v>
      </c>
      <c r="C92" s="134" t="s">
        <v>1436</v>
      </c>
      <c r="D92" s="132" t="s">
        <v>309</v>
      </c>
    </row>
    <row r="93" spans="1:4" ht="44.25" customHeight="1">
      <c r="A93" s="116">
        <v>80</v>
      </c>
      <c r="B93" s="130" t="s">
        <v>207</v>
      </c>
      <c r="C93" s="131" t="s">
        <v>1431</v>
      </c>
      <c r="D93" s="132" t="s">
        <v>1556</v>
      </c>
    </row>
    <row r="94" spans="1:4" ht="44.25" customHeight="1">
      <c r="A94" s="116">
        <v>81</v>
      </c>
      <c r="B94" s="130" t="s">
        <v>207</v>
      </c>
      <c r="C94" s="131" t="s">
        <v>1432</v>
      </c>
      <c r="D94" s="132" t="s">
        <v>1557</v>
      </c>
    </row>
    <row r="95" spans="1:4" ht="44.25" customHeight="1">
      <c r="A95" s="116">
        <v>82</v>
      </c>
      <c r="B95" s="130" t="s">
        <v>207</v>
      </c>
      <c r="C95" s="131" t="s">
        <v>1433</v>
      </c>
      <c r="D95" s="132" t="s">
        <v>1558</v>
      </c>
    </row>
    <row r="96" spans="1:4" ht="44.25" customHeight="1">
      <c r="A96" s="116">
        <v>83</v>
      </c>
      <c r="B96" s="130" t="s">
        <v>207</v>
      </c>
      <c r="C96" s="131" t="s">
        <v>1434</v>
      </c>
      <c r="D96" s="132" t="s">
        <v>1559</v>
      </c>
    </row>
    <row r="97" spans="1:4" ht="30">
      <c r="A97" s="116">
        <v>84</v>
      </c>
      <c r="B97" s="144" t="s">
        <v>207</v>
      </c>
      <c r="C97" s="134" t="s">
        <v>1437</v>
      </c>
      <c r="D97" s="132" t="s">
        <v>1537</v>
      </c>
    </row>
    <row r="98" spans="1:4" ht="45">
      <c r="A98" s="116">
        <v>85</v>
      </c>
      <c r="B98" s="144" t="s">
        <v>207</v>
      </c>
      <c r="C98" s="134" t="s">
        <v>1438</v>
      </c>
      <c r="D98" s="132" t="s">
        <v>1118</v>
      </c>
    </row>
    <row r="99" spans="1:4" ht="15.75">
      <c r="A99" s="116"/>
      <c r="B99" s="460" t="s">
        <v>1532</v>
      </c>
      <c r="C99" s="461"/>
      <c r="D99" s="462"/>
    </row>
    <row r="100" spans="1:4" ht="30">
      <c r="A100" s="116">
        <v>86</v>
      </c>
      <c r="B100" s="131">
        <v>880</v>
      </c>
      <c r="C100" s="130" t="s">
        <v>304</v>
      </c>
      <c r="D100" s="136" t="s">
        <v>1112</v>
      </c>
    </row>
    <row r="101" spans="1:4" ht="30">
      <c r="A101" s="116">
        <v>87</v>
      </c>
      <c r="B101" s="131">
        <v>880</v>
      </c>
      <c r="C101" s="130" t="s">
        <v>1471</v>
      </c>
      <c r="D101" s="136" t="s">
        <v>1472</v>
      </c>
    </row>
    <row r="102" spans="1:4" ht="60">
      <c r="A102" s="116"/>
      <c r="B102" s="367">
        <v>880</v>
      </c>
      <c r="C102" s="367" t="s">
        <v>1418</v>
      </c>
      <c r="D102" s="368" t="s">
        <v>1430</v>
      </c>
    </row>
    <row r="103" spans="1:4" ht="15">
      <c r="A103" s="116">
        <v>88</v>
      </c>
      <c r="B103" s="131">
        <v>880</v>
      </c>
      <c r="C103" s="134" t="s">
        <v>299</v>
      </c>
      <c r="D103" s="132" t="s">
        <v>300</v>
      </c>
    </row>
    <row r="104" spans="1:4" ht="15">
      <c r="A104" s="116">
        <v>89</v>
      </c>
      <c r="B104" s="131">
        <v>880</v>
      </c>
      <c r="C104" s="131" t="s">
        <v>301</v>
      </c>
      <c r="D104" s="132" t="s">
        <v>302</v>
      </c>
    </row>
    <row r="105" spans="1:4" ht="45">
      <c r="A105" s="116">
        <v>90</v>
      </c>
      <c r="B105" s="213">
        <v>880</v>
      </c>
      <c r="C105" s="213" t="s">
        <v>1424</v>
      </c>
      <c r="D105" s="132" t="s">
        <v>1535</v>
      </c>
    </row>
    <row r="106" spans="1:4" ht="15.75">
      <c r="A106" s="116"/>
      <c r="B106" s="463" t="s">
        <v>35</v>
      </c>
      <c r="C106" s="464"/>
      <c r="D106" s="465"/>
    </row>
    <row r="107" spans="1:4" ht="30">
      <c r="A107" s="116">
        <v>91</v>
      </c>
      <c r="B107" s="131">
        <v>890</v>
      </c>
      <c r="C107" s="130" t="s">
        <v>1498</v>
      </c>
      <c r="D107" s="136" t="s">
        <v>1854</v>
      </c>
    </row>
    <row r="108" spans="1:4" s="373" customFormat="1" ht="30">
      <c r="A108" s="369">
        <v>92</v>
      </c>
      <c r="B108" s="370">
        <v>890</v>
      </c>
      <c r="C108" s="371" t="s">
        <v>1471</v>
      </c>
      <c r="D108" s="372" t="s">
        <v>1472</v>
      </c>
    </row>
    <row r="109" spans="1:4" ht="45">
      <c r="A109" s="116">
        <v>93</v>
      </c>
      <c r="B109" s="130" t="s">
        <v>208</v>
      </c>
      <c r="C109" s="131" t="s">
        <v>1416</v>
      </c>
      <c r="D109" s="137" t="s">
        <v>1417</v>
      </c>
    </row>
    <row r="110" spans="1:4" ht="45">
      <c r="A110" s="116">
        <v>94</v>
      </c>
      <c r="B110" s="130" t="s">
        <v>208</v>
      </c>
      <c r="C110" s="131" t="s">
        <v>1415</v>
      </c>
      <c r="D110" s="132" t="s">
        <v>317</v>
      </c>
    </row>
    <row r="111" spans="1:4" ht="45">
      <c r="A111" s="116">
        <v>95</v>
      </c>
      <c r="B111" s="130" t="s">
        <v>208</v>
      </c>
      <c r="C111" s="131" t="s">
        <v>1439</v>
      </c>
      <c r="D111" s="132" t="s">
        <v>1440</v>
      </c>
    </row>
    <row r="112" spans="1:4" ht="15">
      <c r="A112" s="116">
        <v>96</v>
      </c>
      <c r="B112" s="130" t="s">
        <v>208</v>
      </c>
      <c r="C112" s="134" t="s">
        <v>299</v>
      </c>
      <c r="D112" s="132" t="s">
        <v>300</v>
      </c>
    </row>
    <row r="113" spans="1:4" s="373" customFormat="1" ht="30">
      <c r="A113" s="369">
        <v>97</v>
      </c>
      <c r="B113" s="371" t="s">
        <v>208</v>
      </c>
      <c r="C113" s="374" t="s">
        <v>307</v>
      </c>
      <c r="D113" s="375" t="s">
        <v>1119</v>
      </c>
    </row>
    <row r="114" spans="1:4" ht="31.5" customHeight="1">
      <c r="A114" s="116">
        <v>98</v>
      </c>
      <c r="B114" s="130" t="s">
        <v>208</v>
      </c>
      <c r="C114" s="131" t="s">
        <v>1451</v>
      </c>
      <c r="D114" s="132" t="s">
        <v>319</v>
      </c>
    </row>
    <row r="115" spans="1:4" ht="30">
      <c r="A115" s="116">
        <v>99</v>
      </c>
      <c r="B115" s="130" t="s">
        <v>208</v>
      </c>
      <c r="C115" s="131" t="s">
        <v>1256</v>
      </c>
      <c r="D115" s="133" t="s">
        <v>320</v>
      </c>
    </row>
    <row r="116" spans="1:4" ht="15">
      <c r="A116" s="116">
        <v>100</v>
      </c>
      <c r="B116" s="130" t="s">
        <v>208</v>
      </c>
      <c r="C116" s="131" t="s">
        <v>1452</v>
      </c>
      <c r="D116" s="133" t="s">
        <v>1453</v>
      </c>
    </row>
    <row r="117" spans="1:4" ht="45">
      <c r="A117" s="116">
        <v>101</v>
      </c>
      <c r="B117" s="130" t="s">
        <v>208</v>
      </c>
      <c r="C117" s="131" t="s">
        <v>1776</v>
      </c>
      <c r="D117" s="133" t="s">
        <v>1780</v>
      </c>
    </row>
    <row r="118" spans="1:4" ht="90">
      <c r="A118" s="116">
        <v>102</v>
      </c>
      <c r="B118" s="130" t="s">
        <v>208</v>
      </c>
      <c r="C118" s="131" t="s">
        <v>1257</v>
      </c>
      <c r="D118" s="133" t="s">
        <v>1454</v>
      </c>
    </row>
    <row r="119" spans="1:4" ht="60">
      <c r="A119" s="116">
        <v>103</v>
      </c>
      <c r="B119" s="130" t="s">
        <v>1053</v>
      </c>
      <c r="C119" s="131" t="s">
        <v>1258</v>
      </c>
      <c r="D119" s="133" t="s">
        <v>1455</v>
      </c>
    </row>
    <row r="120" spans="1:4" ht="45">
      <c r="A120" s="116">
        <v>104</v>
      </c>
      <c r="B120" s="130" t="s">
        <v>208</v>
      </c>
      <c r="C120" s="131" t="s">
        <v>1259</v>
      </c>
      <c r="D120" s="133" t="s">
        <v>1070</v>
      </c>
    </row>
    <row r="121" spans="1:4" ht="60">
      <c r="A121" s="116">
        <v>105</v>
      </c>
      <c r="B121" s="130" t="s">
        <v>208</v>
      </c>
      <c r="C121" s="131" t="s">
        <v>1492</v>
      </c>
      <c r="D121" s="133" t="s">
        <v>1771</v>
      </c>
    </row>
    <row r="122" spans="1:4" ht="75">
      <c r="A122" s="116">
        <v>106</v>
      </c>
      <c r="B122" s="130" t="s">
        <v>208</v>
      </c>
      <c r="C122" s="131" t="s">
        <v>1499</v>
      </c>
      <c r="D122" s="133" t="s">
        <v>1500</v>
      </c>
    </row>
    <row r="123" spans="1:4" ht="30">
      <c r="A123" s="116">
        <v>107</v>
      </c>
      <c r="B123" s="130" t="s">
        <v>208</v>
      </c>
      <c r="C123" s="131" t="s">
        <v>1441</v>
      </c>
      <c r="D123" s="133" t="s">
        <v>1456</v>
      </c>
    </row>
    <row r="124" spans="1:4" ht="38.25" customHeight="1">
      <c r="A124" s="116">
        <v>108</v>
      </c>
      <c r="B124" s="130" t="s">
        <v>208</v>
      </c>
      <c r="C124" s="131" t="s">
        <v>1768</v>
      </c>
      <c r="D124" s="133" t="s">
        <v>1769</v>
      </c>
    </row>
    <row r="125" spans="1:4" ht="59.25" customHeight="1">
      <c r="A125" s="116">
        <v>109</v>
      </c>
      <c r="B125" s="130" t="s">
        <v>208</v>
      </c>
      <c r="C125" s="131" t="s">
        <v>1659</v>
      </c>
      <c r="D125" s="133" t="s">
        <v>1660</v>
      </c>
    </row>
    <row r="126" spans="1:4" ht="45">
      <c r="A126" s="116">
        <v>110</v>
      </c>
      <c r="B126" s="130" t="s">
        <v>208</v>
      </c>
      <c r="C126" s="131" t="s">
        <v>1260</v>
      </c>
      <c r="D126" s="133" t="s">
        <v>1233</v>
      </c>
    </row>
    <row r="127" spans="1:4" ht="30">
      <c r="A127" s="116">
        <v>111</v>
      </c>
      <c r="B127" s="130" t="s">
        <v>208</v>
      </c>
      <c r="C127" s="131" t="s">
        <v>1261</v>
      </c>
      <c r="D127" s="165" t="s">
        <v>1457</v>
      </c>
    </row>
    <row r="128" spans="1:4" ht="30">
      <c r="A128" s="116">
        <v>112</v>
      </c>
      <c r="B128" s="130" t="s">
        <v>208</v>
      </c>
      <c r="C128" s="131" t="s">
        <v>1262</v>
      </c>
      <c r="D128" s="165" t="s">
        <v>1403</v>
      </c>
    </row>
    <row r="129" spans="1:4" ht="30">
      <c r="A129" s="116">
        <v>113</v>
      </c>
      <c r="B129" s="130" t="s">
        <v>208</v>
      </c>
      <c r="C129" s="131" t="s">
        <v>1442</v>
      </c>
      <c r="D129" s="165" t="s">
        <v>1458</v>
      </c>
    </row>
    <row r="130" spans="1:4" ht="60">
      <c r="A130" s="116">
        <v>114</v>
      </c>
      <c r="B130" s="130" t="s">
        <v>208</v>
      </c>
      <c r="C130" s="131" t="s">
        <v>1473</v>
      </c>
      <c r="D130" s="165" t="s">
        <v>1560</v>
      </c>
    </row>
    <row r="131" spans="1:4" ht="60">
      <c r="A131" s="116">
        <v>115</v>
      </c>
      <c r="B131" s="130" t="s">
        <v>208</v>
      </c>
      <c r="C131" s="131" t="s">
        <v>1263</v>
      </c>
      <c r="D131" s="133" t="s">
        <v>1561</v>
      </c>
    </row>
    <row r="132" spans="1:4" ht="45">
      <c r="A132" s="116">
        <v>116</v>
      </c>
      <c r="B132" s="130" t="s">
        <v>208</v>
      </c>
      <c r="C132" s="131" t="s">
        <v>1501</v>
      </c>
      <c r="D132" s="133" t="s">
        <v>1562</v>
      </c>
    </row>
    <row r="133" spans="1:4" ht="60">
      <c r="A133" s="116">
        <v>117</v>
      </c>
      <c r="B133" s="130" t="s">
        <v>208</v>
      </c>
      <c r="C133" s="131" t="s">
        <v>1493</v>
      </c>
      <c r="D133" s="356" t="s">
        <v>1816</v>
      </c>
    </row>
    <row r="134" spans="1:4" ht="30">
      <c r="A134" s="116">
        <v>118</v>
      </c>
      <c r="B134" s="130" t="s">
        <v>208</v>
      </c>
      <c r="C134" s="131" t="s">
        <v>1807</v>
      </c>
      <c r="D134" s="133" t="s">
        <v>1808</v>
      </c>
    </row>
    <row r="135" spans="1:4" ht="45.75" customHeight="1">
      <c r="A135" s="116">
        <v>119</v>
      </c>
      <c r="B135" s="130" t="s">
        <v>208</v>
      </c>
      <c r="C135" s="131" t="s">
        <v>1835</v>
      </c>
      <c r="D135" s="133" t="s">
        <v>1836</v>
      </c>
    </row>
    <row r="136" spans="1:4" ht="120">
      <c r="A136" s="116">
        <v>120</v>
      </c>
      <c r="B136" s="130" t="s">
        <v>208</v>
      </c>
      <c r="C136" s="131" t="s">
        <v>1264</v>
      </c>
      <c r="D136" s="133" t="s">
        <v>1563</v>
      </c>
    </row>
    <row r="137" spans="1:4" ht="30">
      <c r="A137" s="116">
        <v>121</v>
      </c>
      <c r="B137" s="130" t="s">
        <v>208</v>
      </c>
      <c r="C137" s="131" t="s">
        <v>1265</v>
      </c>
      <c r="D137" s="133" t="s">
        <v>1564</v>
      </c>
    </row>
    <row r="138" spans="1:4" ht="30">
      <c r="A138" s="116">
        <v>122</v>
      </c>
      <c r="B138" s="130" t="s">
        <v>208</v>
      </c>
      <c r="C138" s="131" t="s">
        <v>1266</v>
      </c>
      <c r="D138" s="133" t="s">
        <v>1565</v>
      </c>
    </row>
    <row r="139" spans="1:4" ht="45">
      <c r="A139" s="116">
        <v>123</v>
      </c>
      <c r="B139" s="130" t="s">
        <v>208</v>
      </c>
      <c r="C139" s="131" t="s">
        <v>1267</v>
      </c>
      <c r="D139" s="133" t="s">
        <v>1566</v>
      </c>
    </row>
    <row r="140" spans="1:4" ht="45">
      <c r="A140" s="116">
        <v>124</v>
      </c>
      <c r="B140" s="130" t="s">
        <v>208</v>
      </c>
      <c r="C140" s="131" t="s">
        <v>1632</v>
      </c>
      <c r="D140" s="133" t="s">
        <v>1633</v>
      </c>
    </row>
    <row r="141" spans="1:4" ht="45">
      <c r="A141" s="116">
        <v>125</v>
      </c>
      <c r="B141" s="130" t="s">
        <v>208</v>
      </c>
      <c r="C141" s="131" t="s">
        <v>1778</v>
      </c>
      <c r="D141" s="133" t="s">
        <v>1777</v>
      </c>
    </row>
    <row r="142" spans="1:4" ht="75">
      <c r="A142" s="116">
        <v>126</v>
      </c>
      <c r="B142" s="130" t="s">
        <v>208</v>
      </c>
      <c r="C142" s="131" t="s">
        <v>1443</v>
      </c>
      <c r="D142" s="133" t="s">
        <v>1567</v>
      </c>
    </row>
    <row r="143" spans="1:4" ht="60">
      <c r="A143" s="116">
        <v>127</v>
      </c>
      <c r="B143" s="130" t="s">
        <v>208</v>
      </c>
      <c r="C143" s="131" t="s">
        <v>1268</v>
      </c>
      <c r="D143" s="133" t="s">
        <v>1568</v>
      </c>
    </row>
    <row r="144" spans="1:4" ht="45">
      <c r="A144" s="116">
        <v>128</v>
      </c>
      <c r="B144" s="130" t="s">
        <v>208</v>
      </c>
      <c r="C144" s="131" t="s">
        <v>1503</v>
      </c>
      <c r="D144" s="133" t="s">
        <v>1569</v>
      </c>
    </row>
    <row r="145" spans="1:4" ht="45">
      <c r="A145" s="116">
        <v>129</v>
      </c>
      <c r="B145" s="130" t="s">
        <v>208</v>
      </c>
      <c r="C145" s="131" t="s">
        <v>1444</v>
      </c>
      <c r="D145" s="133" t="s">
        <v>1570</v>
      </c>
    </row>
    <row r="146" spans="1:4" ht="45">
      <c r="A146" s="116">
        <v>130</v>
      </c>
      <c r="B146" s="130" t="s">
        <v>208</v>
      </c>
      <c r="C146" s="130" t="s">
        <v>1269</v>
      </c>
      <c r="D146" s="138" t="s">
        <v>1571</v>
      </c>
    </row>
    <row r="147" spans="1:4" ht="60">
      <c r="A147" s="116">
        <v>131</v>
      </c>
      <c r="B147" s="130" t="s">
        <v>208</v>
      </c>
      <c r="C147" s="130" t="s">
        <v>1614</v>
      </c>
      <c r="D147" s="138" t="s">
        <v>1615</v>
      </c>
    </row>
    <row r="148" spans="1:4" ht="30">
      <c r="A148" s="116">
        <v>132</v>
      </c>
      <c r="B148" s="130" t="s">
        <v>208</v>
      </c>
      <c r="C148" s="130" t="s">
        <v>1526</v>
      </c>
      <c r="D148" s="138" t="s">
        <v>1572</v>
      </c>
    </row>
    <row r="149" spans="1:4" ht="30">
      <c r="A149" s="116">
        <v>133</v>
      </c>
      <c r="B149" s="130" t="s">
        <v>208</v>
      </c>
      <c r="C149" s="130" t="s">
        <v>1445</v>
      </c>
      <c r="D149" s="138" t="s">
        <v>1573</v>
      </c>
    </row>
    <row r="150" spans="1:4" ht="30">
      <c r="A150" s="116">
        <v>134</v>
      </c>
      <c r="B150" s="130" t="s">
        <v>208</v>
      </c>
      <c r="C150" s="130" t="s">
        <v>1270</v>
      </c>
      <c r="D150" s="138" t="s">
        <v>1574</v>
      </c>
    </row>
    <row r="151" spans="1:4" ht="30">
      <c r="A151" s="116">
        <v>135</v>
      </c>
      <c r="B151" s="130" t="s">
        <v>208</v>
      </c>
      <c r="C151" s="131" t="s">
        <v>1271</v>
      </c>
      <c r="D151" s="139" t="s">
        <v>1575</v>
      </c>
    </row>
    <row r="152" spans="1:4" ht="45">
      <c r="A152" s="116">
        <v>136</v>
      </c>
      <c r="B152" s="130" t="s">
        <v>208</v>
      </c>
      <c r="C152" s="130" t="s">
        <v>1272</v>
      </c>
      <c r="D152" s="133" t="s">
        <v>1576</v>
      </c>
    </row>
    <row r="153" spans="1:4" ht="45">
      <c r="A153" s="116">
        <v>137</v>
      </c>
      <c r="B153" s="130" t="s">
        <v>208</v>
      </c>
      <c r="C153" s="130" t="s">
        <v>1273</v>
      </c>
      <c r="D153" s="133" t="s">
        <v>1577</v>
      </c>
    </row>
    <row r="154" spans="1:4" ht="45">
      <c r="A154" s="116">
        <v>138</v>
      </c>
      <c r="B154" s="130" t="s">
        <v>208</v>
      </c>
      <c r="C154" s="131" t="s">
        <v>1446</v>
      </c>
      <c r="D154" s="133" t="s">
        <v>1578</v>
      </c>
    </row>
    <row r="155" spans="1:4" ht="30">
      <c r="A155" s="116">
        <v>139</v>
      </c>
      <c r="B155" s="130" t="s">
        <v>208</v>
      </c>
      <c r="C155" s="131" t="s">
        <v>1274</v>
      </c>
      <c r="D155" s="165" t="s">
        <v>1579</v>
      </c>
    </row>
    <row r="156" spans="1:4" ht="45">
      <c r="A156" s="116">
        <v>140</v>
      </c>
      <c r="B156" s="130" t="s">
        <v>208</v>
      </c>
      <c r="C156" s="130" t="s">
        <v>1275</v>
      </c>
      <c r="D156" s="133" t="s">
        <v>1580</v>
      </c>
    </row>
    <row r="157" spans="1:4" ht="105">
      <c r="A157" s="116">
        <v>141</v>
      </c>
      <c r="B157" s="130" t="s">
        <v>208</v>
      </c>
      <c r="C157" s="130" t="s">
        <v>1276</v>
      </c>
      <c r="D157" s="138" t="s">
        <v>1581</v>
      </c>
    </row>
    <row r="158" spans="1:4" ht="105">
      <c r="A158" s="116">
        <v>142</v>
      </c>
      <c r="B158" s="130" t="s">
        <v>208</v>
      </c>
      <c r="C158" s="130" t="s">
        <v>1277</v>
      </c>
      <c r="D158" s="138" t="s">
        <v>1582</v>
      </c>
    </row>
    <row r="159" spans="1:4" ht="30">
      <c r="A159" s="116">
        <v>143</v>
      </c>
      <c r="B159" s="130" t="s">
        <v>208</v>
      </c>
      <c r="C159" s="130" t="s">
        <v>1278</v>
      </c>
      <c r="D159" s="165" t="s">
        <v>1657</v>
      </c>
    </row>
    <row r="160" spans="1:4" ht="60">
      <c r="A160" s="116">
        <v>144</v>
      </c>
      <c r="B160" s="130" t="s">
        <v>208</v>
      </c>
      <c r="C160" s="130" t="s">
        <v>1279</v>
      </c>
      <c r="D160" s="138" t="s">
        <v>1583</v>
      </c>
    </row>
    <row r="161" spans="1:4" ht="75">
      <c r="A161" s="116">
        <v>145</v>
      </c>
      <c r="B161" s="130" t="s">
        <v>208</v>
      </c>
      <c r="C161" s="130" t="s">
        <v>1280</v>
      </c>
      <c r="D161" s="138" t="s">
        <v>1584</v>
      </c>
    </row>
    <row r="162" spans="1:4" ht="45">
      <c r="A162" s="116">
        <v>146</v>
      </c>
      <c r="B162" s="130" t="s">
        <v>208</v>
      </c>
      <c r="C162" s="130" t="s">
        <v>1661</v>
      </c>
      <c r="D162" s="138" t="s">
        <v>1662</v>
      </c>
    </row>
    <row r="163" spans="1:4" ht="75">
      <c r="A163" s="116">
        <v>147</v>
      </c>
      <c r="B163" s="130" t="s">
        <v>208</v>
      </c>
      <c r="C163" s="130" t="s">
        <v>1447</v>
      </c>
      <c r="D163" s="165" t="s">
        <v>1585</v>
      </c>
    </row>
    <row r="164" spans="1:4" ht="60">
      <c r="A164" s="116">
        <v>148</v>
      </c>
      <c r="B164" s="130" t="s">
        <v>208</v>
      </c>
      <c r="C164" s="130" t="s">
        <v>1305</v>
      </c>
      <c r="D164" s="138" t="s">
        <v>1586</v>
      </c>
    </row>
    <row r="165" spans="1:4" ht="60">
      <c r="A165" s="116">
        <v>149</v>
      </c>
      <c r="B165" s="130" t="s">
        <v>208</v>
      </c>
      <c r="C165" s="130" t="s">
        <v>1527</v>
      </c>
      <c r="D165" s="138" t="s">
        <v>1587</v>
      </c>
    </row>
    <row r="166" spans="1:4" ht="150">
      <c r="A166" s="116">
        <v>150</v>
      </c>
      <c r="B166" s="130" t="s">
        <v>208</v>
      </c>
      <c r="C166" s="130" t="s">
        <v>1281</v>
      </c>
      <c r="D166" s="165" t="s">
        <v>1588</v>
      </c>
    </row>
    <row r="167" spans="1:4" ht="150">
      <c r="A167" s="116">
        <v>151</v>
      </c>
      <c r="B167" s="130" t="s">
        <v>208</v>
      </c>
      <c r="C167" s="130" t="s">
        <v>1282</v>
      </c>
      <c r="D167" s="165" t="s">
        <v>1589</v>
      </c>
    </row>
    <row r="168" spans="1:4" ht="60">
      <c r="A168" s="116">
        <v>152</v>
      </c>
      <c r="B168" s="130" t="s">
        <v>208</v>
      </c>
      <c r="C168" s="130" t="s">
        <v>1283</v>
      </c>
      <c r="D168" s="138" t="s">
        <v>1590</v>
      </c>
    </row>
    <row r="169" spans="1:4" ht="61.5" customHeight="1">
      <c r="A169" s="116">
        <v>153</v>
      </c>
      <c r="B169" s="130" t="s">
        <v>208</v>
      </c>
      <c r="C169" s="130" t="s">
        <v>1666</v>
      </c>
      <c r="D169" s="138" t="s">
        <v>1667</v>
      </c>
    </row>
    <row r="170" spans="1:4" ht="75">
      <c r="A170" s="116">
        <v>154</v>
      </c>
      <c r="B170" s="130" t="s">
        <v>208</v>
      </c>
      <c r="C170" s="130" t="s">
        <v>1284</v>
      </c>
      <c r="D170" s="138" t="s">
        <v>1591</v>
      </c>
    </row>
    <row r="171" spans="1:4" ht="60">
      <c r="A171" s="116">
        <v>155</v>
      </c>
      <c r="B171" s="130" t="s">
        <v>208</v>
      </c>
      <c r="C171" s="130" t="s">
        <v>1285</v>
      </c>
      <c r="D171" s="165" t="s">
        <v>1592</v>
      </c>
    </row>
    <row r="172" spans="1:4" ht="60">
      <c r="A172" s="116">
        <v>156</v>
      </c>
      <c r="B172" s="130" t="s">
        <v>208</v>
      </c>
      <c r="C172" s="130" t="s">
        <v>1286</v>
      </c>
      <c r="D172" s="165" t="s">
        <v>1593</v>
      </c>
    </row>
    <row r="173" spans="1:4" ht="45">
      <c r="A173" s="116">
        <v>157</v>
      </c>
      <c r="B173" s="130" t="s">
        <v>208</v>
      </c>
      <c r="C173" s="130" t="s">
        <v>1287</v>
      </c>
      <c r="D173" s="165" t="s">
        <v>1594</v>
      </c>
    </row>
    <row r="174" spans="1:4" ht="45">
      <c r="A174" s="116">
        <v>158</v>
      </c>
      <c r="B174" s="130" t="s">
        <v>208</v>
      </c>
      <c r="C174" s="130" t="s">
        <v>1288</v>
      </c>
      <c r="D174" s="165" t="s">
        <v>1595</v>
      </c>
    </row>
    <row r="175" spans="1:4" ht="45">
      <c r="A175" s="116">
        <v>159</v>
      </c>
      <c r="B175" s="130" t="s">
        <v>208</v>
      </c>
      <c r="C175" s="130" t="s">
        <v>1289</v>
      </c>
      <c r="D175" s="165" t="s">
        <v>1596</v>
      </c>
    </row>
    <row r="176" spans="1:4" ht="45">
      <c r="A176" s="116">
        <v>160</v>
      </c>
      <c r="B176" s="130" t="s">
        <v>208</v>
      </c>
      <c r="C176" s="130" t="s">
        <v>1290</v>
      </c>
      <c r="D176" s="165" t="s">
        <v>1597</v>
      </c>
    </row>
    <row r="177" spans="1:4" ht="90">
      <c r="A177" s="116">
        <v>161</v>
      </c>
      <c r="B177" s="130" t="s">
        <v>208</v>
      </c>
      <c r="C177" s="130" t="s">
        <v>1291</v>
      </c>
      <c r="D177" s="165" t="s">
        <v>1598</v>
      </c>
    </row>
    <row r="178" spans="1:4" ht="105">
      <c r="A178" s="116">
        <v>162</v>
      </c>
      <c r="B178" s="130" t="s">
        <v>208</v>
      </c>
      <c r="C178" s="130" t="s">
        <v>1292</v>
      </c>
      <c r="D178" s="165" t="s">
        <v>1599</v>
      </c>
    </row>
    <row r="179" spans="1:4" ht="75">
      <c r="A179" s="116">
        <v>163</v>
      </c>
      <c r="B179" s="130" t="s">
        <v>208</v>
      </c>
      <c r="C179" s="130" t="s">
        <v>1293</v>
      </c>
      <c r="D179" s="165" t="s">
        <v>1600</v>
      </c>
    </row>
    <row r="180" spans="1:4" ht="45">
      <c r="A180" s="116">
        <v>164</v>
      </c>
      <c r="B180" s="130" t="s">
        <v>208</v>
      </c>
      <c r="C180" s="130" t="s">
        <v>1294</v>
      </c>
      <c r="D180" s="165" t="s">
        <v>1601</v>
      </c>
    </row>
    <row r="181" spans="1:4" ht="75">
      <c r="A181" s="116">
        <v>165</v>
      </c>
      <c r="B181" s="130" t="s">
        <v>208</v>
      </c>
      <c r="C181" s="130" t="s">
        <v>1295</v>
      </c>
      <c r="D181" s="165" t="s">
        <v>1602</v>
      </c>
    </row>
    <row r="182" spans="1:4" ht="60">
      <c r="A182" s="116">
        <v>166</v>
      </c>
      <c r="B182" s="130" t="s">
        <v>208</v>
      </c>
      <c r="C182" s="130" t="s">
        <v>1448</v>
      </c>
      <c r="D182" s="165" t="s">
        <v>1603</v>
      </c>
    </row>
    <row r="183" spans="1:4" ht="150">
      <c r="A183" s="116">
        <v>167</v>
      </c>
      <c r="B183" s="130" t="s">
        <v>208</v>
      </c>
      <c r="C183" s="130" t="s">
        <v>1296</v>
      </c>
      <c r="D183" s="165" t="s">
        <v>1604</v>
      </c>
    </row>
    <row r="184" spans="1:4" ht="45">
      <c r="A184" s="116">
        <v>168</v>
      </c>
      <c r="B184" s="130" t="s">
        <v>208</v>
      </c>
      <c r="C184" s="130" t="s">
        <v>1297</v>
      </c>
      <c r="D184" s="165" t="s">
        <v>1605</v>
      </c>
    </row>
    <row r="185" spans="1:4" ht="45">
      <c r="A185" s="116">
        <v>169</v>
      </c>
      <c r="B185" s="130" t="s">
        <v>208</v>
      </c>
      <c r="C185" s="130" t="s">
        <v>1298</v>
      </c>
      <c r="D185" s="165" t="s">
        <v>1606</v>
      </c>
    </row>
    <row r="186" spans="1:4" ht="45">
      <c r="A186" s="116">
        <v>170</v>
      </c>
      <c r="B186" s="130" t="s">
        <v>208</v>
      </c>
      <c r="C186" s="130" t="s">
        <v>1299</v>
      </c>
      <c r="D186" s="138" t="s">
        <v>1607</v>
      </c>
    </row>
    <row r="187" spans="1:4" ht="90">
      <c r="A187" s="116">
        <v>171</v>
      </c>
      <c r="B187" s="130" t="s">
        <v>208</v>
      </c>
      <c r="C187" s="130" t="s">
        <v>1300</v>
      </c>
      <c r="D187" s="138" t="s">
        <v>1406</v>
      </c>
    </row>
    <row r="188" spans="1:4" ht="53.25" customHeight="1">
      <c r="A188" s="116">
        <v>172</v>
      </c>
      <c r="B188" s="130" t="s">
        <v>208</v>
      </c>
      <c r="C188" s="130" t="s">
        <v>1779</v>
      </c>
      <c r="D188" s="138" t="s">
        <v>1770</v>
      </c>
    </row>
    <row r="189" spans="1:4" ht="45">
      <c r="A189" s="116">
        <v>173</v>
      </c>
      <c r="B189" s="130" t="s">
        <v>208</v>
      </c>
      <c r="C189" s="130" t="s">
        <v>1301</v>
      </c>
      <c r="D189" s="138" t="s">
        <v>1408</v>
      </c>
    </row>
    <row r="190" spans="1:4" ht="30">
      <c r="A190" s="116">
        <v>174</v>
      </c>
      <c r="B190" s="130" t="s">
        <v>208</v>
      </c>
      <c r="C190" s="130" t="s">
        <v>1302</v>
      </c>
      <c r="D190" s="138" t="s">
        <v>1407</v>
      </c>
    </row>
    <row r="191" spans="1:4" ht="30">
      <c r="A191" s="116">
        <v>175</v>
      </c>
      <c r="B191" s="130" t="s">
        <v>208</v>
      </c>
      <c r="C191" s="130" t="s">
        <v>1530</v>
      </c>
      <c r="D191" s="138" t="s">
        <v>1618</v>
      </c>
    </row>
    <row r="192" spans="1:4" ht="45">
      <c r="A192" s="116">
        <v>176</v>
      </c>
      <c r="B192" s="130" t="s">
        <v>208</v>
      </c>
      <c r="C192" s="130" t="s">
        <v>1303</v>
      </c>
      <c r="D192" s="165" t="s">
        <v>218</v>
      </c>
    </row>
    <row r="193" spans="1:4" ht="60">
      <c r="A193" s="116">
        <v>177</v>
      </c>
      <c r="B193" s="130" t="s">
        <v>208</v>
      </c>
      <c r="C193" s="130" t="s">
        <v>1528</v>
      </c>
      <c r="D193" s="165" t="s">
        <v>1529</v>
      </c>
    </row>
    <row r="194" spans="1:4" ht="42.75" customHeight="1">
      <c r="A194" s="116">
        <v>178</v>
      </c>
      <c r="B194" s="130" t="s">
        <v>208</v>
      </c>
      <c r="C194" s="130" t="s">
        <v>1616</v>
      </c>
      <c r="D194" s="165" t="s">
        <v>1617</v>
      </c>
    </row>
    <row r="195" spans="1:4" ht="42.75" customHeight="1">
      <c r="A195" s="116">
        <v>179</v>
      </c>
      <c r="B195" s="130" t="s">
        <v>208</v>
      </c>
      <c r="C195" s="131" t="s">
        <v>1837</v>
      </c>
      <c r="D195" s="165" t="s">
        <v>1838</v>
      </c>
    </row>
    <row r="196" spans="1:4" ht="45">
      <c r="A196" s="116">
        <v>180</v>
      </c>
      <c r="B196" s="130" t="s">
        <v>208</v>
      </c>
      <c r="C196" s="131" t="s">
        <v>1525</v>
      </c>
      <c r="D196" s="133" t="s">
        <v>1610</v>
      </c>
    </row>
    <row r="197" spans="1:4" ht="150">
      <c r="A197" s="116">
        <v>181</v>
      </c>
      <c r="B197" s="130" t="s">
        <v>208</v>
      </c>
      <c r="C197" s="131" t="s">
        <v>1663</v>
      </c>
      <c r="D197" s="132" t="s">
        <v>1664</v>
      </c>
    </row>
    <row r="198" spans="1:4" ht="60">
      <c r="A198" s="116">
        <v>182</v>
      </c>
      <c r="B198" s="130" t="s">
        <v>208</v>
      </c>
      <c r="C198" s="131" t="s">
        <v>1502</v>
      </c>
      <c r="D198" s="133" t="s">
        <v>1609</v>
      </c>
    </row>
    <row r="199" spans="1:4" ht="30">
      <c r="A199" s="116">
        <v>183</v>
      </c>
      <c r="B199" s="130" t="s">
        <v>208</v>
      </c>
      <c r="C199" s="131" t="s">
        <v>1304</v>
      </c>
      <c r="D199" s="133" t="s">
        <v>1611</v>
      </c>
    </row>
    <row r="200" spans="1:4" ht="30">
      <c r="A200" s="116">
        <v>184</v>
      </c>
      <c r="B200" s="130" t="s">
        <v>208</v>
      </c>
      <c r="C200" s="131" t="s">
        <v>1306</v>
      </c>
      <c r="D200" s="132" t="s">
        <v>1608</v>
      </c>
    </row>
    <row r="201" spans="1:4" ht="90">
      <c r="A201" s="116">
        <v>185</v>
      </c>
      <c r="B201" s="130" t="s">
        <v>208</v>
      </c>
      <c r="C201" s="134" t="s">
        <v>1449</v>
      </c>
      <c r="D201" s="133" t="s">
        <v>554</v>
      </c>
    </row>
    <row r="202" spans="1:4" ht="45">
      <c r="A202" s="116">
        <v>186</v>
      </c>
      <c r="B202" s="130" t="s">
        <v>208</v>
      </c>
      <c r="C202" s="134" t="s">
        <v>1450</v>
      </c>
      <c r="D202" s="132" t="s">
        <v>1222</v>
      </c>
    </row>
    <row r="203" spans="1:4" ht="45">
      <c r="A203" s="116">
        <v>187</v>
      </c>
      <c r="B203" s="130" t="s">
        <v>208</v>
      </c>
      <c r="C203" s="134" t="s">
        <v>1248</v>
      </c>
      <c r="D203" s="132" t="s">
        <v>1120</v>
      </c>
    </row>
    <row r="204" spans="1:4" ht="60">
      <c r="A204" s="116">
        <v>188</v>
      </c>
      <c r="B204" s="130" t="s">
        <v>208</v>
      </c>
      <c r="C204" s="131" t="s">
        <v>1249</v>
      </c>
      <c r="D204" s="133" t="s">
        <v>1612</v>
      </c>
    </row>
    <row r="205" spans="1:4" ht="60">
      <c r="A205" s="116">
        <v>189</v>
      </c>
      <c r="B205" s="130" t="s">
        <v>208</v>
      </c>
      <c r="C205" s="131" t="s">
        <v>1250</v>
      </c>
      <c r="D205" s="132" t="s">
        <v>1121</v>
      </c>
    </row>
    <row r="206" spans="1:4" ht="75">
      <c r="A206" s="116">
        <v>190</v>
      </c>
      <c r="B206" s="130" t="s">
        <v>208</v>
      </c>
      <c r="C206" s="131" t="s">
        <v>1251</v>
      </c>
      <c r="D206" s="133" t="s">
        <v>1215</v>
      </c>
    </row>
    <row r="207" spans="1:4" ht="75">
      <c r="A207" s="116">
        <v>191</v>
      </c>
      <c r="B207" s="130" t="s">
        <v>208</v>
      </c>
      <c r="C207" s="131" t="s">
        <v>1252</v>
      </c>
      <c r="D207" s="133" t="s">
        <v>1613</v>
      </c>
    </row>
    <row r="208" spans="1:4" ht="60">
      <c r="A208" s="116">
        <v>192</v>
      </c>
      <c r="B208" s="130" t="s">
        <v>208</v>
      </c>
      <c r="C208" s="131" t="s">
        <v>1766</v>
      </c>
      <c r="D208" s="133" t="s">
        <v>1767</v>
      </c>
    </row>
    <row r="209" spans="1:4" ht="38.25" customHeight="1">
      <c r="A209" s="116">
        <v>193</v>
      </c>
      <c r="B209" s="130" t="s">
        <v>208</v>
      </c>
      <c r="C209" s="131" t="s">
        <v>1839</v>
      </c>
      <c r="D209" s="138" t="s">
        <v>1811</v>
      </c>
    </row>
    <row r="210" spans="1:4" ht="45">
      <c r="A210" s="116">
        <v>194</v>
      </c>
      <c r="B210" s="130" t="s">
        <v>208</v>
      </c>
      <c r="C210" s="131" t="s">
        <v>1253</v>
      </c>
      <c r="D210" s="132" t="s">
        <v>1221</v>
      </c>
    </row>
    <row r="211" spans="1:4" ht="45">
      <c r="A211" s="116">
        <v>195</v>
      </c>
      <c r="B211" s="130" t="s">
        <v>208</v>
      </c>
      <c r="C211" s="131" t="s">
        <v>1307</v>
      </c>
      <c r="D211" s="132" t="s">
        <v>1308</v>
      </c>
    </row>
    <row r="212" spans="1:4" ht="30">
      <c r="A212" s="116">
        <v>196</v>
      </c>
      <c r="B212" s="130" t="s">
        <v>208</v>
      </c>
      <c r="C212" s="131" t="s">
        <v>1254</v>
      </c>
      <c r="D212" s="132" t="s">
        <v>1122</v>
      </c>
    </row>
    <row r="213" spans="1:4" ht="60">
      <c r="A213" s="116">
        <v>197</v>
      </c>
      <c r="B213" s="130" t="s">
        <v>208</v>
      </c>
      <c r="C213" s="131" t="s">
        <v>1255</v>
      </c>
      <c r="D213" s="133" t="s">
        <v>1123</v>
      </c>
    </row>
  </sheetData>
  <autoFilter ref="A4:I272"/>
  <mergeCells count="14">
    <mergeCell ref="B106:D106"/>
    <mergeCell ref="B37:D37"/>
    <mergeCell ref="B6:D6"/>
    <mergeCell ref="B10:D10"/>
    <mergeCell ref="B14:D14"/>
    <mergeCell ref="B33:D33"/>
    <mergeCell ref="A1:D1"/>
    <mergeCell ref="B99:D99"/>
    <mergeCell ref="B47:D47"/>
    <mergeCell ref="B78:D78"/>
    <mergeCell ref="A2:D2"/>
    <mergeCell ref="A3:D3"/>
    <mergeCell ref="A5:D5"/>
    <mergeCell ref="B53:D53"/>
  </mergeCells>
  <pageMargins left="0.87" right="0.24" top="0.39370078740157483" bottom="0.98425196850393704" header="0.39370078740157483" footer="0.23622047244094491"/>
  <pageSetup paperSize="9" scale="65" fitToHeight="0"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dimension ref="A1:D24"/>
  <sheetViews>
    <sheetView workbookViewId="0">
      <selection activeCell="G10" sqref="G10"/>
    </sheetView>
  </sheetViews>
  <sheetFormatPr defaultRowHeight="12.75"/>
  <cols>
    <col min="1" max="1" width="57.5703125" customWidth="1"/>
    <col min="2" max="2" width="34.85546875" customWidth="1"/>
    <col min="3" max="3" width="16.140625" hidden="1" customWidth="1"/>
    <col min="4" max="4" width="15.28515625" hidden="1" customWidth="1"/>
  </cols>
  <sheetData>
    <row r="1" spans="1:4" ht="39" customHeight="1">
      <c r="A1" s="457" t="str">
        <f>"Приложение №"&amp;Н2доркап&amp;"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4" ht="54.75" customHeight="1">
      <c r="A2" s="457" t="str">
        <f>"Приложение №"&amp;Н1доркап&amp;"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c r="C2" s="457"/>
      <c r="D2" s="457"/>
    </row>
    <row r="3" spans="1:4" ht="96" customHeight="1">
      <c r="A3" s="507" t="s">
        <v>2168</v>
      </c>
      <c r="B3" s="507"/>
      <c r="C3" s="507"/>
      <c r="D3" s="507"/>
    </row>
    <row r="4" spans="1:4">
      <c r="A4" s="155"/>
      <c r="B4" s="155"/>
      <c r="C4" s="155"/>
      <c r="D4" s="155"/>
    </row>
    <row r="5" spans="1:4" ht="22.5" customHeight="1">
      <c r="A5" s="234" t="s">
        <v>21</v>
      </c>
      <c r="B5" s="22" t="s">
        <v>1341</v>
      </c>
      <c r="C5" s="22" t="s">
        <v>1856</v>
      </c>
      <c r="D5" s="22" t="s">
        <v>1857</v>
      </c>
    </row>
    <row r="6" spans="1:4" ht="15">
      <c r="A6" s="429" t="s">
        <v>1061</v>
      </c>
      <c r="B6" s="430">
        <f>SUM(B7:B24)</f>
        <v>0</v>
      </c>
      <c r="C6" s="259">
        <f>SUM(C7:C24)</f>
        <v>0</v>
      </c>
      <c r="D6" s="259">
        <f>SUM(D7:D24)</f>
        <v>0</v>
      </c>
    </row>
    <row r="7" spans="1:4" ht="14.25">
      <c r="A7" s="36" t="s">
        <v>57</v>
      </c>
      <c r="B7" s="236"/>
      <c r="C7" s="236"/>
      <c r="D7" s="236"/>
    </row>
    <row r="8" spans="1:4" ht="14.25">
      <c r="A8" s="36" t="s">
        <v>79</v>
      </c>
      <c r="B8" s="236"/>
      <c r="C8" s="236"/>
      <c r="D8" s="236"/>
    </row>
    <row r="9" spans="1:4" ht="14.25">
      <c r="A9" s="36" t="s">
        <v>1242</v>
      </c>
      <c r="B9" s="236"/>
      <c r="C9" s="236"/>
      <c r="D9" s="236"/>
    </row>
    <row r="10" spans="1:4" ht="14.25">
      <c r="A10" s="36" t="s">
        <v>2163</v>
      </c>
      <c r="B10" s="236"/>
      <c r="C10" s="236"/>
      <c r="D10" s="236"/>
    </row>
    <row r="11" spans="1:4" ht="14.25">
      <c r="A11" s="36" t="s">
        <v>59</v>
      </c>
      <c r="B11" s="236"/>
      <c r="C11" s="236"/>
      <c r="D11" s="236"/>
    </row>
    <row r="12" spans="1:4" ht="14.25">
      <c r="A12" s="12" t="s">
        <v>231</v>
      </c>
      <c r="B12" s="236"/>
      <c r="C12" s="236"/>
      <c r="D12" s="236"/>
    </row>
    <row r="13" spans="1:4" ht="14.25">
      <c r="A13" s="36" t="s">
        <v>80</v>
      </c>
      <c r="B13" s="236"/>
      <c r="C13" s="236"/>
      <c r="D13" s="236"/>
    </row>
    <row r="14" spans="1:4" ht="14.25">
      <c r="A14" s="36" t="s">
        <v>135</v>
      </c>
      <c r="B14" s="236"/>
      <c r="C14" s="236"/>
      <c r="D14" s="236"/>
    </row>
    <row r="15" spans="1:4" ht="14.25">
      <c r="A15" s="36" t="s">
        <v>136</v>
      </c>
      <c r="B15" s="236"/>
      <c r="C15" s="236"/>
      <c r="D15" s="236"/>
    </row>
    <row r="16" spans="1:4" ht="14.25">
      <c r="A16" s="36" t="s">
        <v>81</v>
      </c>
      <c r="B16" s="236"/>
      <c r="C16" s="236"/>
      <c r="D16" s="236"/>
    </row>
    <row r="17" spans="1:4" ht="14.25">
      <c r="A17" s="36" t="s">
        <v>1243</v>
      </c>
      <c r="B17" s="277"/>
      <c r="C17" s="317"/>
      <c r="D17" s="317"/>
    </row>
    <row r="18" spans="1:4" ht="14.25">
      <c r="A18" s="36" t="s">
        <v>82</v>
      </c>
      <c r="B18" s="277"/>
      <c r="C18" s="317"/>
      <c r="D18" s="317"/>
    </row>
    <row r="19" spans="1:4" ht="14.25">
      <c r="A19" s="24" t="s">
        <v>2164</v>
      </c>
      <c r="B19" s="277"/>
      <c r="C19" s="317"/>
      <c r="D19" s="317"/>
    </row>
    <row r="20" spans="1:4" ht="14.25">
      <c r="A20" s="36" t="s">
        <v>84</v>
      </c>
      <c r="B20" s="277"/>
      <c r="C20" s="277"/>
      <c r="D20" s="277"/>
    </row>
    <row r="21" spans="1:4" ht="14.25">
      <c r="A21" s="36" t="s">
        <v>85</v>
      </c>
      <c r="B21" s="317"/>
      <c r="C21" s="277"/>
      <c r="D21" s="317"/>
    </row>
    <row r="22" spans="1:4" ht="14.25">
      <c r="A22" s="36" t="s">
        <v>138</v>
      </c>
      <c r="B22" s="317"/>
      <c r="C22" s="277"/>
      <c r="D22" s="317"/>
    </row>
    <row r="23" spans="1:4" ht="14.25">
      <c r="A23" s="36" t="s">
        <v>139</v>
      </c>
      <c r="B23" s="317"/>
      <c r="C23" s="277"/>
      <c r="D23" s="317"/>
    </row>
    <row r="24" spans="1:4" ht="14.25">
      <c r="A24" s="36" t="s">
        <v>86</v>
      </c>
      <c r="B24" s="317"/>
      <c r="C24" s="317"/>
      <c r="D24" s="277"/>
    </row>
  </sheetData>
  <mergeCells count="3">
    <mergeCell ref="A1:D1"/>
    <mergeCell ref="A2:D2"/>
    <mergeCell ref="A3:D3"/>
  </mergeCells>
  <pageMargins left="0.7" right="0.24"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dimension ref="A1:B7"/>
  <sheetViews>
    <sheetView workbookViewId="0">
      <selection activeCell="B8" sqref="B8"/>
    </sheetView>
  </sheetViews>
  <sheetFormatPr defaultRowHeight="12.75"/>
  <cols>
    <col min="1" max="1" width="62.42578125" customWidth="1"/>
    <col min="2" max="2" width="20" customWidth="1"/>
  </cols>
  <sheetData>
    <row r="1" spans="1:2" ht="53.25" customHeight="1">
      <c r="A1" s="472" t="str">
        <f>"Приложение №"&amp;H2гор_среда_10&amp;"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72"/>
    </row>
    <row r="2" spans="1:2" ht="67.5" customHeight="1">
      <c r="A2" s="472" t="str">
        <f>"Приложение №"&amp;H1гор_среда_10&amp;" к решению
Богучанского районного Совета депутатов
от "&amp;Р1дата&amp;" года №"&amp;е213</f>
        <v>Приложение № к решению
Богучанского районного Совета депутатов
от 22.12.2021 года №6/1-25</v>
      </c>
      <c r="B2" s="472"/>
    </row>
    <row r="3" spans="1:2" ht="180" customHeight="1">
      <c r="A3" s="508" t="s">
        <v>1840</v>
      </c>
      <c r="B3" s="508"/>
    </row>
    <row r="4" spans="1:2">
      <c r="A4" s="3"/>
      <c r="B4" s="8" t="s">
        <v>69</v>
      </c>
    </row>
    <row r="5" spans="1:2">
      <c r="A5" s="32" t="s">
        <v>21</v>
      </c>
      <c r="B5" s="32" t="s">
        <v>1343</v>
      </c>
    </row>
    <row r="6" spans="1:2" ht="15">
      <c r="A6" s="364" t="s">
        <v>70</v>
      </c>
      <c r="B6" s="365">
        <f>SUM(B7:B10)</f>
        <v>0</v>
      </c>
    </row>
    <row r="7" spans="1:2" ht="17.25" customHeight="1">
      <c r="A7" s="10" t="s">
        <v>1244</v>
      </c>
      <c r="B7" s="25"/>
    </row>
  </sheetData>
  <mergeCells count="3">
    <mergeCell ref="A1:B1"/>
    <mergeCell ref="A2:B2"/>
    <mergeCell ref="A3:B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sheetPr>
    <tabColor theme="9" tint="-0.249977111117893"/>
  </sheetPr>
  <dimension ref="A1:B23"/>
  <sheetViews>
    <sheetView workbookViewId="0">
      <selection activeCell="B7" sqref="B7:B23"/>
    </sheetView>
  </sheetViews>
  <sheetFormatPr defaultRowHeight="12.75"/>
  <cols>
    <col min="1" max="1" width="60.85546875" customWidth="1"/>
    <col min="2" max="2" width="24.5703125" customWidth="1"/>
  </cols>
  <sheetData>
    <row r="1" spans="1:2" ht="44.25" customHeight="1">
      <c r="A1" s="457" t="str">
        <f>"Приложение №"&amp;Н2рег_вып&amp;"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row>
    <row r="2" spans="1:2" ht="46.5" customHeight="1">
      <c r="A2" s="457" t="str">
        <f>"Приложение №"&amp;Н1рег_вып&amp;"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row>
    <row r="3" spans="1:2" ht="78.75" customHeight="1">
      <c r="A3" s="456" t="s">
        <v>1790</v>
      </c>
      <c r="B3" s="456"/>
    </row>
    <row r="4" spans="1:2">
      <c r="A4" s="3"/>
      <c r="B4" s="8"/>
    </row>
    <row r="5" spans="1:2" ht="14.25">
      <c r="A5" s="22" t="s">
        <v>21</v>
      </c>
      <c r="B5" s="22" t="s">
        <v>1245</v>
      </c>
    </row>
    <row r="6" spans="1:2" ht="15">
      <c r="A6" s="251" t="s">
        <v>70</v>
      </c>
      <c r="B6" s="250">
        <f>SUM(B7:B26)</f>
        <v>0</v>
      </c>
    </row>
    <row r="7" spans="1:2" ht="14.25">
      <c r="A7" s="252" t="s">
        <v>57</v>
      </c>
      <c r="B7" s="253"/>
    </row>
    <row r="8" spans="1:2" ht="14.25">
      <c r="A8" s="252" t="s">
        <v>79</v>
      </c>
      <c r="B8" s="253"/>
    </row>
    <row r="9" spans="1:2" ht="14.25">
      <c r="A9" s="252" t="s">
        <v>1242</v>
      </c>
      <c r="B9" s="253"/>
    </row>
    <row r="10" spans="1:2" ht="14.25">
      <c r="A10" s="252" t="s">
        <v>59</v>
      </c>
      <c r="B10" s="253"/>
    </row>
    <row r="11" spans="1:2" ht="14.25">
      <c r="A11" s="252" t="s">
        <v>231</v>
      </c>
      <c r="B11" s="253"/>
    </row>
    <row r="12" spans="1:2" ht="14.25">
      <c r="A12" s="252" t="s">
        <v>80</v>
      </c>
      <c r="B12" s="253"/>
    </row>
    <row r="13" spans="1:2" ht="14.25">
      <c r="A13" s="252" t="s">
        <v>135</v>
      </c>
      <c r="B13" s="253"/>
    </row>
    <row r="14" spans="1:2" ht="14.25">
      <c r="A14" s="252" t="s">
        <v>81</v>
      </c>
      <c r="B14" s="253"/>
    </row>
    <row r="15" spans="1:2" ht="14.25">
      <c r="A15" s="252" t="s">
        <v>136</v>
      </c>
      <c r="B15" s="253"/>
    </row>
    <row r="16" spans="1:2" ht="14.25">
      <c r="A16" s="252" t="s">
        <v>1243</v>
      </c>
      <c r="B16" s="253"/>
    </row>
    <row r="17" spans="1:2" ht="14.25">
      <c r="A17" s="252" t="s">
        <v>83</v>
      </c>
      <c r="B17" s="253"/>
    </row>
    <row r="18" spans="1:2" ht="14.25">
      <c r="A18" s="252" t="s">
        <v>82</v>
      </c>
      <c r="B18" s="253"/>
    </row>
    <row r="19" spans="1:2" ht="14.25">
      <c r="A19" s="252" t="s">
        <v>85</v>
      </c>
      <c r="B19" s="253"/>
    </row>
    <row r="20" spans="1:2" ht="14.25">
      <c r="A20" s="252" t="s">
        <v>1244</v>
      </c>
      <c r="B20" s="253"/>
    </row>
    <row r="21" spans="1:2" ht="14.25">
      <c r="A21" s="252" t="s">
        <v>138</v>
      </c>
      <c r="B21" s="253"/>
    </row>
    <row r="22" spans="1:2" ht="14.25">
      <c r="A22" s="252" t="s">
        <v>139</v>
      </c>
      <c r="B22" s="253"/>
    </row>
    <row r="23" spans="1:2" ht="14.25">
      <c r="A23" s="252" t="s">
        <v>86</v>
      </c>
      <c r="B23" s="253"/>
    </row>
  </sheetData>
  <mergeCells count="3">
    <mergeCell ref="A1:B1"/>
    <mergeCell ref="A2:B2"/>
    <mergeCell ref="A3:B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dimension ref="A1:D9"/>
  <sheetViews>
    <sheetView workbookViewId="0">
      <selection activeCell="B10" sqref="B10"/>
    </sheetView>
  </sheetViews>
  <sheetFormatPr defaultRowHeight="12.75"/>
  <cols>
    <col min="1" max="1" width="56.42578125" customWidth="1"/>
    <col min="2" max="2" width="23.85546875" customWidth="1"/>
    <col min="3" max="4" width="15" customWidth="1"/>
  </cols>
  <sheetData>
    <row r="1" spans="1:4" ht="45.75" customHeight="1">
      <c r="A1" s="457" t="str">
        <f>"Приложение №"&amp;Н2гор_среда&amp;"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53"/>
      <c r="D1" s="53"/>
    </row>
    <row r="2" spans="1:4" ht="45" customHeight="1">
      <c r="A2" s="457" t="str">
        <f>"Приложение №"&amp;Н1гор_среда&amp;"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c r="C2" s="53"/>
      <c r="D2" s="53"/>
    </row>
    <row r="3" spans="1:4" ht="180" customHeight="1">
      <c r="A3" s="508" t="s">
        <v>1810</v>
      </c>
      <c r="B3" s="508"/>
      <c r="C3" s="240"/>
      <c r="D3" s="240"/>
    </row>
    <row r="4" spans="1:4">
      <c r="A4" s="3"/>
      <c r="B4" s="8" t="s">
        <v>69</v>
      </c>
      <c r="C4" s="8"/>
    </row>
    <row r="5" spans="1:4">
      <c r="A5" s="32" t="s">
        <v>21</v>
      </c>
      <c r="B5" s="32" t="s">
        <v>1343</v>
      </c>
    </row>
    <row r="6" spans="1:4" ht="15">
      <c r="A6" s="238" t="s">
        <v>70</v>
      </c>
      <c r="B6" s="35">
        <f>SUM(B7:B10)</f>
        <v>0</v>
      </c>
    </row>
    <row r="7" spans="1:4" ht="15">
      <c r="A7" s="10" t="s">
        <v>1244</v>
      </c>
      <c r="B7" s="297"/>
    </row>
    <row r="8" spans="1:4" ht="14.25" hidden="1">
      <c r="A8" s="10" t="s">
        <v>1236</v>
      </c>
      <c r="B8" s="25"/>
    </row>
    <row r="9" spans="1:4" ht="14.25" hidden="1">
      <c r="A9" s="10" t="s">
        <v>138</v>
      </c>
      <c r="B9" s="25"/>
    </row>
  </sheetData>
  <mergeCells count="3">
    <mergeCell ref="A1:B1"/>
    <mergeCell ref="A2:B2"/>
    <mergeCell ref="A3:B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dimension ref="A1:D17"/>
  <sheetViews>
    <sheetView workbookViewId="0">
      <selection activeCell="L6" sqref="L5:L6"/>
    </sheetView>
  </sheetViews>
  <sheetFormatPr defaultRowHeight="12.75"/>
  <cols>
    <col min="1" max="1" width="60" customWidth="1"/>
    <col min="2" max="2" width="27" customWidth="1"/>
    <col min="3" max="3" width="14.42578125" hidden="1" customWidth="1"/>
    <col min="4" max="4" width="14.28515625" hidden="1" customWidth="1"/>
  </cols>
  <sheetData>
    <row r="1" spans="1:4" ht="45.75" customHeight="1">
      <c r="A1" s="457" t="str">
        <f>"Приложение №"&amp;H2потенциал&amp;"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4" ht="63" customHeight="1">
      <c r="A2" s="457" t="str">
        <f>"Приложение №"&amp;H1потенциал&amp;" к решению
Богучанского районного Совета депутатов
от "&amp;Р1дата&amp;" года №"&amp;Р1номер</f>
        <v>Приложение №24 к решению
Богучанского районного Совета депутатов
от 22.12.2021 года №18/1-133</v>
      </c>
      <c r="B2" s="457"/>
      <c r="C2" s="457"/>
      <c r="D2" s="457"/>
    </row>
    <row r="3" spans="1:4" ht="90" customHeight="1">
      <c r="A3" s="485" t="s">
        <v>2166</v>
      </c>
      <c r="B3" s="485"/>
      <c r="C3" s="485"/>
      <c r="D3" s="485"/>
    </row>
    <row r="4" spans="1:4">
      <c r="A4" s="155"/>
      <c r="B4" s="8"/>
      <c r="C4" s="8"/>
      <c r="D4" s="156" t="s">
        <v>69</v>
      </c>
    </row>
    <row r="5" spans="1:4" ht="15">
      <c r="A5" s="22" t="s">
        <v>21</v>
      </c>
      <c r="B5" s="22" t="s">
        <v>1341</v>
      </c>
      <c r="C5" s="170" t="s">
        <v>1245</v>
      </c>
      <c r="D5" s="170" t="s">
        <v>1341</v>
      </c>
    </row>
    <row r="6" spans="1:4" ht="15">
      <c r="A6" s="347" t="s">
        <v>70</v>
      </c>
      <c r="B6" s="250">
        <f>SUM(B7:B17)</f>
        <v>2763258</v>
      </c>
      <c r="C6" s="250">
        <f>SUM(C7:C17)</f>
        <v>0</v>
      </c>
      <c r="D6" s="250">
        <f>SUM(D7:D17)</f>
        <v>0</v>
      </c>
    </row>
    <row r="7" spans="1:4" ht="15">
      <c r="A7" s="350" t="s">
        <v>1242</v>
      </c>
      <c r="B7" s="351">
        <v>2276</v>
      </c>
      <c r="C7" s="158"/>
      <c r="D7" s="158"/>
    </row>
    <row r="8" spans="1:4" ht="15">
      <c r="A8" s="350" t="s">
        <v>2163</v>
      </c>
      <c r="B8" s="351">
        <v>2239314</v>
      </c>
      <c r="C8" s="158"/>
      <c r="D8" s="158"/>
    </row>
    <row r="9" spans="1:4" ht="15">
      <c r="A9" s="350" t="s">
        <v>231</v>
      </c>
      <c r="B9" s="351">
        <v>108658</v>
      </c>
      <c r="C9" s="158"/>
      <c r="D9" s="158"/>
    </row>
    <row r="10" spans="1:4" ht="14.25">
      <c r="A10" s="350" t="s">
        <v>80</v>
      </c>
      <c r="B10" s="351">
        <v>9740</v>
      </c>
      <c r="C10" s="291"/>
      <c r="D10" s="291"/>
    </row>
    <row r="11" spans="1:4">
      <c r="A11" s="350" t="s">
        <v>135</v>
      </c>
      <c r="B11" s="351">
        <v>47736</v>
      </c>
    </row>
    <row r="12" spans="1:4">
      <c r="A12" s="350" t="s">
        <v>136</v>
      </c>
      <c r="B12" s="351">
        <v>4402</v>
      </c>
    </row>
    <row r="13" spans="1:4">
      <c r="A13" s="350" t="s">
        <v>81</v>
      </c>
      <c r="B13" s="351">
        <v>26363</v>
      </c>
    </row>
    <row r="14" spans="1:4">
      <c r="A14" s="350" t="s">
        <v>1243</v>
      </c>
      <c r="B14" s="351">
        <v>86523</v>
      </c>
    </row>
    <row r="15" spans="1:4">
      <c r="A15" s="350" t="s">
        <v>84</v>
      </c>
      <c r="B15" s="351">
        <v>204723</v>
      </c>
    </row>
    <row r="16" spans="1:4">
      <c r="A16" s="350" t="s">
        <v>85</v>
      </c>
      <c r="B16" s="351">
        <v>11076</v>
      </c>
    </row>
    <row r="17" spans="1:2">
      <c r="A17" s="350" t="s">
        <v>86</v>
      </c>
      <c r="B17" s="351">
        <v>22447</v>
      </c>
    </row>
  </sheetData>
  <mergeCells count="3">
    <mergeCell ref="A1:D1"/>
    <mergeCell ref="A2:D2"/>
    <mergeCell ref="A3:D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I21"/>
  <sheetViews>
    <sheetView workbookViewId="0">
      <selection activeCell="B22" sqref="B22"/>
    </sheetView>
  </sheetViews>
  <sheetFormatPr defaultRowHeight="12.75"/>
  <cols>
    <col min="1" max="1" width="57.85546875" customWidth="1"/>
    <col min="2" max="2" width="27" customWidth="1"/>
    <col min="3" max="3" width="14.42578125" hidden="1" customWidth="1"/>
    <col min="4" max="4" width="14.28515625" hidden="1" customWidth="1"/>
  </cols>
  <sheetData>
    <row r="1" spans="1:4" ht="45.75" customHeight="1">
      <c r="A1" s="457" t="str">
        <f>"Приложение №"&amp;H1УДС&amp;"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4" ht="63" customHeight="1">
      <c r="A2" s="457" t="str">
        <f>"Приложение №"&amp;H2УДС&amp;"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c r="C2" s="457"/>
      <c r="D2" s="457"/>
    </row>
    <row r="3" spans="1:4" ht="90" customHeight="1">
      <c r="A3" s="508" t="s">
        <v>1758</v>
      </c>
      <c r="B3" s="508"/>
      <c r="C3" s="508"/>
      <c r="D3" s="508"/>
    </row>
    <row r="4" spans="1:4">
      <c r="A4" s="155"/>
      <c r="B4" s="8"/>
      <c r="C4" s="8"/>
      <c r="D4" s="156" t="s">
        <v>69</v>
      </c>
    </row>
    <row r="5" spans="1:4" ht="15">
      <c r="A5" s="22" t="s">
        <v>21</v>
      </c>
      <c r="B5" s="22" t="s">
        <v>1245</v>
      </c>
      <c r="C5" s="170" t="s">
        <v>1245</v>
      </c>
      <c r="D5" s="170" t="s">
        <v>1341</v>
      </c>
    </row>
    <row r="6" spans="1:4" ht="15">
      <c r="A6" s="347" t="s">
        <v>70</v>
      </c>
      <c r="B6" s="250">
        <f>SUM(B7:B21)</f>
        <v>0</v>
      </c>
      <c r="C6" s="250">
        <f>SUM(C7:C21)</f>
        <v>0</v>
      </c>
      <c r="D6" s="250">
        <f>SUM(D7:D21)</f>
        <v>0</v>
      </c>
    </row>
    <row r="7" spans="1:4" ht="15" hidden="1">
      <c r="A7" s="348" t="s">
        <v>57</v>
      </c>
      <c r="B7" s="349"/>
      <c r="C7" s="158"/>
      <c r="D7" s="158"/>
    </row>
    <row r="8" spans="1:4" ht="15" hidden="1">
      <c r="A8" s="348" t="s">
        <v>1621</v>
      </c>
      <c r="B8" s="349"/>
      <c r="C8" s="158"/>
      <c r="D8" s="158"/>
    </row>
    <row r="9" spans="1:4" ht="15" hidden="1">
      <c r="A9" s="348" t="s">
        <v>164</v>
      </c>
      <c r="B9" s="349"/>
      <c r="C9" s="158"/>
      <c r="D9" s="158"/>
    </row>
    <row r="10" spans="1:4" ht="14.25" hidden="1">
      <c r="A10" s="348" t="s">
        <v>58</v>
      </c>
      <c r="B10" s="349"/>
      <c r="C10" s="291"/>
      <c r="D10" s="291"/>
    </row>
    <row r="11" spans="1:4">
      <c r="A11" s="350" t="s">
        <v>59</v>
      </c>
      <c r="B11" s="351"/>
    </row>
    <row r="12" spans="1:4" ht="15" hidden="1">
      <c r="A12" s="296" t="s">
        <v>231</v>
      </c>
      <c r="B12" s="297"/>
    </row>
    <row r="13" spans="1:4" ht="15" hidden="1">
      <c r="A13" s="296" t="s">
        <v>1060</v>
      </c>
      <c r="B13" s="297"/>
    </row>
    <row r="14" spans="1:4" ht="15" hidden="1">
      <c r="A14" s="296" t="s">
        <v>135</v>
      </c>
      <c r="B14" s="297"/>
    </row>
    <row r="15" spans="1:4" ht="15" hidden="1">
      <c r="A15" s="296" t="s">
        <v>136</v>
      </c>
      <c r="B15" s="297"/>
    </row>
    <row r="16" spans="1:4" ht="15" hidden="1">
      <c r="A16" s="296" t="s">
        <v>81</v>
      </c>
      <c r="B16" s="297"/>
    </row>
    <row r="17" spans="1:9" ht="15" hidden="1">
      <c r="A17" s="296" t="s">
        <v>83</v>
      </c>
      <c r="B17" s="297"/>
    </row>
    <row r="18" spans="1:9" ht="15" hidden="1">
      <c r="A18" s="296" t="s">
        <v>165</v>
      </c>
      <c r="B18" s="297"/>
    </row>
    <row r="19" spans="1:9" ht="15" hidden="1">
      <c r="A19" s="296" t="s">
        <v>82</v>
      </c>
      <c r="B19" s="304"/>
    </row>
    <row r="20" spans="1:9" ht="15" hidden="1">
      <c r="A20" s="296" t="s">
        <v>1622</v>
      </c>
    </row>
    <row r="21" spans="1:9" ht="15" hidden="1">
      <c r="A21" s="296" t="s">
        <v>86</v>
      </c>
      <c r="B21" s="304"/>
      <c r="I21" t="s">
        <v>1652</v>
      </c>
    </row>
  </sheetData>
  <mergeCells count="3">
    <mergeCell ref="A1:D1"/>
    <mergeCell ref="A2:D2"/>
    <mergeCell ref="A3:D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D11"/>
  <sheetViews>
    <sheetView workbookViewId="0">
      <selection activeCell="B7" sqref="B7:B11"/>
    </sheetView>
  </sheetViews>
  <sheetFormatPr defaultRowHeight="12.75"/>
  <cols>
    <col min="1" max="1" width="55.5703125" customWidth="1"/>
    <col min="2" max="2" width="27" customWidth="1"/>
    <col min="3" max="3" width="14.42578125" hidden="1" customWidth="1"/>
    <col min="4" max="4" width="14.28515625" hidden="1" customWidth="1"/>
  </cols>
  <sheetData>
    <row r="1" spans="1:4" ht="45.75" customHeight="1">
      <c r="A1" s="457" t="str">
        <f>"Приложение №"&amp;H2благ&amp;"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4" ht="63" customHeight="1">
      <c r="A2" s="457" t="str">
        <f>"Приложение №"&amp;H1благ&amp;"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c r="C2" s="457"/>
      <c r="D2" s="457"/>
    </row>
    <row r="3" spans="1:4" ht="137.25" customHeight="1">
      <c r="A3" s="508" t="s">
        <v>1817</v>
      </c>
      <c r="B3" s="508"/>
      <c r="C3" s="508"/>
      <c r="D3" s="508"/>
    </row>
    <row r="4" spans="1:4">
      <c r="A4" s="155"/>
      <c r="B4" s="8"/>
      <c r="C4" s="8"/>
      <c r="D4" s="156" t="s">
        <v>69</v>
      </c>
    </row>
    <row r="5" spans="1:4" ht="15">
      <c r="A5" s="22" t="s">
        <v>21</v>
      </c>
      <c r="B5" s="22" t="s">
        <v>1245</v>
      </c>
      <c r="C5" s="170" t="s">
        <v>1245</v>
      </c>
      <c r="D5" s="170" t="s">
        <v>1341</v>
      </c>
    </row>
    <row r="6" spans="1:4" ht="15">
      <c r="A6" s="347" t="s">
        <v>70</v>
      </c>
      <c r="B6" s="250">
        <f>SUM(B7:B11)</f>
        <v>0</v>
      </c>
      <c r="C6" s="250">
        <f>SUM(C8:C11)</f>
        <v>0</v>
      </c>
      <c r="D6" s="250">
        <f>SUM(D8:D11)</f>
        <v>0</v>
      </c>
    </row>
    <row r="7" spans="1:4" ht="15">
      <c r="A7" s="350" t="s">
        <v>1621</v>
      </c>
      <c r="B7" s="352"/>
      <c r="C7" s="250"/>
      <c r="D7" s="250"/>
    </row>
    <row r="8" spans="1:4" ht="15">
      <c r="A8" s="350" t="s">
        <v>59</v>
      </c>
      <c r="B8" s="351"/>
      <c r="C8" s="158"/>
      <c r="D8" s="158"/>
    </row>
    <row r="9" spans="1:4" ht="15">
      <c r="A9" s="350" t="s">
        <v>1818</v>
      </c>
      <c r="B9" s="351"/>
      <c r="C9" s="158"/>
      <c r="D9" s="158"/>
    </row>
    <row r="10" spans="1:4" ht="15">
      <c r="A10" s="350" t="s">
        <v>138</v>
      </c>
      <c r="B10" s="351"/>
      <c r="C10" s="158"/>
      <c r="D10" s="158"/>
    </row>
    <row r="11" spans="1:4" ht="14.25">
      <c r="A11" s="350" t="s">
        <v>86</v>
      </c>
      <c r="B11" s="351"/>
      <c r="C11" s="291"/>
      <c r="D11" s="291"/>
    </row>
  </sheetData>
  <mergeCells count="3">
    <mergeCell ref="A1:D1"/>
    <mergeCell ref="A2:D2"/>
    <mergeCell ref="A3:D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D24"/>
  <sheetViews>
    <sheetView workbookViewId="0">
      <selection activeCell="B16" sqref="B16:B17"/>
    </sheetView>
  </sheetViews>
  <sheetFormatPr defaultRowHeight="12.75"/>
  <cols>
    <col min="1" max="1" width="59.7109375" customWidth="1"/>
    <col min="2" max="2" width="27" customWidth="1"/>
    <col min="3" max="3" width="14.42578125" hidden="1" customWidth="1"/>
    <col min="4" max="4" width="14.28515625" hidden="1" customWidth="1"/>
  </cols>
  <sheetData>
    <row r="1" spans="1:4" ht="45.75" customHeight="1">
      <c r="A1" s="457" t="str">
        <f>"Приложение №"&amp;H2благмалое&amp;"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4" ht="63" customHeight="1">
      <c r="A2" s="457" t="str">
        <f>"Приложение №"&amp;H1благмалое&amp;"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c r="C2" s="457"/>
      <c r="D2" s="457"/>
    </row>
    <row r="3" spans="1:4" ht="90" customHeight="1">
      <c r="A3" s="508" t="s">
        <v>1819</v>
      </c>
      <c r="B3" s="508"/>
      <c r="C3" s="508"/>
      <c r="D3" s="508"/>
    </row>
    <row r="4" spans="1:4">
      <c r="A4" s="155"/>
      <c r="B4" s="8"/>
      <c r="C4" s="8"/>
      <c r="D4" s="156" t="s">
        <v>69</v>
      </c>
    </row>
    <row r="5" spans="1:4" ht="15">
      <c r="A5" s="170" t="s">
        <v>21</v>
      </c>
      <c r="B5" s="170" t="s">
        <v>1245</v>
      </c>
      <c r="C5" s="170" t="s">
        <v>1245</v>
      </c>
      <c r="D5" s="170" t="s">
        <v>1341</v>
      </c>
    </row>
    <row r="6" spans="1:4" ht="15">
      <c r="A6" s="157" t="s">
        <v>70</v>
      </c>
      <c r="B6" s="250">
        <f>SUM(B7:B24)</f>
        <v>0</v>
      </c>
      <c r="C6" s="250">
        <f>SUM(C7:C24)</f>
        <v>0</v>
      </c>
      <c r="D6" s="250">
        <f>SUM(D7:D24)</f>
        <v>0</v>
      </c>
    </row>
    <row r="7" spans="1:4" ht="15" hidden="1">
      <c r="A7" s="41" t="s">
        <v>57</v>
      </c>
      <c r="B7" s="248"/>
      <c r="C7" s="158"/>
      <c r="D7" s="158"/>
    </row>
    <row r="8" spans="1:4" ht="15" hidden="1">
      <c r="A8" s="41" t="s">
        <v>79</v>
      </c>
      <c r="B8" s="248"/>
      <c r="C8" s="158"/>
      <c r="D8" s="158"/>
    </row>
    <row r="9" spans="1:4" ht="15" hidden="1">
      <c r="A9" s="41" t="s">
        <v>164</v>
      </c>
      <c r="B9" s="248"/>
      <c r="C9" s="158"/>
      <c r="D9" s="158"/>
    </row>
    <row r="10" spans="1:4" ht="14.25" hidden="1">
      <c r="A10" s="42" t="s">
        <v>58</v>
      </c>
      <c r="B10" s="249"/>
      <c r="C10" s="291"/>
      <c r="D10" s="291"/>
    </row>
    <row r="11" spans="1:4" ht="14.25" hidden="1">
      <c r="A11" s="289" t="s">
        <v>59</v>
      </c>
      <c r="B11" s="290"/>
    </row>
    <row r="12" spans="1:4" ht="14.25" hidden="1">
      <c r="A12" s="43" t="s">
        <v>231</v>
      </c>
      <c r="B12" s="249"/>
    </row>
    <row r="13" spans="1:4" ht="14.25" hidden="1">
      <c r="A13" s="41" t="s">
        <v>80</v>
      </c>
      <c r="B13" s="249"/>
    </row>
    <row r="14" spans="1:4" ht="14.25" hidden="1">
      <c r="A14" s="41" t="s">
        <v>135</v>
      </c>
      <c r="B14" s="249"/>
    </row>
    <row r="15" spans="1:4" ht="14.25" hidden="1">
      <c r="A15" s="41" t="s">
        <v>136</v>
      </c>
      <c r="B15" s="249"/>
    </row>
    <row r="16" spans="1:4">
      <c r="A16" s="353" t="s">
        <v>81</v>
      </c>
      <c r="B16" s="355"/>
    </row>
    <row r="17" spans="1:2">
      <c r="A17" s="354" t="s">
        <v>83</v>
      </c>
      <c r="B17" s="355"/>
    </row>
    <row r="18" spans="1:2" ht="14.25" hidden="1">
      <c r="A18" s="41" t="s">
        <v>165</v>
      </c>
      <c r="B18" s="249"/>
    </row>
    <row r="19" spans="1:2" ht="14.25" hidden="1">
      <c r="A19" s="41" t="s">
        <v>82</v>
      </c>
      <c r="B19" s="249"/>
    </row>
    <row r="20" spans="1:2" ht="14.25" hidden="1">
      <c r="A20" s="41" t="s">
        <v>84</v>
      </c>
      <c r="B20" s="249"/>
    </row>
    <row r="21" spans="1:2" ht="14.25" hidden="1">
      <c r="A21" s="41" t="s">
        <v>85</v>
      </c>
      <c r="B21" s="249"/>
    </row>
    <row r="22" spans="1:2" ht="14.25" hidden="1">
      <c r="A22" s="41" t="s">
        <v>138</v>
      </c>
      <c r="B22" s="249"/>
    </row>
    <row r="23" spans="1:2" ht="14.25" hidden="1">
      <c r="A23" s="41" t="s">
        <v>139</v>
      </c>
      <c r="B23" s="249"/>
    </row>
    <row r="24" spans="1:2" ht="14.25" hidden="1">
      <c r="A24" s="41" t="s">
        <v>86</v>
      </c>
      <c r="B24" s="249"/>
    </row>
  </sheetData>
  <mergeCells count="3">
    <mergeCell ref="A1:D1"/>
    <mergeCell ref="A2:D2"/>
    <mergeCell ref="A3:D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sheetPr codeName="Лист9"/>
  <dimension ref="A1:H63"/>
  <sheetViews>
    <sheetView topLeftCell="A2" workbookViewId="0">
      <selection activeCell="D6" sqref="D6"/>
    </sheetView>
  </sheetViews>
  <sheetFormatPr defaultRowHeight="12.75"/>
  <cols>
    <col min="1" max="1" width="47.85546875" style="3" customWidth="1"/>
    <col min="2" max="2" width="15.5703125" style="3" customWidth="1"/>
    <col min="3" max="3" width="18.28515625" style="3" customWidth="1"/>
    <col min="4" max="4" width="14.85546875" style="3" customWidth="1"/>
    <col min="5" max="5" width="16.28515625" style="3" customWidth="1"/>
    <col min="6" max="6" width="16.5703125" style="3" customWidth="1"/>
    <col min="7" max="7" width="17.42578125" style="3" customWidth="1"/>
    <col min="8" max="16384" width="9.140625" style="3"/>
  </cols>
  <sheetData>
    <row r="1" spans="1:8" ht="53.25" hidden="1" customHeight="1">
      <c r="A1" s="457" t="str">
        <f>"Приложение №"&amp;Н2ффп&amp;"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8" ht="40.5" customHeight="1">
      <c r="A2" s="457" t="str">
        <f>"Приложение "&amp;Н1ффп&amp;" к решению
Богучанского районного Совета депутатов
от "&amp;Р1дата&amp;" года №"&amp;Р1номер</f>
        <v>Приложение 11 к решению
Богучанского районного Совета депутатов
от 22.12.2021 года №18/1-133</v>
      </c>
      <c r="B2" s="457"/>
      <c r="C2" s="457"/>
      <c r="D2" s="457"/>
    </row>
    <row r="3" spans="1:8" ht="55.5" customHeight="1">
      <c r="A3" s="485" t="str">
        <f>"Дотации на  выравнивание  бюджетной обеспеченности  поселений на  "&amp;год&amp;" год и плановый период "&amp;ПлПер&amp;" годов"</f>
        <v>Дотации на  выравнивание  бюджетной обеспеченности  поселений на  2022 год и плановый период 2023-2024 годов</v>
      </c>
      <c r="B3" s="485"/>
      <c r="C3" s="485"/>
      <c r="D3" s="485"/>
    </row>
    <row r="4" spans="1:8">
      <c r="D4" s="8" t="s">
        <v>69</v>
      </c>
    </row>
    <row r="5" spans="1:8">
      <c r="A5" s="509" t="s">
        <v>21</v>
      </c>
      <c r="B5" s="511" t="s">
        <v>70</v>
      </c>
      <c r="C5" s="495" t="s">
        <v>1080</v>
      </c>
      <c r="D5" s="496"/>
    </row>
    <row r="6" spans="1:8" ht="162" customHeight="1">
      <c r="A6" s="510"/>
      <c r="B6" s="512"/>
      <c r="C6" s="242" t="s">
        <v>1791</v>
      </c>
      <c r="D6" s="32" t="s">
        <v>1081</v>
      </c>
      <c r="F6" s="3">
        <v>1110076010</v>
      </c>
      <c r="G6" s="3">
        <v>1110080130</v>
      </c>
    </row>
    <row r="7" spans="1:8" ht="15">
      <c r="A7" s="98" t="s">
        <v>1340</v>
      </c>
      <c r="B7" s="221">
        <f>SUM(B8:B25)</f>
        <v>97389400</v>
      </c>
      <c r="C7" s="221">
        <f>SUM(C8:C25)</f>
        <v>47081000</v>
      </c>
      <c r="D7" s="221">
        <f>SUM(D8:D25)</f>
        <v>50308400</v>
      </c>
      <c r="E7" s="99" t="s">
        <v>259</v>
      </c>
      <c r="F7" s="100">
        <f ca="1">SUMIF(РзПз,"????"&amp;F$6,СумВед)-C7</f>
        <v>0</v>
      </c>
      <c r="G7" s="100">
        <f ca="1">SUMIF(РзПз,"????"&amp;G$6,СумВед)-D7</f>
        <v>0</v>
      </c>
      <c r="H7" s="3">
        <v>2016</v>
      </c>
    </row>
    <row r="8" spans="1:8" ht="14.25">
      <c r="A8" s="229" t="s">
        <v>624</v>
      </c>
      <c r="B8" s="230">
        <f t="shared" ref="B8:B25" si="0">C8+D8</f>
        <v>2399700</v>
      </c>
      <c r="C8" s="224">
        <v>1520800</v>
      </c>
      <c r="D8" s="224">
        <v>878900</v>
      </c>
      <c r="F8" s="100">
        <f ca="1">SUMIF(РзПзПлПер,"????"&amp;F$6,СумВед14)-C26</f>
        <v>0</v>
      </c>
      <c r="G8" s="100">
        <f ca="1">SUMIF(РзПзПлПер,"????"&amp;G$6,СумВед14)-D26</f>
        <v>0</v>
      </c>
      <c r="H8" s="3">
        <v>2017</v>
      </c>
    </row>
    <row r="9" spans="1:8" ht="14.25">
      <c r="A9" s="229" t="s">
        <v>79</v>
      </c>
      <c r="B9" s="230">
        <f t="shared" si="0"/>
        <v>4147300</v>
      </c>
      <c r="C9" s="224">
        <v>676800</v>
      </c>
      <c r="D9" s="224">
        <v>3470500</v>
      </c>
      <c r="F9" s="100">
        <f ca="1">SUMIF(РзПзПлПер,"????"&amp;F$6,СумВед15)-C45</f>
        <v>0</v>
      </c>
      <c r="G9" s="100">
        <f ca="1">SUMIF(РзПзПлПер,"????"&amp;G$6,СумВед15)-D45</f>
        <v>0</v>
      </c>
      <c r="H9" s="3">
        <v>2018</v>
      </c>
    </row>
    <row r="10" spans="1:8" ht="14.25">
      <c r="A10" s="231" t="s">
        <v>164</v>
      </c>
      <c r="B10" s="230">
        <f t="shared" si="0"/>
        <v>6320800</v>
      </c>
      <c r="C10" s="224">
        <v>212900</v>
      </c>
      <c r="D10" s="224">
        <v>6107900</v>
      </c>
    </row>
    <row r="11" spans="1:8" ht="14.25">
      <c r="A11" s="226" t="s">
        <v>58</v>
      </c>
      <c r="B11" s="227">
        <f t="shared" si="0"/>
        <v>7285800</v>
      </c>
      <c r="C11" s="228">
        <v>7285800</v>
      </c>
      <c r="D11" s="228"/>
      <c r="F11" s="37"/>
      <c r="G11" s="37"/>
    </row>
    <row r="12" spans="1:8" ht="14.25">
      <c r="A12" s="10" t="s">
        <v>59</v>
      </c>
      <c r="B12" s="222">
        <f t="shared" si="0"/>
        <v>3057700</v>
      </c>
      <c r="C12" s="223">
        <v>773900</v>
      </c>
      <c r="D12" s="223">
        <v>2283800</v>
      </c>
    </row>
    <row r="13" spans="1:8" ht="14.25" customHeight="1">
      <c r="A13" s="12" t="s">
        <v>231</v>
      </c>
      <c r="B13" s="222">
        <f t="shared" si="0"/>
        <v>9128200</v>
      </c>
      <c r="C13" s="223">
        <v>4858700</v>
      </c>
      <c r="D13" s="223">
        <v>4269500</v>
      </c>
    </row>
    <row r="14" spans="1:8" ht="14.25">
      <c r="A14" s="10" t="s">
        <v>80</v>
      </c>
      <c r="B14" s="222">
        <f t="shared" si="0"/>
        <v>4135100</v>
      </c>
      <c r="C14" s="223">
        <v>1393400</v>
      </c>
      <c r="D14" s="223">
        <v>2741700</v>
      </c>
    </row>
    <row r="15" spans="1:8" ht="14.25">
      <c r="A15" s="10" t="s">
        <v>135</v>
      </c>
      <c r="B15" s="222">
        <f t="shared" si="0"/>
        <v>4916100</v>
      </c>
      <c r="C15" s="223">
        <v>1954800</v>
      </c>
      <c r="D15" s="223">
        <v>2961300</v>
      </c>
    </row>
    <row r="16" spans="1:8" ht="14.25">
      <c r="A16" s="10" t="s">
        <v>136</v>
      </c>
      <c r="B16" s="222">
        <f t="shared" si="0"/>
        <v>5379400</v>
      </c>
      <c r="C16" s="223">
        <v>291200</v>
      </c>
      <c r="D16" s="223">
        <v>5088200</v>
      </c>
    </row>
    <row r="17" spans="1:7" ht="14.25">
      <c r="A17" s="10" t="s">
        <v>81</v>
      </c>
      <c r="B17" s="222">
        <f t="shared" si="0"/>
        <v>3533900</v>
      </c>
      <c r="C17" s="223">
        <v>1705600</v>
      </c>
      <c r="D17" s="223">
        <v>1828300</v>
      </c>
    </row>
    <row r="18" spans="1:7" ht="14.25">
      <c r="A18" s="10" t="s">
        <v>83</v>
      </c>
      <c r="B18" s="222">
        <f t="shared" si="0"/>
        <v>8837800</v>
      </c>
      <c r="C18" s="223">
        <v>7510500</v>
      </c>
      <c r="D18" s="223">
        <v>1327300</v>
      </c>
    </row>
    <row r="19" spans="1:7" ht="13.5" customHeight="1">
      <c r="A19" s="10" t="s">
        <v>165</v>
      </c>
      <c r="B19" s="222">
        <f t="shared" si="0"/>
        <v>8802800</v>
      </c>
      <c r="C19" s="223">
        <v>2182400</v>
      </c>
      <c r="D19" s="223">
        <v>6620400</v>
      </c>
    </row>
    <row r="20" spans="1:7" ht="14.25">
      <c r="A20" s="10" t="s">
        <v>82</v>
      </c>
      <c r="B20" s="222">
        <f t="shared" si="0"/>
        <v>4451700</v>
      </c>
      <c r="C20" s="223">
        <v>3767100</v>
      </c>
      <c r="D20" s="223">
        <v>684600</v>
      </c>
    </row>
    <row r="21" spans="1:7" ht="14.25">
      <c r="A21" s="10" t="s">
        <v>84</v>
      </c>
      <c r="B21" s="222">
        <f t="shared" si="0"/>
        <v>5780700</v>
      </c>
      <c r="C21" s="223">
        <v>5780700</v>
      </c>
      <c r="D21" s="223"/>
    </row>
    <row r="22" spans="1:7" ht="14.25">
      <c r="A22" s="10" t="s">
        <v>85</v>
      </c>
      <c r="B22" s="222">
        <f t="shared" si="0"/>
        <v>6322700</v>
      </c>
      <c r="C22" s="223">
        <v>281200</v>
      </c>
      <c r="D22" s="223">
        <v>6041500</v>
      </c>
    </row>
    <row r="23" spans="1:7" ht="14.25">
      <c r="A23" s="10" t="s">
        <v>138</v>
      </c>
      <c r="B23" s="222">
        <f t="shared" si="0"/>
        <v>3763200</v>
      </c>
      <c r="C23" s="223">
        <v>1748400</v>
      </c>
      <c r="D23" s="223">
        <v>2014800</v>
      </c>
    </row>
    <row r="24" spans="1:7" ht="14.25">
      <c r="A24" s="10" t="s">
        <v>139</v>
      </c>
      <c r="B24" s="222">
        <f t="shared" si="0"/>
        <v>5947100</v>
      </c>
      <c r="C24" s="223">
        <v>4287500</v>
      </c>
      <c r="D24" s="223">
        <v>1659600</v>
      </c>
    </row>
    <row r="25" spans="1:7" ht="14.25">
      <c r="A25" s="10" t="s">
        <v>86</v>
      </c>
      <c r="B25" s="222">
        <f t="shared" si="0"/>
        <v>3179400</v>
      </c>
      <c r="C25" s="223">
        <v>849300</v>
      </c>
      <c r="D25" s="223">
        <v>2330100</v>
      </c>
    </row>
    <row r="26" spans="1:7" ht="15">
      <c r="A26" s="98" t="s">
        <v>1752</v>
      </c>
      <c r="B26" s="221">
        <f>SUM(B27:B44)</f>
        <v>62824800</v>
      </c>
      <c r="C26" s="250">
        <f>SUM(C27:C44)</f>
        <v>37664800</v>
      </c>
      <c r="D26" s="250">
        <f>SUM(D27:D44)</f>
        <v>25160000</v>
      </c>
      <c r="G26" s="256"/>
    </row>
    <row r="27" spans="1:7" ht="14.25">
      <c r="A27" s="10" t="s">
        <v>57</v>
      </c>
      <c r="B27" s="222">
        <f t="shared" ref="B27:B44" si="1">C27+D27</f>
        <v>1656100</v>
      </c>
      <c r="C27" s="223">
        <v>1216600</v>
      </c>
      <c r="D27" s="223">
        <v>439500</v>
      </c>
    </row>
    <row r="28" spans="1:7" ht="14.25">
      <c r="A28" s="44" t="s">
        <v>79</v>
      </c>
      <c r="B28" s="222">
        <f t="shared" si="1"/>
        <v>2276700</v>
      </c>
      <c r="C28" s="223">
        <v>541400</v>
      </c>
      <c r="D28" s="223">
        <v>1735300</v>
      </c>
    </row>
    <row r="29" spans="1:7" ht="14.25">
      <c r="A29" s="10" t="s">
        <v>164</v>
      </c>
      <c r="B29" s="222">
        <f t="shared" si="1"/>
        <v>3224300</v>
      </c>
      <c r="C29" s="223">
        <v>170300</v>
      </c>
      <c r="D29" s="223">
        <v>3054000</v>
      </c>
    </row>
    <row r="30" spans="1:7" ht="14.25">
      <c r="A30" s="10" t="s">
        <v>58</v>
      </c>
      <c r="B30" s="222">
        <f t="shared" si="1"/>
        <v>5828600</v>
      </c>
      <c r="C30" s="223">
        <v>5828600</v>
      </c>
      <c r="D30" s="223"/>
    </row>
    <row r="31" spans="1:7" ht="14.25">
      <c r="A31" s="10" t="s">
        <v>59</v>
      </c>
      <c r="B31" s="222">
        <f t="shared" si="1"/>
        <v>1761000</v>
      </c>
      <c r="C31" s="223">
        <v>619100</v>
      </c>
      <c r="D31" s="223">
        <v>1141900</v>
      </c>
    </row>
    <row r="32" spans="1:7" ht="14.25" customHeight="1">
      <c r="A32" s="12" t="s">
        <v>231</v>
      </c>
      <c r="B32" s="222">
        <f t="shared" si="1"/>
        <v>6021800</v>
      </c>
      <c r="C32" s="223">
        <v>3887000</v>
      </c>
      <c r="D32" s="223">
        <v>2134800</v>
      </c>
    </row>
    <row r="33" spans="1:7" ht="14.25">
      <c r="A33" s="10" t="s">
        <v>80</v>
      </c>
      <c r="B33" s="222">
        <f t="shared" si="1"/>
        <v>2485600</v>
      </c>
      <c r="C33" s="223">
        <v>1114700</v>
      </c>
      <c r="D33" s="223">
        <v>1370900</v>
      </c>
    </row>
    <row r="34" spans="1:7" ht="14.25">
      <c r="A34" s="10" t="s">
        <v>135</v>
      </c>
      <c r="B34" s="222">
        <f t="shared" si="1"/>
        <v>3044500</v>
      </c>
      <c r="C34" s="223">
        <v>1563800</v>
      </c>
      <c r="D34" s="223">
        <v>1480700</v>
      </c>
    </row>
    <row r="35" spans="1:7" ht="14.25">
      <c r="A35" s="10" t="s">
        <v>136</v>
      </c>
      <c r="B35" s="222">
        <f t="shared" si="1"/>
        <v>2777100</v>
      </c>
      <c r="C35" s="223">
        <v>233000</v>
      </c>
      <c r="D35" s="223">
        <v>2544100</v>
      </c>
    </row>
    <row r="36" spans="1:7" ht="14.25">
      <c r="A36" s="10" t="s">
        <v>81</v>
      </c>
      <c r="B36" s="222">
        <f t="shared" si="1"/>
        <v>2278700</v>
      </c>
      <c r="C36" s="223">
        <v>1364500</v>
      </c>
      <c r="D36" s="223">
        <v>914200</v>
      </c>
    </row>
    <row r="37" spans="1:7" ht="14.25">
      <c r="A37" s="10" t="s">
        <v>83</v>
      </c>
      <c r="B37" s="222">
        <f t="shared" si="1"/>
        <v>6672100</v>
      </c>
      <c r="C37" s="223">
        <v>6008400</v>
      </c>
      <c r="D37" s="223">
        <v>663700</v>
      </c>
    </row>
    <row r="38" spans="1:7" ht="13.5" customHeight="1">
      <c r="A38" s="10" t="s">
        <v>165</v>
      </c>
      <c r="B38" s="222">
        <f t="shared" si="1"/>
        <v>5056100</v>
      </c>
      <c r="C38" s="223">
        <v>1745900</v>
      </c>
      <c r="D38" s="223">
        <v>3310200</v>
      </c>
      <c r="G38" s="256"/>
    </row>
    <row r="39" spans="1:7" ht="14.25">
      <c r="A39" s="10" t="s">
        <v>82</v>
      </c>
      <c r="B39" s="222">
        <f t="shared" si="1"/>
        <v>3356000</v>
      </c>
      <c r="C39" s="223">
        <v>3013700</v>
      </c>
      <c r="D39" s="223">
        <v>342300</v>
      </c>
    </row>
    <row r="40" spans="1:7" ht="14.25">
      <c r="A40" s="10" t="s">
        <v>84</v>
      </c>
      <c r="B40" s="222">
        <f t="shared" si="1"/>
        <v>4624600</v>
      </c>
      <c r="C40" s="223">
        <v>4624600</v>
      </c>
      <c r="D40" s="223"/>
    </row>
    <row r="41" spans="1:7" ht="14.25">
      <c r="A41" s="10" t="s">
        <v>85</v>
      </c>
      <c r="B41" s="222">
        <f t="shared" si="1"/>
        <v>3245800</v>
      </c>
      <c r="C41" s="223">
        <v>225000</v>
      </c>
      <c r="D41" s="223">
        <v>3020800</v>
      </c>
    </row>
    <row r="42" spans="1:7" ht="14.25">
      <c r="A42" s="10" t="s">
        <v>138</v>
      </c>
      <c r="B42" s="222">
        <f t="shared" si="1"/>
        <v>2406100</v>
      </c>
      <c r="C42" s="223">
        <v>1398700</v>
      </c>
      <c r="D42" s="223">
        <v>1007400</v>
      </c>
    </row>
    <row r="43" spans="1:7" ht="14.25">
      <c r="A43" s="10" t="s">
        <v>139</v>
      </c>
      <c r="B43" s="222">
        <f t="shared" si="1"/>
        <v>4259800</v>
      </c>
      <c r="C43" s="223">
        <v>3430000</v>
      </c>
      <c r="D43" s="223">
        <v>829800</v>
      </c>
    </row>
    <row r="44" spans="1:7" ht="14.25">
      <c r="A44" s="10" t="s">
        <v>86</v>
      </c>
      <c r="B44" s="222">
        <f t="shared" si="1"/>
        <v>1849900</v>
      </c>
      <c r="C44" s="223">
        <v>679500</v>
      </c>
      <c r="D44" s="223">
        <v>1170400</v>
      </c>
    </row>
    <row r="45" spans="1:7" ht="15">
      <c r="A45" s="98" t="s">
        <v>1859</v>
      </c>
      <c r="B45" s="221">
        <f>SUM(B46:B63)</f>
        <v>62824800</v>
      </c>
      <c r="C45" s="250">
        <f>SUM(C46:C63)</f>
        <v>37664800</v>
      </c>
      <c r="D45" s="250">
        <f>SUM(D46:D63)</f>
        <v>25160000</v>
      </c>
    </row>
    <row r="46" spans="1:7" ht="14.25">
      <c r="A46" s="10" t="s">
        <v>57</v>
      </c>
      <c r="B46" s="222">
        <f t="shared" ref="B46:B63" si="2">C46+D46</f>
        <v>1656100</v>
      </c>
      <c r="C46" s="223">
        <v>1216600</v>
      </c>
      <c r="D46" s="223">
        <v>439500</v>
      </c>
    </row>
    <row r="47" spans="1:7" ht="14.25">
      <c r="A47" s="44" t="s">
        <v>79</v>
      </c>
      <c r="B47" s="222">
        <f t="shared" si="2"/>
        <v>2276700</v>
      </c>
      <c r="C47" s="223">
        <v>541400</v>
      </c>
      <c r="D47" s="223">
        <v>1735300</v>
      </c>
    </row>
    <row r="48" spans="1:7" ht="14.25">
      <c r="A48" s="10" t="s">
        <v>164</v>
      </c>
      <c r="B48" s="222">
        <f t="shared" si="2"/>
        <v>3224300</v>
      </c>
      <c r="C48" s="223">
        <v>170300</v>
      </c>
      <c r="D48" s="223">
        <v>3054000</v>
      </c>
    </row>
    <row r="49" spans="1:4" ht="14.25">
      <c r="A49" s="10" t="s">
        <v>58</v>
      </c>
      <c r="B49" s="222">
        <f t="shared" si="2"/>
        <v>5828600</v>
      </c>
      <c r="C49" s="223">
        <v>5828600</v>
      </c>
      <c r="D49" s="223"/>
    </row>
    <row r="50" spans="1:4" ht="14.25">
      <c r="A50" s="10" t="s">
        <v>59</v>
      </c>
      <c r="B50" s="222">
        <f t="shared" si="2"/>
        <v>1761000</v>
      </c>
      <c r="C50" s="223">
        <v>619100</v>
      </c>
      <c r="D50" s="223">
        <v>1141900</v>
      </c>
    </row>
    <row r="51" spans="1:4" ht="13.5" customHeight="1">
      <c r="A51" s="12" t="s">
        <v>231</v>
      </c>
      <c r="B51" s="222">
        <f t="shared" si="2"/>
        <v>6021800</v>
      </c>
      <c r="C51" s="223">
        <v>3887000</v>
      </c>
      <c r="D51" s="223">
        <v>2134800</v>
      </c>
    </row>
    <row r="52" spans="1:4" ht="14.25">
      <c r="A52" s="10" t="s">
        <v>80</v>
      </c>
      <c r="B52" s="222">
        <f t="shared" si="2"/>
        <v>2485600</v>
      </c>
      <c r="C52" s="223">
        <v>1114700</v>
      </c>
      <c r="D52" s="223">
        <v>1370900</v>
      </c>
    </row>
    <row r="53" spans="1:4" ht="14.25">
      <c r="A53" s="10" t="s">
        <v>135</v>
      </c>
      <c r="B53" s="222">
        <f t="shared" si="2"/>
        <v>3044500</v>
      </c>
      <c r="C53" s="223">
        <v>1563800</v>
      </c>
      <c r="D53" s="223">
        <v>1480700</v>
      </c>
    </row>
    <row r="54" spans="1:4" ht="14.25">
      <c r="A54" s="10" t="s">
        <v>136</v>
      </c>
      <c r="B54" s="222">
        <f t="shared" si="2"/>
        <v>2777100</v>
      </c>
      <c r="C54" s="223">
        <v>233000</v>
      </c>
      <c r="D54" s="223">
        <v>2544100</v>
      </c>
    </row>
    <row r="55" spans="1:4" ht="14.25">
      <c r="A55" s="10" t="s">
        <v>81</v>
      </c>
      <c r="B55" s="222">
        <f t="shared" si="2"/>
        <v>2278700</v>
      </c>
      <c r="C55" s="223">
        <v>1364500</v>
      </c>
      <c r="D55" s="223">
        <v>914200</v>
      </c>
    </row>
    <row r="56" spans="1:4" ht="14.25">
      <c r="A56" s="10" t="s">
        <v>83</v>
      </c>
      <c r="B56" s="222">
        <f t="shared" si="2"/>
        <v>6672100</v>
      </c>
      <c r="C56" s="223">
        <v>6008400</v>
      </c>
      <c r="D56" s="223">
        <v>663700</v>
      </c>
    </row>
    <row r="57" spans="1:4" ht="15" customHeight="1">
      <c r="A57" s="10" t="s">
        <v>165</v>
      </c>
      <c r="B57" s="222">
        <f t="shared" si="2"/>
        <v>5056100</v>
      </c>
      <c r="C57" s="223">
        <v>1745900</v>
      </c>
      <c r="D57" s="223">
        <v>3310200</v>
      </c>
    </row>
    <row r="58" spans="1:4" ht="14.25">
      <c r="A58" s="10" t="s">
        <v>82</v>
      </c>
      <c r="B58" s="222">
        <f t="shared" si="2"/>
        <v>3356000</v>
      </c>
      <c r="C58" s="223">
        <v>3013700</v>
      </c>
      <c r="D58" s="223">
        <v>342300</v>
      </c>
    </row>
    <row r="59" spans="1:4" ht="14.25">
      <c r="A59" s="10" t="s">
        <v>84</v>
      </c>
      <c r="B59" s="222">
        <f t="shared" si="2"/>
        <v>4624600</v>
      </c>
      <c r="C59" s="223">
        <v>4624600</v>
      </c>
      <c r="D59" s="223"/>
    </row>
    <row r="60" spans="1:4" ht="14.25">
      <c r="A60" s="10" t="s">
        <v>85</v>
      </c>
      <c r="B60" s="222">
        <f t="shared" si="2"/>
        <v>3245800</v>
      </c>
      <c r="C60" s="223">
        <v>225000</v>
      </c>
      <c r="D60" s="223">
        <v>3020800</v>
      </c>
    </row>
    <row r="61" spans="1:4" ht="14.25">
      <c r="A61" s="10" t="s">
        <v>138</v>
      </c>
      <c r="B61" s="222">
        <f t="shared" si="2"/>
        <v>2406100</v>
      </c>
      <c r="C61" s="223">
        <v>1398700</v>
      </c>
      <c r="D61" s="223">
        <v>1007400</v>
      </c>
    </row>
    <row r="62" spans="1:4" ht="14.25">
      <c r="A62" s="10" t="s">
        <v>139</v>
      </c>
      <c r="B62" s="222">
        <f t="shared" si="2"/>
        <v>4259800</v>
      </c>
      <c r="C62" s="223">
        <v>3430000</v>
      </c>
      <c r="D62" s="223">
        <v>829800</v>
      </c>
    </row>
    <row r="63" spans="1:4" ht="14.25">
      <c r="A63" s="10" t="s">
        <v>86</v>
      </c>
      <c r="B63" s="222">
        <f t="shared" si="2"/>
        <v>1849900</v>
      </c>
      <c r="C63" s="223">
        <v>679500</v>
      </c>
      <c r="D63" s="223">
        <v>1170400</v>
      </c>
    </row>
  </sheetData>
  <mergeCells count="6">
    <mergeCell ref="A3:D3"/>
    <mergeCell ref="A2:D2"/>
    <mergeCell ref="A1:D1"/>
    <mergeCell ref="A5:A6"/>
    <mergeCell ref="B5:B6"/>
    <mergeCell ref="C5:D5"/>
  </mergeCells>
  <phoneticPr fontId="3" type="noConversion"/>
  <pageMargins left="0.59055118110236227" right="0.23622047244094491" top="0.59055118110236227" bottom="0.59055118110236227" header="0.31496062992125984" footer="0.31496062992125984"/>
  <pageSetup paperSize="9" fitToHeight="0" orientation="portrait" r:id="rId1"/>
  <headerFooter alignWithMargins="0"/>
</worksheet>
</file>

<file path=xl/worksheets/sheet29.xml><?xml version="1.0" encoding="utf-8"?>
<worksheet xmlns="http://schemas.openxmlformats.org/spreadsheetml/2006/main" xmlns:r="http://schemas.openxmlformats.org/officeDocument/2006/relationships">
  <sheetPr codeName="Лист12"/>
  <dimension ref="A1:G24"/>
  <sheetViews>
    <sheetView workbookViewId="0">
      <selection activeCell="F3" sqref="F3"/>
    </sheetView>
  </sheetViews>
  <sheetFormatPr defaultRowHeight="54.75" customHeight="1"/>
  <cols>
    <col min="1" max="1" width="51.140625" style="3" customWidth="1"/>
    <col min="2" max="2" width="8.42578125" style="3" hidden="1" customWidth="1"/>
    <col min="3" max="3" width="13" style="3" customWidth="1"/>
    <col min="4" max="5" width="11.85546875" style="3" customWidth="1"/>
    <col min="6" max="6" width="15" style="19" customWidth="1"/>
    <col min="7" max="16384" width="9.140625" style="3"/>
  </cols>
  <sheetData>
    <row r="1" spans="1:7" ht="54.75" customHeight="1">
      <c r="A1" s="457" t="s">
        <v>2261</v>
      </c>
      <c r="B1" s="457"/>
      <c r="C1" s="457"/>
      <c r="D1" s="457"/>
      <c r="E1" s="457"/>
    </row>
    <row r="2" spans="1:7" ht="54.75" customHeight="1">
      <c r="A2" s="457" t="str">
        <f>"Приложение "&amp;Н1ком&amp;" к решению
Богучанского районного Совета депутатов
от "&amp;Р1дата&amp;" года №"&amp;Р1номер</f>
        <v>Приложение 12 к решению
Богучанского районного Совета депутатов
от 22.12.2021 года №18/1-133</v>
      </c>
      <c r="B2" s="457"/>
      <c r="C2" s="457"/>
      <c r="D2" s="457"/>
      <c r="E2" s="457"/>
    </row>
    <row r="3" spans="1:7" ht="82.5" customHeight="1">
      <c r="A3" s="456" t="s">
        <v>1880</v>
      </c>
      <c r="B3" s="456"/>
      <c r="C3" s="456"/>
      <c r="D3" s="456"/>
      <c r="E3" s="456"/>
    </row>
    <row r="4" spans="1:7" ht="54.75" customHeight="1">
      <c r="D4" s="8"/>
      <c r="E4" s="8" t="s">
        <v>69</v>
      </c>
    </row>
    <row r="5" spans="1:7" ht="12.75">
      <c r="A5" s="32" t="s">
        <v>21</v>
      </c>
      <c r="B5" s="103" t="s">
        <v>38</v>
      </c>
      <c r="C5" s="32" t="s">
        <v>1341</v>
      </c>
      <c r="D5" s="32" t="s">
        <v>1750</v>
      </c>
      <c r="E5" s="32" t="s">
        <v>1857</v>
      </c>
      <c r="F5" s="33">
        <v>1110075140</v>
      </c>
      <c r="G5" s="3" t="s">
        <v>259</v>
      </c>
    </row>
    <row r="6" spans="1:7" ht="15">
      <c r="A6" s="513" t="s">
        <v>70</v>
      </c>
      <c r="B6" s="514"/>
      <c r="C6" s="221">
        <f>SUM(C7:C24)</f>
        <v>311600</v>
      </c>
      <c r="D6" s="221">
        <f>SUM(D7:D24)</f>
        <v>302500</v>
      </c>
      <c r="E6" s="221">
        <f>SUM(E7:E24)</f>
        <v>302500</v>
      </c>
      <c r="F6" s="100">
        <f ca="1">SUMIF(РзПз,"????"&amp;F$5,СумВед)-C6</f>
        <v>0</v>
      </c>
      <c r="G6" s="3">
        <v>2013</v>
      </c>
    </row>
    <row r="7" spans="1:7" ht="14.25">
      <c r="A7" s="36" t="s">
        <v>624</v>
      </c>
      <c r="B7" s="104" t="s">
        <v>39</v>
      </c>
      <c r="C7" s="224">
        <f>13400+413</f>
        <v>13813</v>
      </c>
      <c r="D7" s="224">
        <v>13400</v>
      </c>
      <c r="E7" s="224">
        <v>13400</v>
      </c>
      <c r="F7" s="100">
        <f ca="1">SUMIF(РзПзПлПер,"????"&amp;F$5,СумВед14)-D6</f>
        <v>0</v>
      </c>
      <c r="G7" s="3">
        <v>2014</v>
      </c>
    </row>
    <row r="8" spans="1:7" ht="14.25">
      <c r="A8" s="36" t="s">
        <v>79</v>
      </c>
      <c r="B8" s="104" t="s">
        <v>40</v>
      </c>
      <c r="C8" s="224">
        <v>3900</v>
      </c>
      <c r="D8" s="224">
        <v>3900</v>
      </c>
      <c r="E8" s="224">
        <v>3900</v>
      </c>
      <c r="F8" s="100">
        <f ca="1">SUMIF(РзПзПлПер,"????"&amp;F$5,СумВед15)-E6</f>
        <v>0</v>
      </c>
      <c r="G8" s="3">
        <v>2015</v>
      </c>
    </row>
    <row r="9" spans="1:7" ht="14.25">
      <c r="A9" s="36" t="s">
        <v>164</v>
      </c>
      <c r="B9" s="104" t="s">
        <v>41</v>
      </c>
      <c r="C9" s="224">
        <v>1500</v>
      </c>
      <c r="D9" s="224">
        <v>1500</v>
      </c>
      <c r="E9" s="224">
        <v>1500</v>
      </c>
    </row>
    <row r="10" spans="1:7" ht="14.25">
      <c r="A10" s="36" t="s">
        <v>58</v>
      </c>
      <c r="B10" s="104" t="s">
        <v>42</v>
      </c>
      <c r="C10" s="224">
        <f>77100+2384</f>
        <v>79484</v>
      </c>
      <c r="D10" s="224">
        <v>77100</v>
      </c>
      <c r="E10" s="224">
        <v>77100</v>
      </c>
    </row>
    <row r="11" spans="1:7" ht="14.25">
      <c r="A11" s="36" t="s">
        <v>59</v>
      </c>
      <c r="B11" s="104" t="s">
        <v>43</v>
      </c>
      <c r="C11" s="224">
        <f>4200+131</f>
        <v>4331</v>
      </c>
      <c r="D11" s="224">
        <v>4200</v>
      </c>
      <c r="E11" s="224">
        <v>4200</v>
      </c>
    </row>
    <row r="12" spans="1:7" ht="14.25">
      <c r="A12" s="12" t="s">
        <v>231</v>
      </c>
      <c r="B12" s="104" t="s">
        <v>44</v>
      </c>
      <c r="C12" s="224">
        <f>20300+628</f>
        <v>20928</v>
      </c>
      <c r="D12" s="224">
        <v>20300</v>
      </c>
      <c r="E12" s="224">
        <v>20300</v>
      </c>
    </row>
    <row r="13" spans="1:7" ht="14.25">
      <c r="A13" s="36" t="s">
        <v>80</v>
      </c>
      <c r="B13" s="104" t="s">
        <v>45</v>
      </c>
      <c r="C13" s="224">
        <f>10800+335</f>
        <v>11135</v>
      </c>
      <c r="D13" s="224">
        <v>10800</v>
      </c>
      <c r="E13" s="224">
        <v>10800</v>
      </c>
    </row>
    <row r="14" spans="1:7" ht="14.25">
      <c r="A14" s="36" t="s">
        <v>135</v>
      </c>
      <c r="B14" s="104" t="s">
        <v>46</v>
      </c>
      <c r="C14" s="224">
        <f>9900+307</f>
        <v>10207</v>
      </c>
      <c r="D14" s="224">
        <v>9900</v>
      </c>
      <c r="E14" s="224">
        <v>9900</v>
      </c>
    </row>
    <row r="15" spans="1:7" ht="14.25">
      <c r="A15" s="36" t="s">
        <v>136</v>
      </c>
      <c r="B15" s="104" t="s">
        <v>47</v>
      </c>
      <c r="C15" s="224">
        <v>2800</v>
      </c>
      <c r="D15" s="224">
        <v>2800</v>
      </c>
      <c r="E15" s="224">
        <v>2800</v>
      </c>
    </row>
    <row r="16" spans="1:7" ht="14.25">
      <c r="A16" s="36" t="s">
        <v>81</v>
      </c>
      <c r="B16" s="104" t="s">
        <v>48</v>
      </c>
      <c r="C16" s="224">
        <f>7700+238</f>
        <v>7938</v>
      </c>
      <c r="D16" s="224">
        <v>7700</v>
      </c>
      <c r="E16" s="224">
        <v>7700</v>
      </c>
    </row>
    <row r="17" spans="1:5" ht="14.25">
      <c r="A17" s="36" t="s">
        <v>83</v>
      </c>
      <c r="B17" s="104" t="s">
        <v>49</v>
      </c>
      <c r="C17" s="224">
        <f>37700+1165</f>
        <v>38865</v>
      </c>
      <c r="D17" s="224">
        <v>37700</v>
      </c>
      <c r="E17" s="224">
        <v>37700</v>
      </c>
    </row>
    <row r="18" spans="1:5" ht="14.25">
      <c r="A18" s="36" t="s">
        <v>165</v>
      </c>
      <c r="B18" s="104" t="s">
        <v>50</v>
      </c>
      <c r="C18" s="224">
        <f>9900+305</f>
        <v>10205</v>
      </c>
      <c r="D18" s="224">
        <v>9900</v>
      </c>
      <c r="E18" s="224">
        <v>9900</v>
      </c>
    </row>
    <row r="19" spans="1:5" ht="14.25">
      <c r="A19" s="24" t="s">
        <v>82</v>
      </c>
      <c r="B19" s="105" t="s">
        <v>51</v>
      </c>
      <c r="C19" s="224">
        <f>14500+449</f>
        <v>14949</v>
      </c>
      <c r="D19" s="224">
        <v>14500</v>
      </c>
      <c r="E19" s="224">
        <v>14500</v>
      </c>
    </row>
    <row r="20" spans="1:5" ht="14.25">
      <c r="A20" s="36" t="s">
        <v>84</v>
      </c>
      <c r="B20" s="104" t="s">
        <v>52</v>
      </c>
      <c r="C20" s="224">
        <f>50000+1547</f>
        <v>51547</v>
      </c>
      <c r="D20" s="224">
        <v>50000</v>
      </c>
      <c r="E20" s="224">
        <v>50000</v>
      </c>
    </row>
    <row r="21" spans="1:5" ht="14.25">
      <c r="A21" s="36" t="s">
        <v>85</v>
      </c>
      <c r="B21" s="104" t="s">
        <v>53</v>
      </c>
      <c r="C21" s="224">
        <f>4200+128</f>
        <v>4328</v>
      </c>
      <c r="D21" s="224">
        <v>4200</v>
      </c>
      <c r="E21" s="224">
        <v>4200</v>
      </c>
    </row>
    <row r="22" spans="1:5" ht="14.25">
      <c r="A22" s="36" t="s">
        <v>138</v>
      </c>
      <c r="B22" s="104" t="s">
        <v>54</v>
      </c>
      <c r="C22" s="224">
        <f>9100+283</f>
        <v>9383</v>
      </c>
      <c r="D22" s="224">
        <v>9100</v>
      </c>
      <c r="E22" s="224">
        <v>9100</v>
      </c>
    </row>
    <row r="23" spans="1:5" ht="14.25">
      <c r="A23" s="36" t="s">
        <v>139</v>
      </c>
      <c r="B23" s="104" t="s">
        <v>55</v>
      </c>
      <c r="C23" s="224">
        <f>19300+597</f>
        <v>19897</v>
      </c>
      <c r="D23" s="224">
        <v>19300</v>
      </c>
      <c r="E23" s="224">
        <v>19300</v>
      </c>
    </row>
    <row r="24" spans="1:5" ht="14.25">
      <c r="A24" s="36" t="s">
        <v>86</v>
      </c>
      <c r="B24" s="104" t="s">
        <v>56</v>
      </c>
      <c r="C24" s="224">
        <f>6200+190</f>
        <v>6390</v>
      </c>
      <c r="D24" s="224">
        <v>6200</v>
      </c>
      <c r="E24" s="224">
        <v>6200</v>
      </c>
    </row>
  </sheetData>
  <mergeCells count="4">
    <mergeCell ref="A6:B6"/>
    <mergeCell ref="A3:E3"/>
    <mergeCell ref="A2:E2"/>
    <mergeCell ref="A1:E1"/>
  </mergeCells>
  <phoneticPr fontId="3" type="noConversion"/>
  <pageMargins left="0.98425196850393704" right="0.43307086614173229" top="0.74803149606299213" bottom="0.74803149606299213" header="0.31496062992125984" footer="0.31496062992125984"/>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4">
    <tabColor rgb="FF00B0F0"/>
  </sheetPr>
  <dimension ref="A1:E14"/>
  <sheetViews>
    <sheetView topLeftCell="A2" zoomScaleNormal="75" workbookViewId="0">
      <selection activeCell="A14" sqref="A14:XFD15"/>
    </sheetView>
  </sheetViews>
  <sheetFormatPr defaultRowHeight="15"/>
  <cols>
    <col min="1" max="2" width="8" style="72" customWidth="1"/>
    <col min="3" max="3" width="25.42578125" style="75" customWidth="1"/>
    <col min="4" max="4" width="61" style="73" customWidth="1"/>
    <col min="5" max="5" width="9.140625" style="74"/>
    <col min="6" max="6" width="14.5703125" style="74" customWidth="1"/>
    <col min="7" max="16384" width="9.140625" style="74"/>
  </cols>
  <sheetData>
    <row r="1" spans="1:5" ht="42.75" hidden="1" customHeight="1">
      <c r="A1" s="457" t="str">
        <f>"Приложение "&amp;Н2аист&amp;" к решению
Богучанского районного Совета депутатов
от "&amp;Р2дата&amp;" года №"&amp;Р2номер</f>
        <v>Приложение  к решению
Богучанского районного Совета депутатов
от .2022 года №</v>
      </c>
      <c r="B1" s="457"/>
      <c r="C1" s="457"/>
      <c r="D1" s="457"/>
      <c r="E1" s="56"/>
    </row>
    <row r="2" spans="1:5" s="56" customFormat="1" ht="44.25" customHeight="1">
      <c r="A2" s="457" t="str">
        <f>"Приложение "&amp;Н1аист&amp;" к решению
Богучанского районного Совета депутатов
от "&amp;Р1дата&amp;" года №"&amp;Р1номер</f>
        <v>Приложение  к решению
Богучанского районного Совета депутатов
от 22.12.2021 года №18/1-133</v>
      </c>
      <c r="B2" s="457"/>
      <c r="C2" s="457"/>
      <c r="D2" s="457"/>
    </row>
    <row r="3" spans="1:5" s="56" customFormat="1" ht="65.25" customHeight="1">
      <c r="A3" s="471" t="str">
        <f>"Главные администраторы 
источников внутреннего финансирования дефицита 
районного бюджета на "&amp;год&amp;" год и плановый период "&amp;ПлПер&amp;" годов"</f>
        <v>Главные администраторы 
источников внутреннего финансирования дефицита 
районного бюджета на 2022 год и плановый период 2023-2024 годов</v>
      </c>
      <c r="B3" s="471"/>
      <c r="C3" s="471"/>
      <c r="D3" s="471"/>
    </row>
    <row r="4" spans="1:5" s="56" customFormat="1" ht="13.5" customHeight="1">
      <c r="A4" s="54"/>
      <c r="B4" s="54"/>
      <c r="C4" s="54"/>
      <c r="D4" s="55"/>
    </row>
    <row r="5" spans="1:5" s="60" customFormat="1" ht="15.75" customHeight="1">
      <c r="A5" s="57"/>
      <c r="B5" s="57"/>
      <c r="C5" s="58"/>
      <c r="D5" s="59"/>
    </row>
    <row r="6" spans="1:5" s="62" customFormat="1" ht="42.75">
      <c r="A6" s="61" t="s">
        <v>163</v>
      </c>
      <c r="B6" s="61" t="s">
        <v>168</v>
      </c>
      <c r="C6" s="61" t="s">
        <v>169</v>
      </c>
      <c r="D6" s="61" t="s">
        <v>170</v>
      </c>
    </row>
    <row r="7" spans="1:5" s="57" customFormat="1" ht="30">
      <c r="A7" s="142">
        <v>1</v>
      </c>
      <c r="B7" s="63" t="s">
        <v>208</v>
      </c>
      <c r="C7" s="64"/>
      <c r="D7" s="65" t="s">
        <v>266</v>
      </c>
    </row>
    <row r="8" spans="1:5" s="70" customFormat="1" ht="28.5">
      <c r="A8" s="66">
        <v>2</v>
      </c>
      <c r="B8" s="67" t="s">
        <v>208</v>
      </c>
      <c r="C8" s="68" t="s">
        <v>172</v>
      </c>
      <c r="D8" s="69" t="s">
        <v>1412</v>
      </c>
    </row>
    <row r="9" spans="1:5" s="70" customFormat="1" ht="33.75" customHeight="1">
      <c r="A9" s="66">
        <v>3</v>
      </c>
      <c r="B9" s="67" t="s">
        <v>208</v>
      </c>
      <c r="C9" s="68" t="s">
        <v>101</v>
      </c>
      <c r="D9" s="69" t="s">
        <v>1413</v>
      </c>
    </row>
    <row r="10" spans="1:5" s="70" customFormat="1" ht="42.75">
      <c r="A10" s="66">
        <v>4</v>
      </c>
      <c r="B10" s="67" t="s">
        <v>208</v>
      </c>
      <c r="C10" s="68" t="s">
        <v>1113</v>
      </c>
      <c r="D10" s="69" t="s">
        <v>1414</v>
      </c>
    </row>
    <row r="11" spans="1:5" s="70" customFormat="1" ht="42.75">
      <c r="A11" s="66">
        <v>5</v>
      </c>
      <c r="B11" s="67" t="s">
        <v>208</v>
      </c>
      <c r="C11" s="68" t="s">
        <v>1114</v>
      </c>
      <c r="D11" s="69" t="s">
        <v>36</v>
      </c>
    </row>
    <row r="12" spans="1:5" s="70" customFormat="1" ht="28.5">
      <c r="A12" s="66">
        <v>6</v>
      </c>
      <c r="B12" s="67" t="s">
        <v>208</v>
      </c>
      <c r="C12" s="71" t="s">
        <v>64</v>
      </c>
      <c r="D12" s="69" t="s">
        <v>154</v>
      </c>
    </row>
    <row r="13" spans="1:5" s="70" customFormat="1" ht="28.5">
      <c r="A13" s="66">
        <v>7</v>
      </c>
      <c r="B13" s="67" t="s">
        <v>208</v>
      </c>
      <c r="C13" s="71" t="s">
        <v>65</v>
      </c>
      <c r="D13" s="69" t="s">
        <v>160</v>
      </c>
    </row>
    <row r="14" spans="1:5">
      <c r="C14" s="72"/>
    </row>
  </sheetData>
  <mergeCells count="3">
    <mergeCell ref="A3:D3"/>
    <mergeCell ref="A2:D2"/>
    <mergeCell ref="A1:D1"/>
  </mergeCells>
  <phoneticPr fontId="3" type="noConversion"/>
  <pageMargins left="0.78740157480314965" right="0.39370078740157483" top="0.78740157480314965" bottom="0.78740157480314965" header="0.39370078740157483" footer="0.39370078740157483"/>
  <pageSetup paperSize="9" scale="90" firstPageNumber="849"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sheetPr codeName="Лист10"/>
  <dimension ref="A1:F23"/>
  <sheetViews>
    <sheetView topLeftCell="A2" workbookViewId="0">
      <selection activeCell="H14" sqref="H14"/>
    </sheetView>
  </sheetViews>
  <sheetFormatPr defaultRowHeight="12.75"/>
  <cols>
    <col min="1" max="1" width="43.85546875" style="3" customWidth="1"/>
    <col min="2" max="2" width="16.42578125" style="3" customWidth="1"/>
    <col min="3" max="3" width="18.85546875" style="3" customWidth="1"/>
    <col min="4" max="4" width="16" style="3" customWidth="1"/>
    <col min="5" max="5" width="9.140625" style="3"/>
    <col min="6" max="6" width="16.140625" style="3" customWidth="1"/>
    <col min="7" max="16384" width="9.140625" style="3"/>
  </cols>
  <sheetData>
    <row r="1" spans="1:6" ht="48" hidden="1" customHeight="1">
      <c r="A1" s="457" t="str">
        <f>"Приложение №"&amp;Н2вус&amp;"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6" ht="48" customHeight="1">
      <c r="A2" s="457" t="str">
        <f>"Приложение "&amp;Н1вус&amp;" к решению
Богучанского районного Совета депутатов
от "&amp;Р1дата&amp;" года №"&amp;Р1номер</f>
        <v>Приложение 13 к решению
Богучанского районного Совета депутатов
от 22.12.2021 года №18/1-133</v>
      </c>
      <c r="B2" s="457"/>
      <c r="C2" s="457"/>
      <c r="D2" s="457"/>
    </row>
    <row r="3" spans="1:6" ht="117" customHeight="1">
      <c r="A3" s="481" t="s">
        <v>1967</v>
      </c>
      <c r="B3" s="481"/>
      <c r="C3" s="481"/>
      <c r="D3" s="481"/>
    </row>
    <row r="4" spans="1:6">
      <c r="B4" s="8"/>
      <c r="C4" s="8"/>
      <c r="D4" s="8" t="s">
        <v>69</v>
      </c>
    </row>
    <row r="5" spans="1:6" ht="14.25">
      <c r="A5" s="32" t="s">
        <v>21</v>
      </c>
      <c r="B5" s="22" t="s">
        <v>1341</v>
      </c>
      <c r="C5" s="22" t="s">
        <v>1750</v>
      </c>
      <c r="D5" s="22" t="s">
        <v>1857</v>
      </c>
    </row>
    <row r="6" spans="1:6" ht="15">
      <c r="A6" s="34" t="s">
        <v>70</v>
      </c>
      <c r="B6" s="221">
        <f>SUM(B7:B23)</f>
        <v>5441900</v>
      </c>
      <c r="C6" s="221">
        <f>SUM(C7:C23)</f>
        <v>5633700</v>
      </c>
      <c r="D6" s="221">
        <f>SUM(D7:D23)</f>
        <v>5842500</v>
      </c>
      <c r="E6" s="99" t="s">
        <v>259</v>
      </c>
      <c r="F6" s="101">
        <f ca="1">SUMIF(РзПз,"02031110051180",СумВед)-B6</f>
        <v>0</v>
      </c>
    </row>
    <row r="7" spans="1:6" ht="14.25">
      <c r="A7" s="24" t="s">
        <v>624</v>
      </c>
      <c r="B7" s="223">
        <v>487555</v>
      </c>
      <c r="C7" s="258">
        <v>504516</v>
      </c>
      <c r="D7" s="288">
        <v>523056</v>
      </c>
    </row>
    <row r="8" spans="1:6" ht="14.25">
      <c r="A8" s="24" t="s">
        <v>79</v>
      </c>
      <c r="B8" s="223">
        <v>110377</v>
      </c>
      <c r="C8" s="258">
        <v>114637</v>
      </c>
      <c r="D8" s="288">
        <v>119194</v>
      </c>
    </row>
    <row r="9" spans="1:6" ht="14.25">
      <c r="A9" s="24" t="s">
        <v>164</v>
      </c>
      <c r="B9" s="223">
        <v>66222</v>
      </c>
      <c r="C9" s="258">
        <v>68786</v>
      </c>
      <c r="D9" s="288">
        <v>71516</v>
      </c>
    </row>
    <row r="10" spans="1:6" ht="28.5">
      <c r="A10" s="24" t="s">
        <v>59</v>
      </c>
      <c r="B10" s="223">
        <v>110377</v>
      </c>
      <c r="C10" s="258">
        <v>114637</v>
      </c>
      <c r="D10" s="288">
        <v>119194</v>
      </c>
    </row>
    <row r="11" spans="1:6" ht="33" customHeight="1">
      <c r="A11" s="24" t="s">
        <v>231</v>
      </c>
      <c r="B11" s="223">
        <v>487555</v>
      </c>
      <c r="C11" s="258">
        <v>504516</v>
      </c>
      <c r="D11" s="288">
        <v>523056</v>
      </c>
    </row>
    <row r="12" spans="1:6" ht="14.25">
      <c r="A12" s="40" t="s">
        <v>80</v>
      </c>
      <c r="B12" s="223">
        <v>487555</v>
      </c>
      <c r="C12" s="258">
        <v>504516</v>
      </c>
      <c r="D12" s="288">
        <v>523056</v>
      </c>
    </row>
    <row r="13" spans="1:6" ht="14.25">
      <c r="A13" s="24" t="s">
        <v>135</v>
      </c>
      <c r="B13" s="223">
        <v>487555</v>
      </c>
      <c r="C13" s="258">
        <v>504516</v>
      </c>
      <c r="D13" s="288">
        <v>523056</v>
      </c>
    </row>
    <row r="14" spans="1:6" ht="30" customHeight="1">
      <c r="A14" s="24" t="s">
        <v>136</v>
      </c>
      <c r="B14" s="223">
        <v>110377</v>
      </c>
      <c r="C14" s="258">
        <v>114637</v>
      </c>
      <c r="D14" s="288">
        <v>119194</v>
      </c>
    </row>
    <row r="15" spans="1:6" ht="14.25">
      <c r="A15" s="24" t="s">
        <v>81</v>
      </c>
      <c r="B15" s="223">
        <v>154531</v>
      </c>
      <c r="C15" s="258">
        <v>160487</v>
      </c>
      <c r="D15" s="288">
        <v>166872</v>
      </c>
    </row>
    <row r="16" spans="1:6" ht="14.25">
      <c r="A16" s="24" t="s">
        <v>83</v>
      </c>
      <c r="B16" s="223">
        <v>501159</v>
      </c>
      <c r="C16" s="258">
        <v>518119</v>
      </c>
      <c r="D16" s="288">
        <v>536659</v>
      </c>
    </row>
    <row r="17" spans="1:4" ht="30" customHeight="1">
      <c r="A17" s="24" t="s">
        <v>165</v>
      </c>
      <c r="B17" s="223">
        <v>487555</v>
      </c>
      <c r="C17" s="258">
        <v>504516</v>
      </c>
      <c r="D17" s="288">
        <v>523056</v>
      </c>
    </row>
    <row r="18" spans="1:4" ht="14.25">
      <c r="A18" s="24" t="s">
        <v>82</v>
      </c>
      <c r="B18" s="223">
        <v>487555</v>
      </c>
      <c r="C18" s="258">
        <v>504516</v>
      </c>
      <c r="D18" s="288">
        <v>523056</v>
      </c>
    </row>
    <row r="19" spans="1:4" ht="14.25">
      <c r="A19" s="24" t="s">
        <v>84</v>
      </c>
      <c r="B19" s="223">
        <v>501159</v>
      </c>
      <c r="C19" s="258">
        <v>518119</v>
      </c>
      <c r="D19" s="288">
        <v>536659</v>
      </c>
    </row>
    <row r="20" spans="1:4" ht="14.25">
      <c r="A20" s="24" t="s">
        <v>85</v>
      </c>
      <c r="B20" s="223">
        <v>154531</v>
      </c>
      <c r="C20" s="258">
        <v>160487</v>
      </c>
      <c r="D20" s="288">
        <v>166872</v>
      </c>
    </row>
    <row r="21" spans="1:4" ht="14.25">
      <c r="A21" s="24" t="s">
        <v>138</v>
      </c>
      <c r="B21" s="223">
        <v>187818</v>
      </c>
      <c r="C21" s="258">
        <v>194616</v>
      </c>
      <c r="D21" s="288">
        <v>201914</v>
      </c>
    </row>
    <row r="22" spans="1:4" ht="14.25">
      <c r="A22" s="24" t="s">
        <v>139</v>
      </c>
      <c r="B22" s="223">
        <v>487555</v>
      </c>
      <c r="C22" s="258">
        <v>504516</v>
      </c>
      <c r="D22" s="288">
        <v>523056</v>
      </c>
    </row>
    <row r="23" spans="1:4" ht="14.25">
      <c r="A23" s="24" t="s">
        <v>86</v>
      </c>
      <c r="B23" s="223">
        <v>132464</v>
      </c>
      <c r="C23" s="258">
        <v>137563</v>
      </c>
      <c r="D23" s="288">
        <v>143034</v>
      </c>
    </row>
  </sheetData>
  <mergeCells count="3">
    <mergeCell ref="A3:D3"/>
    <mergeCell ref="A2:D2"/>
    <mergeCell ref="A1:D1"/>
  </mergeCells>
  <phoneticPr fontId="3" type="noConversion"/>
  <pageMargins left="0.98425196850393704" right="0.23622047244094491" top="0.74803149606299213" bottom="0.74803149606299213" header="0.31496062992125984" footer="0.31496062992125984"/>
  <pageSetup paperSize="9" scale="95" fitToHeight="0" orientation="portrait" r:id="rId1"/>
  <headerFooter alignWithMargins="0"/>
</worksheet>
</file>

<file path=xl/worksheets/sheet31.xml><?xml version="1.0" encoding="utf-8"?>
<worksheet xmlns="http://schemas.openxmlformats.org/spreadsheetml/2006/main" xmlns:r="http://schemas.openxmlformats.org/officeDocument/2006/relationships">
  <dimension ref="A1:D22"/>
  <sheetViews>
    <sheetView workbookViewId="0">
      <selection activeCell="D23" sqref="D23"/>
    </sheetView>
  </sheetViews>
  <sheetFormatPr defaultRowHeight="12.75"/>
  <cols>
    <col min="1" max="1" width="42.140625" customWidth="1"/>
    <col min="2" max="2" width="17.5703125" customWidth="1"/>
    <col min="3" max="3" width="13.42578125" customWidth="1"/>
    <col min="4" max="4" width="16.28515625" customWidth="1"/>
  </cols>
  <sheetData>
    <row r="1" spans="1:4" ht="45.75" customHeight="1">
      <c r="A1" s="457" t="str">
        <f>"Приложение №"&amp;H2зппов&amp;"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4" ht="52.5" customHeight="1">
      <c r="A2" s="457" t="str">
        <f>"Приложение №"&amp;H1зппов&amp;"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c r="C2" s="457"/>
      <c r="D2" s="457"/>
    </row>
    <row r="3" spans="1:4" ht="90" customHeight="1">
      <c r="A3" s="508" t="s">
        <v>1834</v>
      </c>
      <c r="B3" s="508"/>
      <c r="C3" s="508"/>
      <c r="D3" s="508"/>
    </row>
    <row r="4" spans="1:4">
      <c r="A4" s="155"/>
      <c r="B4" s="8"/>
      <c r="C4" s="8"/>
      <c r="D4" s="156" t="s">
        <v>69</v>
      </c>
    </row>
    <row r="5" spans="1:4">
      <c r="A5" s="32" t="s">
        <v>21</v>
      </c>
      <c r="B5" s="32" t="s">
        <v>1245</v>
      </c>
      <c r="C5" s="32" t="s">
        <v>1341</v>
      </c>
      <c r="D5" s="32" t="s">
        <v>1750</v>
      </c>
    </row>
    <row r="6" spans="1:4">
      <c r="A6" s="361" t="s">
        <v>70</v>
      </c>
      <c r="B6" s="362">
        <f>SUM(B7:B21)</f>
        <v>0</v>
      </c>
      <c r="C6" s="362">
        <f t="shared" ref="C6" si="0">SUM(C7:C21)</f>
        <v>0</v>
      </c>
      <c r="D6" s="362">
        <f>SUM(D7:D21)</f>
        <v>0</v>
      </c>
    </row>
    <row r="7" spans="1:4">
      <c r="A7" s="350" t="s">
        <v>58</v>
      </c>
      <c r="B7" s="214">
        <v>0</v>
      </c>
      <c r="C7" s="214">
        <v>0</v>
      </c>
      <c r="D7" s="363"/>
    </row>
    <row r="8" spans="1:4" ht="15" hidden="1">
      <c r="A8" s="359"/>
      <c r="B8" s="360"/>
    </row>
    <row r="9" spans="1:4" ht="15" hidden="1">
      <c r="A9" s="296"/>
      <c r="B9" s="298"/>
    </row>
    <row r="10" spans="1:4" ht="15" hidden="1">
      <c r="A10" s="296"/>
      <c r="B10" s="298"/>
    </row>
    <row r="11" spans="1:4" ht="15" hidden="1">
      <c r="A11" s="296"/>
      <c r="B11" s="298"/>
    </row>
    <row r="12" spans="1:4" ht="15" hidden="1">
      <c r="A12" s="296"/>
      <c r="B12" s="298"/>
    </row>
    <row r="13" spans="1:4" ht="15" hidden="1">
      <c r="A13" s="296"/>
      <c r="B13" s="298"/>
    </row>
    <row r="14" spans="1:4" ht="15" hidden="1">
      <c r="A14" s="296"/>
      <c r="B14" s="298"/>
    </row>
    <row r="15" spans="1:4" ht="15" hidden="1">
      <c r="A15" s="296"/>
      <c r="B15" s="298"/>
    </row>
    <row r="16" spans="1:4" ht="15" hidden="1">
      <c r="A16" s="296"/>
      <c r="B16" s="298"/>
    </row>
    <row r="17" spans="1:2" ht="15" hidden="1">
      <c r="A17" s="296"/>
      <c r="B17" s="298"/>
    </row>
    <row r="18" spans="1:2" ht="15" hidden="1">
      <c r="A18" s="299"/>
      <c r="B18" s="298"/>
    </row>
    <row r="19" spans="1:2" ht="15" hidden="1">
      <c r="A19" s="296"/>
      <c r="B19" s="298"/>
    </row>
    <row r="20" spans="1:2" ht="15" hidden="1">
      <c r="A20" s="296"/>
      <c r="B20" s="298"/>
    </row>
    <row r="21" spans="1:2" ht="15" hidden="1">
      <c r="A21" s="299"/>
      <c r="B21" s="298"/>
    </row>
    <row r="22" spans="1:2" hidden="1"/>
  </sheetData>
  <mergeCells count="3">
    <mergeCell ref="A1:D1"/>
    <mergeCell ref="A2:D2"/>
    <mergeCell ref="A3:D3"/>
  </mergeCells>
  <pageMargins left="0.7" right="0.32"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dimension ref="A1:J26"/>
  <sheetViews>
    <sheetView workbookViewId="0">
      <selection activeCell="A6" sqref="A6"/>
    </sheetView>
  </sheetViews>
  <sheetFormatPr defaultRowHeight="12.75"/>
  <cols>
    <col min="1" max="1" width="47" customWidth="1"/>
    <col min="2" max="2" width="16.5703125" customWidth="1"/>
    <col min="3" max="3" width="17.140625" customWidth="1"/>
    <col min="4" max="4" width="16.140625" customWidth="1"/>
    <col min="6" max="6" width="11.140625" bestFit="1" customWidth="1"/>
    <col min="9" max="9" width="17" customWidth="1"/>
    <col min="10" max="10" width="17.85546875" customWidth="1"/>
  </cols>
  <sheetData>
    <row r="1" spans="1:10" ht="52.5" customHeight="1">
      <c r="A1" s="457" t="str">
        <f>"Приложение №"&amp;H2пожар&amp;"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10" ht="47.25" customHeight="1">
      <c r="A2" s="457" t="str">
        <f>"Приложение №"&amp;Н1пожар&amp;" к решению
Богучанского районного Совета депутатов
от "&amp;Р1дата&amp;" года №"&amp;Р1номер</f>
        <v>Приложение №21 к решению
Богучанского районного Совета депутатов
от 22.12.2021 года №18/1-133</v>
      </c>
      <c r="B2" s="457"/>
      <c r="C2" s="457"/>
      <c r="D2" s="457"/>
    </row>
    <row r="3" spans="1:10" ht="87" customHeight="1">
      <c r="A3" s="515" t="s">
        <v>2151</v>
      </c>
      <c r="B3" s="515"/>
      <c r="C3" s="515"/>
      <c r="D3" s="515"/>
    </row>
    <row r="4" spans="1:10" ht="10.5" customHeight="1">
      <c r="A4" s="516"/>
      <c r="B4" s="516"/>
      <c r="C4" s="516"/>
      <c r="D4" s="516"/>
    </row>
    <row r="5" spans="1:10" ht="20.25">
      <c r="A5" s="212"/>
      <c r="B5" s="255"/>
      <c r="C5" s="255"/>
      <c r="D5" s="8" t="s">
        <v>69</v>
      </c>
    </row>
    <row r="6" spans="1:10" ht="14.25">
      <c r="A6" s="22" t="s">
        <v>21</v>
      </c>
      <c r="B6" s="22" t="s">
        <v>1341</v>
      </c>
      <c r="C6" s="22" t="s">
        <v>1856</v>
      </c>
      <c r="D6" s="22" t="s">
        <v>1857</v>
      </c>
      <c r="F6" s="185" t="s">
        <v>1161</v>
      </c>
    </row>
    <row r="7" spans="1:10" ht="15">
      <c r="A7" s="275" t="s">
        <v>70</v>
      </c>
      <c r="B7" s="422">
        <f>SUM(B8:B25)</f>
        <v>4102500</v>
      </c>
      <c r="C7" s="422">
        <f>SUM(C8:C25)</f>
        <v>4102500</v>
      </c>
      <c r="D7" s="422">
        <f>SUM(D8:D25)</f>
        <v>4102500</v>
      </c>
      <c r="F7" s="100">
        <f ca="1">SUMIF(РзПз,"????0420074120",СумВед)-D7</f>
        <v>-4102500</v>
      </c>
      <c r="I7" s="340"/>
      <c r="J7" s="338"/>
    </row>
    <row r="8" spans="1:10" ht="14.25">
      <c r="A8" s="423" t="s">
        <v>57</v>
      </c>
      <c r="B8" s="424">
        <v>178200</v>
      </c>
      <c r="C8" s="424">
        <v>178200</v>
      </c>
      <c r="D8" s="424">
        <v>178200</v>
      </c>
      <c r="I8" s="341"/>
      <c r="J8" s="338"/>
    </row>
    <row r="9" spans="1:10" ht="14.25">
      <c r="A9" s="423" t="s">
        <v>1621</v>
      </c>
      <c r="B9" s="424">
        <v>61700</v>
      </c>
      <c r="C9" s="424">
        <v>61700</v>
      </c>
      <c r="D9" s="424">
        <v>61700</v>
      </c>
      <c r="I9" s="341"/>
      <c r="J9" s="338"/>
    </row>
    <row r="10" spans="1:10" ht="14.25">
      <c r="A10" s="423" t="s">
        <v>164</v>
      </c>
      <c r="B10" s="424">
        <v>21900</v>
      </c>
      <c r="C10" s="424">
        <v>21900</v>
      </c>
      <c r="D10" s="424">
        <v>21900</v>
      </c>
      <c r="I10" s="341"/>
      <c r="J10" s="338"/>
    </row>
    <row r="11" spans="1:10" ht="14.25">
      <c r="A11" s="423" t="s">
        <v>58</v>
      </c>
      <c r="B11" s="424">
        <v>1006600</v>
      </c>
      <c r="C11" s="424">
        <v>1006600</v>
      </c>
      <c r="D11" s="424">
        <v>1006600</v>
      </c>
      <c r="I11" s="342"/>
      <c r="J11" s="338"/>
    </row>
    <row r="12" spans="1:10" ht="14.25">
      <c r="A12" s="423" t="s">
        <v>59</v>
      </c>
      <c r="B12" s="424">
        <v>65000</v>
      </c>
      <c r="C12" s="424">
        <v>65000</v>
      </c>
      <c r="D12" s="424">
        <v>65000</v>
      </c>
      <c r="I12" s="342"/>
      <c r="J12" s="338"/>
    </row>
    <row r="13" spans="1:10" ht="28.5">
      <c r="A13" s="423" t="s">
        <v>231</v>
      </c>
      <c r="B13" s="424">
        <v>297900</v>
      </c>
      <c r="C13" s="424">
        <v>297900</v>
      </c>
      <c r="D13" s="424">
        <v>297900</v>
      </c>
      <c r="I13" s="342"/>
      <c r="J13" s="338"/>
    </row>
    <row r="14" spans="1:10" ht="14.25">
      <c r="A14" s="423" t="s">
        <v>1060</v>
      </c>
      <c r="B14" s="424">
        <v>165300</v>
      </c>
      <c r="C14" s="424">
        <v>165300</v>
      </c>
      <c r="D14" s="424">
        <v>165300</v>
      </c>
      <c r="I14" s="342"/>
      <c r="J14" s="338"/>
    </row>
    <row r="15" spans="1:10" ht="14.25">
      <c r="A15" s="423" t="s">
        <v>135</v>
      </c>
      <c r="B15" s="424">
        <v>146200</v>
      </c>
      <c r="C15" s="424">
        <v>146200</v>
      </c>
      <c r="D15" s="424">
        <v>146200</v>
      </c>
      <c r="I15" s="342"/>
      <c r="J15" s="338"/>
    </row>
    <row r="16" spans="1:10" ht="14.25">
      <c r="A16" s="423" t="s">
        <v>136</v>
      </c>
      <c r="B16" s="424">
        <v>45900</v>
      </c>
      <c r="C16" s="424">
        <v>45900</v>
      </c>
      <c r="D16" s="424">
        <v>45900</v>
      </c>
      <c r="I16" s="342"/>
      <c r="J16" s="338"/>
    </row>
    <row r="17" spans="1:10" ht="14.25">
      <c r="A17" s="423" t="s">
        <v>81</v>
      </c>
      <c r="B17" s="424">
        <v>111500</v>
      </c>
      <c r="C17" s="424">
        <v>111500</v>
      </c>
      <c r="D17" s="424">
        <v>111500</v>
      </c>
      <c r="I17" s="342"/>
      <c r="J17" s="338"/>
    </row>
    <row r="18" spans="1:10" ht="14.25">
      <c r="A18" s="423" t="s">
        <v>83</v>
      </c>
      <c r="B18" s="424">
        <v>509100</v>
      </c>
      <c r="C18" s="424">
        <v>509100</v>
      </c>
      <c r="D18" s="424">
        <v>509100</v>
      </c>
      <c r="I18" s="342"/>
      <c r="J18" s="338"/>
    </row>
    <row r="19" spans="1:10" ht="28.5">
      <c r="A19" s="423" t="s">
        <v>165</v>
      </c>
      <c r="B19" s="424">
        <v>139000</v>
      </c>
      <c r="C19" s="424">
        <v>139000</v>
      </c>
      <c r="D19" s="424">
        <v>139000</v>
      </c>
      <c r="I19" s="342"/>
      <c r="J19" s="338"/>
    </row>
    <row r="20" spans="1:10" ht="14.25">
      <c r="A20" s="423" t="s">
        <v>82</v>
      </c>
      <c r="B20" s="424">
        <v>210700</v>
      </c>
      <c r="C20" s="424">
        <v>210700</v>
      </c>
      <c r="D20" s="424">
        <v>210700</v>
      </c>
      <c r="I20" s="342"/>
      <c r="J20" s="338"/>
    </row>
    <row r="21" spans="1:10" ht="14.25">
      <c r="A21" s="423" t="s">
        <v>1622</v>
      </c>
      <c r="B21" s="424">
        <v>581600</v>
      </c>
      <c r="C21" s="424">
        <v>581600</v>
      </c>
      <c r="D21" s="424">
        <v>581600</v>
      </c>
      <c r="I21" s="343"/>
      <c r="J21" s="338"/>
    </row>
    <row r="22" spans="1:10" ht="14.25">
      <c r="A22" s="423" t="s">
        <v>1818</v>
      </c>
      <c r="B22" s="424">
        <v>62100</v>
      </c>
      <c r="C22" s="424">
        <v>62100</v>
      </c>
      <c r="D22" s="424">
        <v>62100</v>
      </c>
      <c r="I22" s="342"/>
      <c r="J22" s="338"/>
    </row>
    <row r="23" spans="1:10" ht="14.25">
      <c r="A23" s="423" t="s">
        <v>138</v>
      </c>
      <c r="B23" s="424">
        <v>134500</v>
      </c>
      <c r="C23" s="424">
        <v>134500</v>
      </c>
      <c r="D23" s="424">
        <v>134500</v>
      </c>
      <c r="I23" s="342"/>
      <c r="J23" s="338"/>
    </row>
    <row r="24" spans="1:10" ht="14.25">
      <c r="A24" s="423" t="s">
        <v>139</v>
      </c>
      <c r="B24" s="424">
        <v>274400</v>
      </c>
      <c r="C24" s="424">
        <v>274400</v>
      </c>
      <c r="D24" s="424">
        <v>274400</v>
      </c>
      <c r="I24" s="342"/>
      <c r="J24" s="338"/>
    </row>
    <row r="25" spans="1:10" ht="14.25">
      <c r="A25" s="423" t="s">
        <v>86</v>
      </c>
      <c r="B25" s="424">
        <v>90900</v>
      </c>
      <c r="C25" s="424">
        <v>90900</v>
      </c>
      <c r="D25" s="424">
        <v>90900</v>
      </c>
      <c r="I25" s="342"/>
      <c r="J25" s="338"/>
    </row>
    <row r="26" spans="1:10" ht="14.25">
      <c r="A26" s="235"/>
      <c r="B26" s="235"/>
      <c r="C26" s="235"/>
    </row>
  </sheetData>
  <mergeCells count="4">
    <mergeCell ref="A1:D1"/>
    <mergeCell ref="A2:D2"/>
    <mergeCell ref="A3:D3"/>
    <mergeCell ref="A4:D4"/>
  </mergeCells>
  <pageMargins left="0.51181102362204722" right="0.51181102362204722" top="0.74803149606299213" bottom="0.74803149606299213" header="0.31496062992125984" footer="0.31496062992125984"/>
  <pageSetup paperSize="9" scale="95" orientation="portrait" r:id="rId1"/>
</worksheet>
</file>

<file path=xl/worksheets/sheet33.xml><?xml version="1.0" encoding="utf-8"?>
<worksheet xmlns="http://schemas.openxmlformats.org/spreadsheetml/2006/main" xmlns:r="http://schemas.openxmlformats.org/officeDocument/2006/relationships">
  <sheetPr>
    <tabColor rgb="FF00B0F0"/>
  </sheetPr>
  <dimension ref="A1:D24"/>
  <sheetViews>
    <sheetView topLeftCell="A2" workbookViewId="0">
      <selection activeCell="B7" sqref="B7:D21"/>
    </sheetView>
  </sheetViews>
  <sheetFormatPr defaultRowHeight="12.75"/>
  <cols>
    <col min="1" max="1" width="42.140625" customWidth="1"/>
    <col min="2" max="2" width="18" customWidth="1"/>
    <col min="3" max="3" width="14.42578125" customWidth="1"/>
    <col min="4" max="4" width="14.28515625" customWidth="1"/>
  </cols>
  <sheetData>
    <row r="1" spans="1:4" ht="27" hidden="1" customHeight="1">
      <c r="A1" s="457" t="str">
        <f>"Приложение №"&amp;H2ДК&amp;"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row>
    <row r="2" spans="1:4" ht="63" customHeight="1">
      <c r="A2" s="457" t="str">
        <f>"Приложение №"&amp;H1ДК&amp;"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c r="C2" s="457"/>
      <c r="D2" s="457"/>
    </row>
    <row r="3" spans="1:4" ht="107.25" customHeight="1">
      <c r="A3" s="508" t="s">
        <v>1762</v>
      </c>
      <c r="B3" s="508"/>
      <c r="C3" s="508"/>
      <c r="D3" s="508"/>
    </row>
    <row r="4" spans="1:4">
      <c r="A4" s="155"/>
      <c r="B4" s="8"/>
      <c r="C4" s="8"/>
      <c r="D4" s="156" t="s">
        <v>69</v>
      </c>
    </row>
    <row r="5" spans="1:4" ht="14.25">
      <c r="A5" s="22" t="s">
        <v>21</v>
      </c>
      <c r="B5" s="22" t="s">
        <v>1245</v>
      </c>
      <c r="C5" s="22" t="s">
        <v>1341</v>
      </c>
      <c r="D5" s="22" t="s">
        <v>1750</v>
      </c>
    </row>
    <row r="6" spans="1:4" ht="15">
      <c r="A6" s="311" t="s">
        <v>70</v>
      </c>
      <c r="B6" s="250">
        <f>SUM(B7:B24)</f>
        <v>0</v>
      </c>
      <c r="C6" s="250">
        <f>SUM(C7:C24)</f>
        <v>0</v>
      </c>
      <c r="D6" s="250">
        <f>SUM(D7:D24)</f>
        <v>0</v>
      </c>
    </row>
    <row r="7" spans="1:4" ht="14.25">
      <c r="A7" s="41" t="s">
        <v>57</v>
      </c>
      <c r="B7" s="248"/>
      <c r="C7" s="319"/>
      <c r="D7" s="319"/>
    </row>
    <row r="8" spans="1:4" ht="28.5" hidden="1">
      <c r="A8" s="41" t="s">
        <v>79</v>
      </c>
      <c r="B8" s="248"/>
      <c r="C8" s="319"/>
      <c r="D8" s="248"/>
    </row>
    <row r="9" spans="1:4" ht="28.5" hidden="1">
      <c r="A9" s="41" t="s">
        <v>164</v>
      </c>
      <c r="B9" s="248"/>
      <c r="C9" s="319"/>
      <c r="D9" s="248"/>
    </row>
    <row r="10" spans="1:4" ht="14.25">
      <c r="A10" s="42" t="s">
        <v>58</v>
      </c>
      <c r="B10" s="318"/>
      <c r="C10" s="318"/>
      <c r="D10" s="249"/>
    </row>
    <row r="11" spans="1:4" ht="28.5" hidden="1">
      <c r="A11" s="41" t="s">
        <v>59</v>
      </c>
      <c r="B11" s="249"/>
      <c r="C11" s="318"/>
      <c r="D11" s="249"/>
    </row>
    <row r="12" spans="1:4" ht="28.5" hidden="1">
      <c r="A12" s="43" t="s">
        <v>231</v>
      </c>
      <c r="B12" s="249"/>
      <c r="C12" s="318"/>
      <c r="D12" s="249"/>
    </row>
    <row r="13" spans="1:4" ht="28.5" hidden="1">
      <c r="A13" s="41" t="s">
        <v>80</v>
      </c>
      <c r="B13" s="249"/>
      <c r="C13" s="318"/>
      <c r="D13" s="249"/>
    </row>
    <row r="14" spans="1:4" ht="14.25" hidden="1">
      <c r="A14" s="41" t="s">
        <v>135</v>
      </c>
      <c r="B14" s="249"/>
      <c r="C14" s="318"/>
      <c r="D14" s="249"/>
    </row>
    <row r="15" spans="1:4" ht="28.5" hidden="1">
      <c r="A15" s="41" t="s">
        <v>136</v>
      </c>
      <c r="B15" s="249"/>
      <c r="C15" s="318"/>
      <c r="D15" s="249"/>
    </row>
    <row r="16" spans="1:4" ht="28.5">
      <c r="A16" s="41" t="s">
        <v>81</v>
      </c>
      <c r="B16" s="249"/>
      <c r="C16" s="318"/>
      <c r="D16" s="318"/>
    </row>
    <row r="17" spans="1:4" ht="14.25">
      <c r="A17" s="42" t="s">
        <v>83</v>
      </c>
      <c r="B17" s="318"/>
      <c r="C17" s="249"/>
      <c r="D17" s="318"/>
    </row>
    <row r="18" spans="1:4" ht="28.5" hidden="1">
      <c r="A18" s="41" t="s">
        <v>165</v>
      </c>
      <c r="B18" s="318"/>
      <c r="C18" s="249"/>
      <c r="D18" s="249"/>
    </row>
    <row r="19" spans="1:4" ht="14.25" hidden="1">
      <c r="A19" s="41" t="s">
        <v>82</v>
      </c>
      <c r="B19" s="318"/>
      <c r="C19" s="249"/>
      <c r="D19" s="249"/>
    </row>
    <row r="20" spans="1:4" ht="28.5" hidden="1">
      <c r="A20" s="41" t="s">
        <v>84</v>
      </c>
      <c r="B20" s="318"/>
      <c r="C20" s="249"/>
      <c r="D20" s="249"/>
    </row>
    <row r="21" spans="1:4" ht="28.5">
      <c r="A21" s="41" t="s">
        <v>85</v>
      </c>
      <c r="B21" s="318"/>
      <c r="C21" s="318"/>
      <c r="D21" s="249"/>
    </row>
    <row r="22" spans="1:4" ht="28.5" hidden="1">
      <c r="A22" s="41" t="s">
        <v>138</v>
      </c>
      <c r="B22" s="249"/>
      <c r="C22" s="291"/>
      <c r="D22" s="291"/>
    </row>
    <row r="23" spans="1:4" ht="14.25" hidden="1">
      <c r="A23" s="41" t="s">
        <v>139</v>
      </c>
      <c r="B23" s="249"/>
      <c r="C23" s="291"/>
      <c r="D23" s="291"/>
    </row>
    <row r="24" spans="1:4" ht="14.25" hidden="1">
      <c r="A24" s="289" t="s">
        <v>86</v>
      </c>
      <c r="B24" s="290"/>
    </row>
  </sheetData>
  <mergeCells count="3">
    <mergeCell ref="A1:D1"/>
    <mergeCell ref="A2:D2"/>
    <mergeCell ref="A3:D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dimension ref="A1:B11"/>
  <sheetViews>
    <sheetView workbookViewId="0">
      <selection activeCell="A2" sqref="A2:B2"/>
    </sheetView>
  </sheetViews>
  <sheetFormatPr defaultRowHeight="12.75"/>
  <cols>
    <col min="1" max="1" width="66.140625" customWidth="1"/>
    <col min="2" max="2" width="20" customWidth="1"/>
  </cols>
  <sheetData>
    <row r="1" spans="1:2" ht="48" customHeight="1">
      <c r="A1" s="472" t="str">
        <f>"Приложение №"&amp;H2дороги_50&amp;"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72"/>
    </row>
    <row r="2" spans="1:2" ht="42" customHeight="1">
      <c r="A2" s="472" t="str">
        <f>"Приложение №"&amp;H1дороги_50&amp;" к решению
Богучанского районного Совета депутатов
от "&amp;Р1дата&amp;" года №"&amp;е213</f>
        <v>Приложение №25 к решению
Богучанского районного Совета депутатов
от 22.12.2021 года №6/1-25</v>
      </c>
      <c r="B2" s="472"/>
    </row>
    <row r="3" spans="1:2" ht="132.75" customHeight="1">
      <c r="A3" s="485" t="s">
        <v>2175</v>
      </c>
      <c r="B3" s="485"/>
    </row>
    <row r="4" spans="1:2">
      <c r="A4" s="3"/>
      <c r="B4" s="8" t="s">
        <v>69</v>
      </c>
    </row>
    <row r="5" spans="1:2">
      <c r="A5" s="32" t="s">
        <v>21</v>
      </c>
      <c r="B5" s="32" t="s">
        <v>1751</v>
      </c>
    </row>
    <row r="6" spans="1:2" ht="15">
      <c r="A6" s="364" t="s">
        <v>70</v>
      </c>
      <c r="B6" s="365">
        <f>SUM(B7:B11)</f>
        <v>6568154</v>
      </c>
    </row>
    <row r="7" spans="1:2" ht="24" customHeight="1">
      <c r="A7" s="431" t="s">
        <v>624</v>
      </c>
      <c r="B7" s="432">
        <v>1499300</v>
      </c>
    </row>
    <row r="8" spans="1:2" ht="14.25">
      <c r="A8" s="42" t="s">
        <v>58</v>
      </c>
      <c r="B8" s="218">
        <v>1628063</v>
      </c>
    </row>
    <row r="9" spans="1:2" ht="14.25">
      <c r="A9" s="42" t="s">
        <v>59</v>
      </c>
      <c r="B9" s="218">
        <v>694892</v>
      </c>
    </row>
    <row r="10" spans="1:2" ht="14.25">
      <c r="A10" s="42" t="s">
        <v>82</v>
      </c>
      <c r="B10" s="218">
        <v>1405217</v>
      </c>
    </row>
    <row r="11" spans="1:2" ht="14.25">
      <c r="A11" s="42" t="s">
        <v>84</v>
      </c>
      <c r="B11" s="218">
        <v>1340682</v>
      </c>
    </row>
  </sheetData>
  <mergeCells count="3">
    <mergeCell ref="A1:B1"/>
    <mergeCell ref="A2:B2"/>
    <mergeCell ref="A3:B3"/>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dimension ref="A1:G26"/>
  <sheetViews>
    <sheetView topLeftCell="B34" workbookViewId="0">
      <selection activeCell="E8" sqref="E8:G25"/>
    </sheetView>
  </sheetViews>
  <sheetFormatPr defaultRowHeight="12.75"/>
  <cols>
    <col min="1" max="1" width="7" hidden="1" customWidth="1"/>
    <col min="2" max="2" width="45" customWidth="1"/>
    <col min="3" max="3" width="13.28515625" customWidth="1"/>
    <col min="4" max="4" width="6" customWidth="1"/>
    <col min="5" max="5" width="16.5703125" style="270" customWidth="1"/>
    <col min="6" max="6" width="15.85546875" style="270" customWidth="1"/>
    <col min="7" max="7" width="16" style="270" customWidth="1"/>
  </cols>
  <sheetData>
    <row r="1" spans="1:7" ht="51" customHeight="1">
      <c r="A1" s="457" t="str">
        <f>"Приложение №"&amp;Н2Пересел&amp;"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c r="E1" s="457"/>
      <c r="F1" s="457"/>
      <c r="G1" s="457"/>
    </row>
    <row r="2" spans="1:7" ht="39" customHeight="1">
      <c r="A2" s="457" t="str">
        <f>"Приложение №"&amp;Н1Пересел&amp;"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57"/>
      <c r="C2" s="457"/>
      <c r="D2" s="457"/>
      <c r="E2" s="457"/>
      <c r="F2" s="457"/>
      <c r="G2" s="457"/>
    </row>
    <row r="3" spans="1:7" ht="15.75" customHeight="1">
      <c r="A3" s="508"/>
      <c r="B3" s="508"/>
      <c r="C3" s="508"/>
      <c r="D3" s="508"/>
      <c r="E3" s="508"/>
      <c r="F3" s="508"/>
      <c r="G3" s="508"/>
    </row>
    <row r="4" spans="1:7" ht="93" customHeight="1">
      <c r="A4" s="519" t="s">
        <v>1754</v>
      </c>
      <c r="B4" s="519"/>
      <c r="C4" s="519"/>
      <c r="D4" s="519"/>
      <c r="E4" s="519"/>
      <c r="F4" s="519"/>
      <c r="G4" s="519"/>
    </row>
    <row r="5" spans="1:7" ht="15.75">
      <c r="A5" s="261"/>
      <c r="B5" s="262"/>
      <c r="C5" s="262"/>
      <c r="D5" s="262"/>
      <c r="E5" s="262"/>
      <c r="F5" s="262"/>
      <c r="G5" s="262"/>
    </row>
    <row r="6" spans="1:7" ht="15">
      <c r="A6" s="263"/>
      <c r="B6" s="264"/>
      <c r="C6" s="265"/>
      <c r="D6" s="265"/>
      <c r="E6" s="266"/>
      <c r="F6" s="506" t="s">
        <v>69</v>
      </c>
      <c r="G6" s="506"/>
    </row>
    <row r="7" spans="1:7" ht="48">
      <c r="A7" s="267" t="s">
        <v>163</v>
      </c>
      <c r="B7" s="268" t="s">
        <v>114</v>
      </c>
      <c r="C7" s="147" t="s">
        <v>1334</v>
      </c>
      <c r="D7" s="147" t="s">
        <v>1410</v>
      </c>
      <c r="E7" s="269" t="s">
        <v>1755</v>
      </c>
      <c r="F7" s="269" t="s">
        <v>1756</v>
      </c>
      <c r="G7" s="269" t="s">
        <v>1757</v>
      </c>
    </row>
    <row r="8" spans="1:7" ht="45.75" customHeight="1">
      <c r="A8" s="271">
        <v>1</v>
      </c>
      <c r="B8" s="245" t="s">
        <v>456</v>
      </c>
      <c r="C8" s="210" t="s">
        <v>978</v>
      </c>
      <c r="D8" s="272" t="s">
        <v>1174</v>
      </c>
      <c r="E8" s="273"/>
      <c r="F8" s="273"/>
      <c r="G8" s="273"/>
    </row>
    <row r="9" spans="1:7" s="270" customFormat="1" ht="102">
      <c r="A9" s="271">
        <v>2</v>
      </c>
      <c r="B9" s="7" t="s">
        <v>1484</v>
      </c>
      <c r="C9" s="210" t="s">
        <v>1225</v>
      </c>
      <c r="D9" s="210" t="s">
        <v>345</v>
      </c>
      <c r="E9" s="273"/>
      <c r="F9" s="273"/>
      <c r="G9" s="273"/>
    </row>
    <row r="10" spans="1:7" s="270" customFormat="1" ht="25.5">
      <c r="A10" s="271">
        <v>3</v>
      </c>
      <c r="B10" s="7" t="s">
        <v>483</v>
      </c>
      <c r="C10" s="210" t="s">
        <v>993</v>
      </c>
      <c r="D10" s="210"/>
      <c r="E10" s="273"/>
      <c r="F10" s="273"/>
      <c r="G10" s="273"/>
    </row>
    <row r="11" spans="1:7" s="270" customFormat="1" ht="76.5">
      <c r="A11" s="271"/>
      <c r="B11" s="7" t="s">
        <v>1485</v>
      </c>
      <c r="C11" s="325" t="s">
        <v>1228</v>
      </c>
      <c r="D11" s="325" t="s">
        <v>358</v>
      </c>
      <c r="E11" s="295"/>
      <c r="F11" s="286"/>
      <c r="G11" s="286"/>
    </row>
    <row r="12" spans="1:7" s="270" customFormat="1" ht="102">
      <c r="A12" s="271">
        <v>4</v>
      </c>
      <c r="B12" s="326" t="s">
        <v>1379</v>
      </c>
      <c r="C12" s="210" t="s">
        <v>1380</v>
      </c>
      <c r="D12" s="210" t="s">
        <v>358</v>
      </c>
      <c r="E12" s="292"/>
      <c r="F12" s="292"/>
      <c r="G12" s="292"/>
    </row>
    <row r="13" spans="1:7" s="270" customFormat="1" ht="102">
      <c r="A13" s="271"/>
      <c r="B13" s="326" t="s">
        <v>1510</v>
      </c>
      <c r="C13" s="210" t="s">
        <v>1511</v>
      </c>
      <c r="D13" s="294" t="s">
        <v>358</v>
      </c>
      <c r="E13" s="292"/>
      <c r="F13" s="292"/>
      <c r="G13" s="292"/>
    </row>
    <row r="14" spans="1:7" s="270" customFormat="1" ht="114.75">
      <c r="A14" s="271"/>
      <c r="B14" s="7" t="s">
        <v>1647</v>
      </c>
      <c r="C14" s="327" t="s">
        <v>1648</v>
      </c>
      <c r="D14" s="327" t="s">
        <v>358</v>
      </c>
      <c r="E14" s="295"/>
      <c r="F14" s="274"/>
      <c r="G14" s="274"/>
    </row>
    <row r="15" spans="1:7" s="270" customFormat="1" ht="25.5">
      <c r="A15" s="271"/>
      <c r="B15" s="7" t="s">
        <v>1375</v>
      </c>
      <c r="C15" s="210" t="s">
        <v>999</v>
      </c>
      <c r="D15" s="210"/>
      <c r="E15" s="273"/>
      <c r="F15" s="273"/>
      <c r="G15" s="273"/>
    </row>
    <row r="16" spans="1:7" s="270" customFormat="1" ht="167.25" customHeight="1">
      <c r="A16" s="107"/>
      <c r="B16" s="7" t="s">
        <v>1649</v>
      </c>
      <c r="C16" s="327" t="s">
        <v>1650</v>
      </c>
      <c r="D16" s="327" t="s">
        <v>388</v>
      </c>
      <c r="E16" s="295"/>
      <c r="F16" s="273"/>
      <c r="G16" s="273"/>
    </row>
    <row r="17" spans="1:7" s="270" customFormat="1" ht="148.5" customHeight="1">
      <c r="A17" s="107"/>
      <c r="B17" s="7" t="s">
        <v>1832</v>
      </c>
      <c r="C17" s="327" t="s">
        <v>1651</v>
      </c>
      <c r="D17" s="327" t="s">
        <v>388</v>
      </c>
      <c r="E17" s="295"/>
      <c r="F17" s="273"/>
      <c r="G17" s="273"/>
    </row>
    <row r="18" spans="1:7" s="270" customFormat="1" ht="127.5">
      <c r="A18" s="107"/>
      <c r="B18" s="326" t="s">
        <v>1512</v>
      </c>
      <c r="C18" s="210" t="s">
        <v>1513</v>
      </c>
      <c r="D18" s="294" t="s">
        <v>388</v>
      </c>
      <c r="E18" s="273"/>
      <c r="F18" s="273"/>
      <c r="G18" s="273"/>
    </row>
    <row r="19" spans="1:7" s="270" customFormat="1" ht="127.5">
      <c r="A19" s="107"/>
      <c r="B19" s="326" t="s">
        <v>1487</v>
      </c>
      <c r="C19" s="210" t="s">
        <v>1488</v>
      </c>
      <c r="D19" s="210" t="s">
        <v>373</v>
      </c>
      <c r="E19" s="295"/>
      <c r="F19" s="295"/>
      <c r="G19" s="295"/>
    </row>
    <row r="20" spans="1:7" s="270" customFormat="1" ht="165.75" hidden="1">
      <c r="A20" s="107"/>
      <c r="B20" s="326" t="s">
        <v>1489</v>
      </c>
      <c r="C20" s="210" t="s">
        <v>1382</v>
      </c>
      <c r="D20" s="210" t="s">
        <v>439</v>
      </c>
      <c r="E20" s="273"/>
      <c r="F20" s="273"/>
      <c r="G20" s="273"/>
    </row>
    <row r="21" spans="1:7" s="270" customFormat="1" ht="153" hidden="1">
      <c r="A21" s="107"/>
      <c r="B21" s="328" t="s">
        <v>1675</v>
      </c>
      <c r="C21" s="327" t="s">
        <v>1676</v>
      </c>
      <c r="D21" s="327">
        <v>1403</v>
      </c>
      <c r="E21" s="295"/>
      <c r="F21" s="273"/>
      <c r="G21" s="273"/>
    </row>
    <row r="22" spans="1:7" s="270" customFormat="1" ht="127.5">
      <c r="A22" s="107"/>
      <c r="B22" s="329" t="s">
        <v>1786</v>
      </c>
      <c r="C22" s="330" t="s">
        <v>1787</v>
      </c>
      <c r="D22" s="330" t="s">
        <v>388</v>
      </c>
      <c r="E22" s="331"/>
      <c r="F22" s="273"/>
      <c r="G22" s="273"/>
    </row>
    <row r="23" spans="1:7" s="270" customFormat="1" ht="38.25">
      <c r="A23" s="107"/>
      <c r="B23" s="329" t="s">
        <v>596</v>
      </c>
      <c r="C23" s="330" t="s">
        <v>997</v>
      </c>
      <c r="D23" s="330"/>
      <c r="E23" s="273"/>
      <c r="F23" s="273"/>
      <c r="G23" s="273"/>
    </row>
    <row r="24" spans="1:7" s="270" customFormat="1" ht="153">
      <c r="A24" s="107"/>
      <c r="B24" s="329" t="s">
        <v>1746</v>
      </c>
      <c r="C24" s="357" t="s">
        <v>1747</v>
      </c>
      <c r="D24" s="330" t="s">
        <v>386</v>
      </c>
      <c r="E24" s="331"/>
      <c r="F24" s="273"/>
      <c r="G24" s="358"/>
    </row>
    <row r="25" spans="1:7" s="270" customFormat="1" ht="114.75">
      <c r="A25" s="107"/>
      <c r="B25" s="329" t="s">
        <v>1748</v>
      </c>
      <c r="C25" s="357" t="s">
        <v>1749</v>
      </c>
      <c r="D25" s="330" t="s">
        <v>386</v>
      </c>
      <c r="E25" s="331"/>
      <c r="F25" s="273"/>
      <c r="G25" s="358"/>
    </row>
    <row r="26" spans="1:7" ht="15.75">
      <c r="A26" s="3"/>
      <c r="B26" s="517" t="s">
        <v>1411</v>
      </c>
      <c r="C26" s="518"/>
      <c r="D26" s="279"/>
      <c r="E26" s="307">
        <f>SUM(E8+E10+E15)</f>
        <v>0</v>
      </c>
      <c r="F26" s="307">
        <f>SUM(F8+F10+F15)</f>
        <v>0</v>
      </c>
      <c r="G26" s="307">
        <f>SUM(G8+G10+G15+G23)</f>
        <v>0</v>
      </c>
    </row>
  </sheetData>
  <mergeCells count="6">
    <mergeCell ref="B26:C26"/>
    <mergeCell ref="A4:G4"/>
    <mergeCell ref="A1:G1"/>
    <mergeCell ref="A2:G2"/>
    <mergeCell ref="A3:G3"/>
    <mergeCell ref="F6:G6"/>
  </mergeCells>
  <pageMargins left="0.70866141732283472" right="0.70866141732283472" top="0.74803149606299213" bottom="0.55000000000000004" header="0.31496062992125984" footer="0.31496062992125984"/>
  <pageSetup paperSize="9" scale="75" orientation="portrait" r:id="rId1"/>
</worksheet>
</file>

<file path=xl/worksheets/sheet36.xml><?xml version="1.0" encoding="utf-8"?>
<worksheet xmlns="http://schemas.openxmlformats.org/spreadsheetml/2006/main" xmlns:r="http://schemas.openxmlformats.org/officeDocument/2006/relationships">
  <sheetPr>
    <tabColor theme="9" tint="0.59999389629810485"/>
  </sheetPr>
  <dimension ref="A1:D24"/>
  <sheetViews>
    <sheetView workbookViewId="0">
      <selection activeCell="G3" sqref="G3"/>
    </sheetView>
  </sheetViews>
  <sheetFormatPr defaultRowHeight="12.75"/>
  <cols>
    <col min="1" max="1" width="63.42578125" customWidth="1"/>
    <col min="2" max="2" width="27" customWidth="1"/>
    <col min="3" max="3" width="14.42578125" hidden="1" customWidth="1"/>
    <col min="4" max="4" width="14.28515625" hidden="1" customWidth="1"/>
  </cols>
  <sheetData>
    <row r="1" spans="1:4" ht="45.75" customHeight="1">
      <c r="A1" s="457" t="s">
        <v>2262</v>
      </c>
      <c r="B1" s="457"/>
      <c r="C1" s="457"/>
      <c r="D1" s="457"/>
    </row>
    <row r="2" spans="1:4" ht="63" customHeight="1">
      <c r="A2" s="457" t="s">
        <v>2153</v>
      </c>
      <c r="B2" s="457"/>
      <c r="C2" s="457"/>
      <c r="D2" s="457"/>
    </row>
    <row r="3" spans="1:4" ht="90" customHeight="1">
      <c r="A3" s="520" t="s">
        <v>2016</v>
      </c>
      <c r="B3" s="521"/>
    </row>
    <row r="4" spans="1:4">
      <c r="A4" s="155"/>
      <c r="B4" s="8"/>
      <c r="C4" s="8"/>
      <c r="D4" s="156" t="s">
        <v>69</v>
      </c>
    </row>
    <row r="5" spans="1:4" ht="15">
      <c r="A5" s="22" t="s">
        <v>21</v>
      </c>
      <c r="B5" s="22" t="s">
        <v>1341</v>
      </c>
      <c r="C5" s="170" t="s">
        <v>1245</v>
      </c>
      <c r="D5" s="170" t="s">
        <v>1341</v>
      </c>
    </row>
    <row r="6" spans="1:4" ht="15">
      <c r="A6" s="439" t="s">
        <v>70</v>
      </c>
      <c r="B6" s="250">
        <f>SUM(B7:B24)</f>
        <v>5458044</v>
      </c>
      <c r="C6" s="250" t="e">
        <f>SUM(#REF!)</f>
        <v>#REF!</v>
      </c>
      <c r="D6" s="250" t="e">
        <f>SUM(#REF!)</f>
        <v>#REF!</v>
      </c>
    </row>
    <row r="7" spans="1:4" ht="14.25">
      <c r="A7" s="425" t="s">
        <v>57</v>
      </c>
      <c r="B7" s="426">
        <f>115770+163259</f>
        <v>279029</v>
      </c>
    </row>
    <row r="8" spans="1:4" ht="14.25">
      <c r="A8" s="425" t="s">
        <v>1621</v>
      </c>
      <c r="B8" s="426">
        <f>115770+162999</f>
        <v>278769</v>
      </c>
    </row>
    <row r="9" spans="1:4" ht="14.25">
      <c r="A9" s="425" t="s">
        <v>164</v>
      </c>
      <c r="B9" s="426">
        <f>129600+104292</f>
        <v>233892</v>
      </c>
    </row>
    <row r="10" spans="1:4" ht="14.25">
      <c r="A10" s="425" t="s">
        <v>58</v>
      </c>
      <c r="B10" s="426">
        <f>16000+432513</f>
        <v>448513</v>
      </c>
    </row>
    <row r="11" spans="1:4" ht="14.25">
      <c r="A11" s="425" t="s">
        <v>59</v>
      </c>
      <c r="B11" s="426">
        <f>115770+133403</f>
        <v>249173</v>
      </c>
    </row>
    <row r="12" spans="1:4" ht="14.25">
      <c r="A12" s="425" t="s">
        <v>231</v>
      </c>
      <c r="B12" s="426">
        <f>162000+194753</f>
        <v>356753</v>
      </c>
    </row>
    <row r="13" spans="1:4" ht="14.25">
      <c r="A13" s="425" t="s">
        <v>1060</v>
      </c>
      <c r="B13" s="426">
        <f>69400+164417</f>
        <v>233817</v>
      </c>
    </row>
    <row r="14" spans="1:4" ht="14.25">
      <c r="A14" s="425" t="s">
        <v>135</v>
      </c>
      <c r="B14" s="426">
        <f>304700+197943</f>
        <v>502643</v>
      </c>
    </row>
    <row r="15" spans="1:4" ht="14.25">
      <c r="A15" s="425" t="s">
        <v>136</v>
      </c>
      <c r="B15" s="426">
        <f>92600+104799</f>
        <v>197399</v>
      </c>
    </row>
    <row r="16" spans="1:4" ht="14.25">
      <c r="A16" s="425" t="s">
        <v>81</v>
      </c>
      <c r="B16" s="426">
        <f>119100+162792</f>
        <v>281892</v>
      </c>
    </row>
    <row r="17" spans="1:2" ht="14.25">
      <c r="A17" s="425" t="s">
        <v>83</v>
      </c>
      <c r="B17" s="426">
        <f>162000+276013</f>
        <v>438013</v>
      </c>
    </row>
    <row r="18" spans="1:2" ht="14.25">
      <c r="A18" s="425" t="s">
        <v>165</v>
      </c>
      <c r="B18" s="426">
        <f>128300+163863</f>
        <v>292163</v>
      </c>
    </row>
    <row r="19" spans="1:2" ht="14.25">
      <c r="A19" s="425" t="s">
        <v>82</v>
      </c>
      <c r="B19" s="426">
        <f>115770+164794</f>
        <v>280564</v>
      </c>
    </row>
    <row r="20" spans="1:2" ht="14.25">
      <c r="A20" s="425" t="s">
        <v>1622</v>
      </c>
      <c r="B20" s="426">
        <f>69400+282132</f>
        <v>351532</v>
      </c>
    </row>
    <row r="21" spans="1:2" ht="14.25">
      <c r="A21" s="425" t="s">
        <v>1818</v>
      </c>
      <c r="B21" s="426">
        <f>46300+133905</f>
        <v>180205</v>
      </c>
    </row>
    <row r="22" spans="1:2" ht="14.25">
      <c r="A22" s="425" t="s">
        <v>138</v>
      </c>
      <c r="B22" s="426">
        <f>69400+163595</f>
        <v>232995</v>
      </c>
    </row>
    <row r="23" spans="1:2" ht="14.25">
      <c r="A23" s="425" t="s">
        <v>139</v>
      </c>
      <c r="B23" s="426">
        <f>115770+194220</f>
        <v>309990</v>
      </c>
    </row>
    <row r="24" spans="1:2" ht="14.25">
      <c r="A24" s="425" t="s">
        <v>86</v>
      </c>
      <c r="B24" s="426">
        <f>146600+164102</f>
        <v>310702</v>
      </c>
    </row>
  </sheetData>
  <mergeCells count="3">
    <mergeCell ref="A1:D1"/>
    <mergeCell ref="A2:D2"/>
    <mergeCell ref="A3:B3"/>
  </mergeCells>
  <pageMargins left="0.7" right="0.24"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sheetPr codeName="Лист26"/>
  <dimension ref="A1:M713"/>
  <sheetViews>
    <sheetView topLeftCell="A13" workbookViewId="0">
      <selection activeCell="B7" sqref="B7"/>
    </sheetView>
  </sheetViews>
  <sheetFormatPr defaultColWidth="8.7109375" defaultRowHeight="12.75"/>
  <cols>
    <col min="1" max="1" width="27.5703125" customWidth="1"/>
    <col min="2" max="2" width="22.42578125" style="1" customWidth="1"/>
    <col min="3" max="3" width="22.5703125" customWidth="1"/>
    <col min="6" max="6" width="14.5703125" customWidth="1"/>
    <col min="7" max="7" width="5.5703125" style="303" customWidth="1"/>
    <col min="10" max="10" width="17.85546875" customWidth="1"/>
    <col min="11" max="12" width="15.5703125" bestFit="1" customWidth="1"/>
  </cols>
  <sheetData>
    <row r="1" spans="1:12">
      <c r="A1" t="s">
        <v>102</v>
      </c>
      <c r="B1" s="1">
        <v>2022</v>
      </c>
    </row>
    <row r="2" spans="1:12">
      <c r="A2" t="s">
        <v>265</v>
      </c>
      <c r="B2" s="1" t="s">
        <v>1855</v>
      </c>
    </row>
    <row r="3" spans="1:12">
      <c r="A3" t="s">
        <v>255</v>
      </c>
      <c r="B3" s="2" t="s">
        <v>2000</v>
      </c>
      <c r="G3" s="385" t="s">
        <v>1630</v>
      </c>
      <c r="H3" s="386" t="s">
        <v>1624</v>
      </c>
      <c r="I3" s="270"/>
      <c r="J3" s="376">
        <v>2022</v>
      </c>
      <c r="K3" s="376">
        <v>2023</v>
      </c>
      <c r="L3" s="376">
        <v>2024</v>
      </c>
    </row>
    <row r="4" spans="1:12">
      <c r="A4" t="s">
        <v>256</v>
      </c>
      <c r="B4" s="207" t="s">
        <v>1999</v>
      </c>
      <c r="G4" s="310"/>
      <c r="H4" s="270" t="s">
        <v>2152</v>
      </c>
      <c r="I4" s="270"/>
      <c r="J4" s="447">
        <f>119800+279400</f>
        <v>399200</v>
      </c>
      <c r="K4" s="376"/>
      <c r="L4" s="376"/>
    </row>
    <row r="5" spans="1:12">
      <c r="A5" t="s">
        <v>603</v>
      </c>
      <c r="B5" s="2" t="s">
        <v>2233</v>
      </c>
      <c r="G5" s="310">
        <v>14</v>
      </c>
      <c r="H5" s="270" t="s">
        <v>1625</v>
      </c>
      <c r="I5" s="270"/>
      <c r="J5" s="339">
        <v>2500000</v>
      </c>
      <c r="K5" s="339">
        <v>2500000</v>
      </c>
      <c r="L5" s="339">
        <v>2500000</v>
      </c>
    </row>
    <row r="6" spans="1:12">
      <c r="A6" t="s">
        <v>604</v>
      </c>
      <c r="B6" s="207"/>
      <c r="G6" s="310">
        <v>15</v>
      </c>
      <c r="H6" s="270" t="s">
        <v>1843</v>
      </c>
      <c r="I6" s="270"/>
      <c r="J6" s="339">
        <f>4874750+10206400</f>
        <v>15081150</v>
      </c>
      <c r="K6" s="339">
        <v>4874750</v>
      </c>
      <c r="L6" s="339">
        <v>4874750</v>
      </c>
    </row>
    <row r="7" spans="1:12">
      <c r="G7" s="310">
        <v>16</v>
      </c>
      <c r="H7" s="315" t="s">
        <v>1906</v>
      </c>
      <c r="I7" s="315"/>
      <c r="J7" s="448">
        <f>36270200+740100+1770000+2369131</f>
        <v>41149431</v>
      </c>
      <c r="K7" s="377">
        <v>18140000</v>
      </c>
      <c r="L7" s="377">
        <v>18140000</v>
      </c>
    </row>
    <row r="8" spans="1:12">
      <c r="A8" s="3"/>
      <c r="B8" s="4"/>
      <c r="C8" s="3"/>
      <c r="D8" s="3"/>
      <c r="E8" s="3"/>
      <c r="G8" s="378">
        <v>21</v>
      </c>
      <c r="H8" s="315" t="s">
        <v>1160</v>
      </c>
      <c r="I8" s="315"/>
      <c r="J8" s="377">
        <v>4102500</v>
      </c>
      <c r="K8" s="377">
        <v>4102500</v>
      </c>
      <c r="L8" s="377">
        <v>4102500</v>
      </c>
    </row>
    <row r="9" spans="1:12">
      <c r="A9" s="5" t="s">
        <v>264</v>
      </c>
      <c r="B9" s="309" t="s">
        <v>263</v>
      </c>
      <c r="C9" s="309" t="s">
        <v>605</v>
      </c>
      <c r="D9" s="3"/>
      <c r="E9" s="3"/>
      <c r="G9" s="380">
        <v>22</v>
      </c>
      <c r="H9" s="315" t="s">
        <v>2021</v>
      </c>
      <c r="I9" s="315"/>
      <c r="J9" s="448">
        <f>2094250+3363794</f>
        <v>5458044</v>
      </c>
      <c r="K9" s="377"/>
      <c r="L9" s="377"/>
    </row>
    <row r="10" spans="1:12">
      <c r="A10" s="5" t="s">
        <v>103</v>
      </c>
      <c r="B10" s="410">
        <v>1</v>
      </c>
      <c r="C10" s="6">
        <v>1</v>
      </c>
      <c r="D10" s="3"/>
      <c r="E10" s="3"/>
      <c r="G10" s="380">
        <v>23</v>
      </c>
      <c r="H10" s="315" t="s">
        <v>2171</v>
      </c>
      <c r="I10" s="315"/>
      <c r="J10" s="377">
        <v>60210</v>
      </c>
      <c r="K10" s="377"/>
      <c r="L10" s="377"/>
    </row>
    <row r="11" spans="1:12">
      <c r="A11" s="5" t="s">
        <v>110</v>
      </c>
      <c r="B11" s="239"/>
      <c r="C11" s="6"/>
      <c r="D11" s="3"/>
      <c r="E11" s="3"/>
      <c r="G11" s="380">
        <v>24</v>
      </c>
      <c r="H11" s="315" t="s">
        <v>2172</v>
      </c>
      <c r="I11" s="315"/>
      <c r="J11" s="377">
        <v>2763258</v>
      </c>
      <c r="K11" s="377"/>
      <c r="L11" s="377"/>
    </row>
    <row r="12" spans="1:12">
      <c r="A12" s="5" t="s">
        <v>111</v>
      </c>
      <c r="B12" s="239"/>
      <c r="C12" s="6"/>
      <c r="D12" s="3"/>
      <c r="E12" s="3"/>
      <c r="G12" s="380">
        <v>25</v>
      </c>
      <c r="H12" s="315" t="s">
        <v>2173</v>
      </c>
      <c r="I12" s="315"/>
      <c r="J12" s="377">
        <v>6568154</v>
      </c>
      <c r="K12" s="377"/>
      <c r="L12" s="377"/>
    </row>
    <row r="13" spans="1:12">
      <c r="A13" s="5" t="s">
        <v>1017</v>
      </c>
      <c r="B13" s="239"/>
      <c r="C13" s="6"/>
      <c r="D13" s="3"/>
      <c r="E13" s="3"/>
      <c r="G13" s="380"/>
      <c r="H13" s="315" t="s">
        <v>2232</v>
      </c>
      <c r="I13" s="315"/>
      <c r="J13" s="448">
        <v>1294300</v>
      </c>
      <c r="K13" s="377"/>
      <c r="L13" s="377"/>
    </row>
    <row r="14" spans="1:12">
      <c r="A14" s="5" t="s">
        <v>112</v>
      </c>
      <c r="B14" s="410">
        <v>2</v>
      </c>
      <c r="C14" s="6">
        <v>2</v>
      </c>
      <c r="D14" s="3"/>
      <c r="E14" s="3"/>
      <c r="G14" s="310"/>
      <c r="H14" s="270"/>
      <c r="I14" s="270"/>
      <c r="J14" s="339"/>
      <c r="K14" s="339"/>
      <c r="L14" s="339"/>
    </row>
    <row r="15" spans="1:12">
      <c r="A15" s="5" t="s">
        <v>2022</v>
      </c>
      <c r="B15" s="410">
        <v>3</v>
      </c>
      <c r="C15" s="6">
        <v>3</v>
      </c>
      <c r="D15" s="3"/>
      <c r="E15" s="3"/>
      <c r="G15" s="310"/>
      <c r="H15" s="270"/>
      <c r="I15" s="270"/>
      <c r="J15" s="339"/>
      <c r="K15" s="339"/>
      <c r="L15" s="339"/>
    </row>
    <row r="16" spans="1:12">
      <c r="A16" s="5" t="s">
        <v>2023</v>
      </c>
      <c r="B16" s="239">
        <v>4</v>
      </c>
      <c r="C16" s="6"/>
      <c r="D16" s="3"/>
      <c r="E16" s="3"/>
      <c r="G16" s="310"/>
      <c r="H16" s="270"/>
      <c r="I16" s="270"/>
      <c r="J16" s="339"/>
      <c r="K16" s="339"/>
      <c r="L16" s="339"/>
    </row>
    <row r="17" spans="1:12">
      <c r="A17" s="5" t="s">
        <v>2024</v>
      </c>
      <c r="B17" s="410">
        <v>5</v>
      </c>
      <c r="C17" s="6">
        <v>4</v>
      </c>
      <c r="D17" s="3"/>
      <c r="E17" s="3"/>
      <c r="G17" s="310"/>
      <c r="H17" s="270"/>
      <c r="I17" s="270"/>
      <c r="J17" s="339"/>
      <c r="K17" s="339"/>
      <c r="L17" s="339"/>
    </row>
    <row r="18" spans="1:12">
      <c r="A18" s="5" t="s">
        <v>2025</v>
      </c>
      <c r="B18" s="239">
        <v>6</v>
      </c>
      <c r="C18" s="6"/>
      <c r="D18" s="3"/>
      <c r="E18" s="3"/>
      <c r="G18" s="310"/>
      <c r="H18" s="301" t="s">
        <v>1626</v>
      </c>
      <c r="I18" s="301"/>
      <c r="J18" s="302">
        <f>SUM(J4:J17)</f>
        <v>79376247</v>
      </c>
      <c r="K18" s="302">
        <f t="shared" ref="K18:L18" si="0">SUM(K4:K17)</f>
        <v>29617250</v>
      </c>
      <c r="L18" s="302">
        <f t="shared" si="0"/>
        <v>29617250</v>
      </c>
    </row>
    <row r="19" spans="1:12">
      <c r="A19" s="5" t="s">
        <v>2026</v>
      </c>
      <c r="B19" s="410">
        <v>7</v>
      </c>
      <c r="C19" s="6">
        <v>5</v>
      </c>
      <c r="D19" s="3"/>
      <c r="E19" s="3"/>
      <c r="G19" s="310"/>
      <c r="H19" s="270"/>
      <c r="I19" s="270"/>
      <c r="J19" s="339"/>
      <c r="K19" s="339"/>
      <c r="L19" s="339"/>
    </row>
    <row r="20" spans="1:12">
      <c r="A20" s="5" t="s">
        <v>2027</v>
      </c>
      <c r="B20" s="239">
        <v>8</v>
      </c>
      <c r="C20" s="6"/>
      <c r="D20" s="3"/>
      <c r="E20" s="3"/>
      <c r="G20" s="310"/>
      <c r="H20" s="270"/>
      <c r="I20" s="270"/>
      <c r="J20" s="339"/>
      <c r="K20" s="339"/>
      <c r="L20" s="339"/>
    </row>
    <row r="21" spans="1:12">
      <c r="A21" s="5" t="s">
        <v>11</v>
      </c>
      <c r="B21" s="239">
        <v>9</v>
      </c>
      <c r="C21" s="6"/>
      <c r="D21" s="3"/>
      <c r="E21" s="3"/>
      <c r="G21" s="310"/>
      <c r="H21" s="270"/>
      <c r="I21" s="270"/>
      <c r="J21" s="339"/>
      <c r="K21" s="339"/>
      <c r="L21" s="339"/>
    </row>
    <row r="22" spans="1:12">
      <c r="A22" s="5" t="s">
        <v>109</v>
      </c>
      <c r="B22" s="410">
        <v>10</v>
      </c>
      <c r="C22" s="6">
        <v>6</v>
      </c>
      <c r="D22" s="3"/>
      <c r="E22" s="3"/>
      <c r="G22" s="310"/>
      <c r="H22" s="270"/>
      <c r="I22" s="270"/>
      <c r="J22" s="339"/>
      <c r="K22" s="339"/>
      <c r="L22" s="339"/>
    </row>
    <row r="23" spans="1:12">
      <c r="A23" s="5" t="s">
        <v>106</v>
      </c>
      <c r="B23" s="410">
        <v>16</v>
      </c>
      <c r="C23" s="6">
        <v>8</v>
      </c>
      <c r="D23" s="3"/>
      <c r="E23" s="3"/>
      <c r="G23" s="390"/>
      <c r="H23" s="391" t="s">
        <v>1905</v>
      </c>
      <c r="I23" s="270"/>
      <c r="J23" s="339"/>
      <c r="K23" s="339"/>
      <c r="L23" s="339"/>
    </row>
    <row r="24" spans="1:12">
      <c r="A24" s="5" t="s">
        <v>104</v>
      </c>
      <c r="B24" s="239">
        <v>11</v>
      </c>
      <c r="C24" s="6"/>
      <c r="D24" s="3"/>
      <c r="E24" s="3"/>
      <c r="G24" s="310">
        <v>11</v>
      </c>
      <c r="H24" s="270"/>
      <c r="I24" s="270"/>
      <c r="J24" s="339">
        <f>47081000+50308400</f>
        <v>97389400</v>
      </c>
      <c r="K24" s="339">
        <f>37664800+25160000</f>
        <v>62824800</v>
      </c>
      <c r="L24" s="339">
        <f>37664800+25160000</f>
        <v>62824800</v>
      </c>
    </row>
    <row r="25" spans="1:12">
      <c r="A25" s="5" t="s">
        <v>105</v>
      </c>
      <c r="B25" s="239">
        <v>14</v>
      </c>
      <c r="C25" s="6"/>
      <c r="D25" s="3"/>
      <c r="E25" s="3"/>
      <c r="G25" s="310"/>
      <c r="H25" s="270"/>
      <c r="I25" s="270"/>
      <c r="J25" s="339"/>
      <c r="K25" s="339"/>
      <c r="L25" s="339"/>
    </row>
    <row r="26" spans="1:12">
      <c r="A26" s="5" t="s">
        <v>189</v>
      </c>
      <c r="B26" s="410">
        <v>12</v>
      </c>
      <c r="C26" s="6">
        <v>7</v>
      </c>
      <c r="D26" s="3"/>
      <c r="E26" s="3"/>
      <c r="G26" s="379"/>
      <c r="H26" s="270"/>
      <c r="I26" s="270"/>
      <c r="J26" s="339"/>
      <c r="K26" s="339"/>
      <c r="L26" s="339"/>
    </row>
    <row r="27" spans="1:12">
      <c r="A27" s="5" t="s">
        <v>161</v>
      </c>
      <c r="B27" s="239">
        <v>17</v>
      </c>
      <c r="C27" s="6"/>
      <c r="D27" s="3"/>
      <c r="E27" s="3"/>
      <c r="G27" s="310"/>
      <c r="H27" s="270"/>
      <c r="I27" s="270"/>
      <c r="J27" s="339"/>
      <c r="K27" s="339"/>
      <c r="L27" s="339"/>
    </row>
    <row r="28" spans="1:12">
      <c r="A28" s="5" t="s">
        <v>107</v>
      </c>
      <c r="B28" s="239">
        <v>13</v>
      </c>
      <c r="C28" s="6"/>
      <c r="D28" s="3"/>
      <c r="E28" s="3"/>
      <c r="G28" s="387"/>
      <c r="H28" s="388" t="s">
        <v>1627</v>
      </c>
      <c r="I28" s="270"/>
      <c r="J28" s="339"/>
      <c r="K28" s="339"/>
      <c r="L28" s="339"/>
    </row>
    <row r="29" spans="1:12">
      <c r="A29" s="5" t="s">
        <v>108</v>
      </c>
      <c r="B29" s="239">
        <v>18</v>
      </c>
      <c r="C29" s="6"/>
      <c r="D29" s="3"/>
      <c r="E29" s="3"/>
      <c r="G29" s="310">
        <v>12</v>
      </c>
      <c r="H29" s="270" t="s">
        <v>1628</v>
      </c>
      <c r="I29" s="270"/>
      <c r="J29" s="449">
        <f>302500+9100</f>
        <v>311600</v>
      </c>
      <c r="K29" s="339">
        <v>302500</v>
      </c>
      <c r="L29" s="339">
        <v>302500</v>
      </c>
    </row>
    <row r="30" spans="1:12">
      <c r="A30" s="7" t="s">
        <v>247</v>
      </c>
      <c r="B30" s="239">
        <v>20</v>
      </c>
      <c r="C30" s="6"/>
      <c r="D30" s="3"/>
      <c r="E30" s="3"/>
      <c r="G30" s="310">
        <v>13</v>
      </c>
      <c r="H30" s="270" t="s">
        <v>1629</v>
      </c>
      <c r="I30" s="270"/>
      <c r="J30" s="339">
        <f>5538700-96800</f>
        <v>5441900</v>
      </c>
      <c r="K30" s="339">
        <f>5768500-134800</f>
        <v>5633700</v>
      </c>
      <c r="L30" s="339">
        <f>5842500</f>
        <v>5842500</v>
      </c>
    </row>
    <row r="31" spans="1:12">
      <c r="A31" s="7" t="s">
        <v>497</v>
      </c>
      <c r="B31" s="239">
        <v>23</v>
      </c>
      <c r="C31" s="6"/>
      <c r="D31" s="3"/>
      <c r="E31" s="3"/>
      <c r="G31" s="310"/>
      <c r="H31" s="270"/>
      <c r="I31" s="270"/>
      <c r="J31" s="339"/>
      <c r="K31" s="339"/>
      <c r="L31" s="339"/>
    </row>
    <row r="32" spans="1:12">
      <c r="A32" s="5" t="s">
        <v>1409</v>
      </c>
      <c r="B32" s="239"/>
      <c r="C32" s="6"/>
      <c r="D32" s="3"/>
      <c r="E32" s="3"/>
      <c r="G32" s="310"/>
      <c r="H32" s="270"/>
      <c r="I32" s="270"/>
      <c r="J32" s="339"/>
      <c r="K32" s="339"/>
      <c r="L32" s="339"/>
    </row>
    <row r="33" spans="1:13">
      <c r="A33" s="7" t="s">
        <v>1159</v>
      </c>
      <c r="B33" s="239">
        <v>15</v>
      </c>
      <c r="C33" s="6"/>
      <c r="D33" s="3"/>
      <c r="E33" s="3"/>
      <c r="G33" s="310"/>
      <c r="H33" s="270"/>
      <c r="I33" s="270"/>
      <c r="J33" s="339"/>
      <c r="K33" s="339"/>
      <c r="L33" s="339"/>
    </row>
    <row r="34" spans="1:13">
      <c r="A34" s="6" t="s">
        <v>2170</v>
      </c>
      <c r="B34" s="239"/>
      <c r="C34" s="6"/>
      <c r="D34" s="3"/>
      <c r="E34" s="3"/>
      <c r="G34" s="310"/>
      <c r="H34" s="301" t="s">
        <v>1626</v>
      </c>
      <c r="I34" s="301"/>
      <c r="J34" s="302">
        <f>SUM(J29:J30)</f>
        <v>5753500</v>
      </c>
      <c r="K34" s="302">
        <f>SUM(K29:K30)</f>
        <v>5936200</v>
      </c>
      <c r="L34" s="302">
        <f>SUM(L29:L30)</f>
        <v>6145000</v>
      </c>
    </row>
    <row r="35" spans="1:13">
      <c r="A35" s="5" t="s">
        <v>1072</v>
      </c>
      <c r="B35" s="410">
        <v>19</v>
      </c>
      <c r="C35" s="6">
        <v>9</v>
      </c>
      <c r="D35" s="3"/>
      <c r="E35" s="3"/>
      <c r="G35" s="310"/>
      <c r="H35" s="270"/>
      <c r="I35" s="270"/>
      <c r="J35" s="339"/>
      <c r="K35" s="339"/>
      <c r="L35" s="339"/>
    </row>
    <row r="36" spans="1:13">
      <c r="A36" s="6" t="s">
        <v>1160</v>
      </c>
      <c r="B36" s="239">
        <v>21</v>
      </c>
      <c r="C36" s="6"/>
      <c r="D36" s="3" t="s">
        <v>2020</v>
      </c>
      <c r="E36" s="3"/>
      <c r="G36" s="380"/>
      <c r="H36" s="315"/>
      <c r="I36" s="315"/>
      <c r="J36" s="377"/>
      <c r="K36" s="377"/>
      <c r="L36" s="377"/>
    </row>
    <row r="37" spans="1:13">
      <c r="A37" s="5" t="s">
        <v>1171</v>
      </c>
      <c r="B37" s="239"/>
      <c r="C37" s="6"/>
      <c r="D37" s="3"/>
      <c r="E37" s="3"/>
      <c r="G37" s="310"/>
      <c r="H37" s="315"/>
      <c r="I37" s="270"/>
      <c r="J37" s="339"/>
      <c r="K37" s="339"/>
      <c r="L37" s="339"/>
    </row>
    <row r="38" spans="1:13">
      <c r="A38" s="5" t="s">
        <v>1842</v>
      </c>
      <c r="B38" s="239"/>
      <c r="C38" s="6"/>
      <c r="D38" s="3"/>
      <c r="E38" s="3"/>
      <c r="G38" s="310"/>
      <c r="H38" s="315"/>
      <c r="I38" s="270"/>
      <c r="J38" s="339"/>
      <c r="K38" s="339"/>
      <c r="L38" s="339"/>
    </row>
    <row r="39" spans="1:13">
      <c r="A39" s="5" t="s">
        <v>1759</v>
      </c>
      <c r="B39" s="239"/>
      <c r="C39" s="6"/>
      <c r="D39" s="3"/>
      <c r="E39" s="3"/>
      <c r="G39" s="310"/>
      <c r="H39" s="315"/>
      <c r="I39" s="315"/>
      <c r="J39" s="377"/>
      <c r="K39" s="377"/>
      <c r="L39" s="377"/>
      <c r="M39" s="389"/>
    </row>
    <row r="40" spans="1:13">
      <c r="A40" s="6" t="s">
        <v>1344</v>
      </c>
      <c r="B40" s="239"/>
      <c r="C40" s="6"/>
      <c r="D40" s="3"/>
      <c r="E40" s="3"/>
      <c r="G40" s="310"/>
      <c r="H40" s="315"/>
      <c r="I40" s="315"/>
      <c r="J40" s="377"/>
      <c r="K40" s="377"/>
      <c r="L40" s="377"/>
      <c r="M40" s="389"/>
    </row>
    <row r="41" spans="1:13">
      <c r="A41" s="6" t="s">
        <v>1620</v>
      </c>
      <c r="B41" s="239"/>
      <c r="C41" s="6"/>
      <c r="D41" s="3"/>
      <c r="E41" s="3"/>
      <c r="G41" s="310"/>
      <c r="H41" s="315"/>
      <c r="I41" s="315"/>
      <c r="J41" s="377"/>
      <c r="K41" s="377"/>
      <c r="L41" s="377"/>
      <c r="M41" s="389"/>
    </row>
    <row r="42" spans="1:13">
      <c r="A42" s="6" t="s">
        <v>1623</v>
      </c>
      <c r="B42" s="239">
        <v>24</v>
      </c>
      <c r="C42" s="6"/>
      <c r="D42" s="3"/>
      <c r="E42" s="3"/>
      <c r="J42" s="300"/>
      <c r="K42" s="300"/>
      <c r="L42" s="300"/>
    </row>
    <row r="43" spans="1:13">
      <c r="A43" s="6" t="s">
        <v>1619</v>
      </c>
      <c r="B43" s="239"/>
      <c r="C43" s="6"/>
      <c r="D43" s="3"/>
      <c r="E43" s="3"/>
      <c r="J43" s="300"/>
      <c r="K43" s="300"/>
      <c r="L43" s="300"/>
    </row>
    <row r="44" spans="1:13">
      <c r="A44" s="6" t="s">
        <v>1833</v>
      </c>
      <c r="B44" s="239"/>
      <c r="C44" s="6"/>
      <c r="D44" s="3"/>
      <c r="E44" s="3"/>
      <c r="J44" s="300"/>
      <c r="K44" s="300"/>
      <c r="L44" s="300"/>
    </row>
    <row r="45" spans="1:13">
      <c r="A45" s="6" t="s">
        <v>1631</v>
      </c>
      <c r="B45" s="239"/>
      <c r="C45" s="6"/>
      <c r="D45" s="3"/>
      <c r="E45" s="3"/>
    </row>
    <row r="46" spans="1:13" s="270" customFormat="1">
      <c r="A46" s="6" t="s">
        <v>2019</v>
      </c>
      <c r="B46" s="410">
        <v>22</v>
      </c>
      <c r="C46" s="6">
        <v>10</v>
      </c>
      <c r="D46" s="107" t="s">
        <v>2020</v>
      </c>
      <c r="E46" s="107"/>
      <c r="G46" s="310"/>
    </row>
    <row r="47" spans="1:13">
      <c r="A47" s="5" t="s">
        <v>1841</v>
      </c>
      <c r="B47" s="239"/>
      <c r="C47" s="6"/>
      <c r="D47" s="3"/>
      <c r="E47" s="3"/>
    </row>
    <row r="48" spans="1:13">
      <c r="A48" s="3" t="s">
        <v>2165</v>
      </c>
      <c r="B48" s="446">
        <v>25</v>
      </c>
      <c r="C48" s="107"/>
      <c r="D48" s="3"/>
      <c r="E48" s="3"/>
    </row>
    <row r="49" spans="1:5">
      <c r="A49" s="3"/>
      <c r="B49" s="4"/>
      <c r="C49" s="3"/>
      <c r="D49" s="3"/>
      <c r="E49" s="3"/>
    </row>
    <row r="50" spans="1:5">
      <c r="A50" s="3"/>
      <c r="B50" s="4"/>
      <c r="C50" s="3"/>
      <c r="D50" s="3"/>
      <c r="E50" s="3"/>
    </row>
    <row r="51" spans="1:5">
      <c r="A51" s="3"/>
      <c r="B51" s="4"/>
      <c r="C51" s="3"/>
      <c r="D51" s="3"/>
      <c r="E51" s="3"/>
    </row>
    <row r="52" spans="1:5">
      <c r="A52" s="3"/>
      <c r="B52" s="4"/>
      <c r="C52" s="3"/>
      <c r="D52" s="3"/>
      <c r="E52" s="3"/>
    </row>
    <row r="53" spans="1:5">
      <c r="A53" s="3"/>
      <c r="B53" s="4"/>
      <c r="C53" s="3"/>
      <c r="D53" s="3"/>
      <c r="E53" s="3"/>
    </row>
    <row r="54" spans="1:5">
      <c r="A54" s="3"/>
      <c r="B54" s="4"/>
      <c r="C54" s="3"/>
      <c r="D54" s="3"/>
      <c r="E54" s="3"/>
    </row>
    <row r="55" spans="1:5">
      <c r="A55" s="3"/>
      <c r="B55" s="4"/>
      <c r="C55" s="3"/>
      <c r="D55" s="3"/>
      <c r="E55" s="3"/>
    </row>
    <row r="56" spans="1:5">
      <c r="A56" s="3"/>
      <c r="B56" s="4"/>
      <c r="C56" s="3"/>
      <c r="D56" s="3"/>
      <c r="E56" s="3"/>
    </row>
    <row r="57" spans="1:5">
      <c r="A57" s="3"/>
      <c r="B57" s="4"/>
      <c r="C57" s="3"/>
      <c r="D57" s="3"/>
      <c r="E57" s="3"/>
    </row>
    <row r="58" spans="1:5">
      <c r="A58" s="3"/>
      <c r="B58" s="4"/>
      <c r="C58" s="3"/>
      <c r="D58" s="3"/>
      <c r="E58" s="3"/>
    </row>
    <row r="59" spans="1:5">
      <c r="A59" s="3"/>
      <c r="B59" s="4"/>
      <c r="C59" s="3"/>
      <c r="D59" s="3"/>
      <c r="E59" s="3"/>
    </row>
    <row r="60" spans="1:5">
      <c r="A60" s="3"/>
      <c r="B60" s="4"/>
      <c r="C60" s="3"/>
      <c r="D60" s="3"/>
      <c r="E60" s="3"/>
    </row>
    <row r="61" spans="1:5">
      <c r="A61" s="3"/>
      <c r="B61" s="4"/>
      <c r="C61" s="3"/>
      <c r="D61" s="3"/>
      <c r="E61" s="3"/>
    </row>
    <row r="62" spans="1:5">
      <c r="A62" s="3"/>
      <c r="B62" s="4"/>
      <c r="C62" s="3"/>
      <c r="D62" s="3"/>
      <c r="E62" s="3"/>
    </row>
    <row r="63" spans="1:5">
      <c r="A63" s="3"/>
      <c r="B63" s="4"/>
      <c r="C63" s="3"/>
      <c r="D63" s="3"/>
      <c r="E63" s="3"/>
    </row>
    <row r="64" spans="1:5">
      <c r="A64" s="3"/>
      <c r="B64" s="4"/>
      <c r="C64" s="3"/>
      <c r="D64" s="3"/>
      <c r="E64" s="3"/>
    </row>
    <row r="65" spans="1:5">
      <c r="A65" s="3"/>
      <c r="B65" s="4"/>
      <c r="C65" s="3"/>
      <c r="D65" s="3"/>
      <c r="E65" s="3"/>
    </row>
    <row r="66" spans="1:5">
      <c r="A66" s="3"/>
      <c r="B66" s="4"/>
      <c r="C66" s="3"/>
      <c r="D66" s="3"/>
      <c r="E66" s="3"/>
    </row>
    <row r="67" spans="1:5">
      <c r="A67" s="3"/>
      <c r="B67" s="4"/>
      <c r="C67" s="3"/>
      <c r="D67" s="3"/>
      <c r="E67" s="3"/>
    </row>
    <row r="68" spans="1:5">
      <c r="A68" s="3"/>
      <c r="B68" s="4"/>
      <c r="C68" s="3"/>
      <c r="D68" s="3"/>
      <c r="E68" s="3"/>
    </row>
    <row r="69" spans="1:5">
      <c r="A69" s="3"/>
      <c r="B69" s="4"/>
      <c r="C69" s="3"/>
      <c r="D69" s="3"/>
      <c r="E69" s="3"/>
    </row>
    <row r="70" spans="1:5">
      <c r="A70" s="3"/>
      <c r="B70" s="4"/>
      <c r="C70" s="3"/>
      <c r="D70" s="3"/>
      <c r="E70" s="3"/>
    </row>
    <row r="71" spans="1:5">
      <c r="A71" s="3"/>
      <c r="B71" s="4"/>
      <c r="C71" s="3"/>
      <c r="D71" s="3"/>
      <c r="E71" s="3"/>
    </row>
    <row r="72" spans="1:5">
      <c r="A72" s="3"/>
      <c r="B72" s="4"/>
      <c r="C72" s="3"/>
      <c r="D72" s="3"/>
      <c r="E72" s="3"/>
    </row>
    <row r="73" spans="1:5">
      <c r="A73" s="3"/>
      <c r="B73" s="4"/>
      <c r="C73" s="3"/>
      <c r="D73" s="3"/>
      <c r="E73" s="3"/>
    </row>
    <row r="74" spans="1:5">
      <c r="A74" s="3"/>
      <c r="B74" s="4"/>
      <c r="C74" s="3"/>
      <c r="D74" s="3"/>
      <c r="E74" s="3"/>
    </row>
    <row r="75" spans="1:5">
      <c r="A75" s="3"/>
      <c r="B75" s="4"/>
      <c r="C75" s="3"/>
      <c r="D75" s="3"/>
      <c r="E75" s="3"/>
    </row>
    <row r="76" spans="1:5">
      <c r="A76" s="3"/>
      <c r="B76" s="4"/>
      <c r="C76" s="3"/>
      <c r="D76" s="3"/>
      <c r="E76" s="3"/>
    </row>
    <row r="77" spans="1:5">
      <c r="A77" s="3"/>
      <c r="B77" s="4"/>
      <c r="C77" s="3"/>
      <c r="D77" s="3"/>
      <c r="E77" s="3"/>
    </row>
    <row r="78" spans="1:5">
      <c r="A78" s="3"/>
      <c r="B78" s="4"/>
      <c r="C78" s="3"/>
      <c r="D78" s="3"/>
      <c r="E78" s="3"/>
    </row>
    <row r="79" spans="1:5">
      <c r="A79" s="3"/>
      <c r="B79" s="4"/>
      <c r="C79" s="3"/>
      <c r="D79" s="3"/>
      <c r="E79" s="3"/>
    </row>
    <row r="80" spans="1:5">
      <c r="A80" s="3"/>
      <c r="B80" s="4"/>
      <c r="C80" s="3"/>
      <c r="D80" s="3"/>
      <c r="E80" s="3"/>
    </row>
    <row r="81" spans="1:5">
      <c r="A81" s="3"/>
      <c r="B81" s="4"/>
      <c r="C81" s="3"/>
      <c r="D81" s="3"/>
      <c r="E81" s="3"/>
    </row>
    <row r="82" spans="1:5">
      <c r="A82" s="3"/>
      <c r="B82" s="4"/>
      <c r="C82" s="3"/>
      <c r="D82" s="3"/>
      <c r="E82" s="3"/>
    </row>
    <row r="83" spans="1:5">
      <c r="A83" s="3"/>
      <c r="B83" s="4"/>
      <c r="C83" s="3"/>
      <c r="D83" s="3"/>
      <c r="E83" s="3"/>
    </row>
    <row r="84" spans="1:5">
      <c r="A84" s="3"/>
      <c r="B84" s="4"/>
      <c r="C84" s="3"/>
      <c r="D84" s="3"/>
      <c r="E84" s="3"/>
    </row>
    <row r="85" spans="1:5">
      <c r="A85" s="3"/>
      <c r="B85" s="4"/>
      <c r="C85" s="3"/>
      <c r="D85" s="3"/>
      <c r="E85" s="3"/>
    </row>
    <row r="86" spans="1:5">
      <c r="A86" s="3"/>
      <c r="B86" s="4"/>
      <c r="C86" s="3"/>
      <c r="D86" s="3"/>
      <c r="E86" s="3"/>
    </row>
    <row r="87" spans="1:5">
      <c r="A87" s="3"/>
      <c r="B87" s="4"/>
      <c r="C87" s="3"/>
      <c r="D87" s="3"/>
      <c r="E87" s="3"/>
    </row>
    <row r="88" spans="1:5">
      <c r="A88" s="3"/>
      <c r="B88" s="4"/>
      <c r="C88" s="3"/>
      <c r="D88" s="3"/>
      <c r="E88" s="3"/>
    </row>
    <row r="89" spans="1:5">
      <c r="A89" s="3"/>
      <c r="B89" s="4"/>
      <c r="C89" s="3"/>
      <c r="D89" s="3"/>
      <c r="E89" s="3"/>
    </row>
    <row r="90" spans="1:5">
      <c r="A90" s="3"/>
      <c r="B90" s="4"/>
      <c r="C90" s="3"/>
      <c r="D90" s="3"/>
      <c r="E90" s="3"/>
    </row>
    <row r="91" spans="1:5">
      <c r="A91" s="3"/>
      <c r="B91" s="4"/>
      <c r="C91" s="3"/>
      <c r="D91" s="3"/>
      <c r="E91" s="3"/>
    </row>
    <row r="92" spans="1:5">
      <c r="A92" s="3"/>
      <c r="B92" s="4"/>
      <c r="C92" s="3"/>
      <c r="D92" s="3"/>
      <c r="E92" s="3"/>
    </row>
    <row r="93" spans="1:5">
      <c r="A93" s="3"/>
      <c r="B93" s="4"/>
      <c r="C93" s="3"/>
      <c r="D93" s="3"/>
      <c r="E93" s="3"/>
    </row>
    <row r="94" spans="1:5">
      <c r="A94" s="3"/>
      <c r="B94" s="4"/>
      <c r="C94" s="3"/>
      <c r="D94" s="3"/>
      <c r="E94" s="3"/>
    </row>
    <row r="95" spans="1:5">
      <c r="A95" s="3"/>
      <c r="B95" s="4"/>
      <c r="C95" s="3"/>
      <c r="D95" s="3"/>
      <c r="E95" s="3"/>
    </row>
    <row r="96" spans="1:5">
      <c r="A96" s="3"/>
      <c r="B96" s="4"/>
      <c r="C96" s="3"/>
      <c r="D96" s="3"/>
      <c r="E96" s="3"/>
    </row>
    <row r="97" spans="1:5">
      <c r="A97" s="3"/>
      <c r="B97" s="4"/>
      <c r="C97" s="3"/>
      <c r="D97" s="3"/>
      <c r="E97" s="3"/>
    </row>
    <row r="98" spans="1:5">
      <c r="A98" s="3"/>
      <c r="B98" s="4"/>
      <c r="C98" s="3"/>
      <c r="D98" s="3"/>
      <c r="E98" s="3"/>
    </row>
    <row r="99" spans="1:5">
      <c r="A99" s="3"/>
      <c r="B99" s="4"/>
      <c r="C99" s="3"/>
      <c r="D99" s="3"/>
      <c r="E99" s="3"/>
    </row>
    <row r="100" spans="1:5">
      <c r="A100" s="3"/>
      <c r="B100" s="4"/>
      <c r="C100" s="3"/>
      <c r="D100" s="3"/>
      <c r="E100" s="3"/>
    </row>
    <row r="101" spans="1:5">
      <c r="A101" s="3"/>
      <c r="B101" s="4"/>
      <c r="C101" s="3"/>
      <c r="D101" s="3"/>
      <c r="E101" s="3"/>
    </row>
    <row r="102" spans="1:5">
      <c r="A102" s="3"/>
      <c r="B102" s="4"/>
      <c r="C102" s="3"/>
      <c r="D102" s="3"/>
      <c r="E102" s="3"/>
    </row>
    <row r="103" spans="1:5">
      <c r="A103" s="3"/>
      <c r="B103" s="4"/>
      <c r="C103" s="3"/>
      <c r="D103" s="3"/>
      <c r="E103" s="3"/>
    </row>
    <row r="104" spans="1:5">
      <c r="A104" s="3"/>
      <c r="B104" s="4"/>
      <c r="C104" s="3"/>
      <c r="D104" s="3"/>
      <c r="E104" s="3"/>
    </row>
    <row r="105" spans="1:5">
      <c r="A105" s="3"/>
      <c r="B105" s="4"/>
      <c r="C105" s="3"/>
      <c r="D105" s="3"/>
      <c r="E105" s="3"/>
    </row>
    <row r="106" spans="1:5">
      <c r="A106" s="3"/>
      <c r="B106" s="4"/>
      <c r="C106" s="3"/>
      <c r="D106" s="3"/>
      <c r="E106" s="3"/>
    </row>
    <row r="107" spans="1:5">
      <c r="A107" s="3"/>
      <c r="B107" s="4"/>
      <c r="C107" s="3"/>
      <c r="D107" s="3"/>
      <c r="E107" s="3"/>
    </row>
    <row r="108" spans="1:5">
      <c r="A108" s="3"/>
      <c r="B108" s="4"/>
      <c r="C108" s="3"/>
      <c r="D108" s="3"/>
      <c r="E108" s="3"/>
    </row>
    <row r="109" spans="1:5">
      <c r="A109" s="3"/>
      <c r="B109" s="4"/>
      <c r="C109" s="3"/>
      <c r="D109" s="3"/>
      <c r="E109" s="3"/>
    </row>
    <row r="110" spans="1:5">
      <c r="A110" s="3"/>
      <c r="B110" s="4"/>
      <c r="C110" s="3"/>
      <c r="D110" s="3"/>
      <c r="E110" s="3"/>
    </row>
    <row r="111" spans="1:5">
      <c r="A111" s="3"/>
      <c r="B111" s="4"/>
      <c r="C111" s="3"/>
      <c r="D111" s="3"/>
      <c r="E111" s="3"/>
    </row>
    <row r="112" spans="1:5">
      <c r="A112" s="3"/>
      <c r="B112" s="4"/>
      <c r="C112" s="3"/>
      <c r="D112" s="3"/>
      <c r="E112" s="3"/>
    </row>
    <row r="113" spans="1:5">
      <c r="A113" s="3"/>
      <c r="B113" s="4"/>
      <c r="C113" s="3"/>
      <c r="D113" s="3"/>
      <c r="E113" s="3"/>
    </row>
    <row r="114" spans="1:5">
      <c r="A114" s="3"/>
      <c r="B114" s="4"/>
      <c r="C114" s="3"/>
      <c r="D114" s="3"/>
      <c r="E114" s="3"/>
    </row>
    <row r="115" spans="1:5">
      <c r="A115" s="3"/>
      <c r="B115" s="4"/>
      <c r="C115" s="3"/>
      <c r="D115" s="3"/>
      <c r="E115" s="3"/>
    </row>
    <row r="116" spans="1:5">
      <c r="A116" s="3"/>
      <c r="B116" s="4"/>
      <c r="C116" s="3"/>
      <c r="D116" s="3"/>
      <c r="E116" s="3"/>
    </row>
    <row r="117" spans="1:5">
      <c r="A117" s="3"/>
      <c r="B117" s="4"/>
      <c r="C117" s="3"/>
      <c r="D117" s="3"/>
      <c r="E117" s="3"/>
    </row>
    <row r="118" spans="1:5">
      <c r="A118" s="3"/>
      <c r="B118" s="4"/>
      <c r="C118" s="3"/>
      <c r="D118" s="3"/>
      <c r="E118" s="3"/>
    </row>
    <row r="119" spans="1:5">
      <c r="A119" s="3"/>
      <c r="B119" s="4"/>
      <c r="C119" s="3"/>
      <c r="D119" s="3"/>
      <c r="E119" s="3"/>
    </row>
    <row r="120" spans="1:5">
      <c r="A120" s="3"/>
      <c r="B120" s="4"/>
      <c r="C120" s="3"/>
      <c r="D120" s="3"/>
      <c r="E120" s="3"/>
    </row>
    <row r="121" spans="1:5">
      <c r="A121" s="3"/>
      <c r="B121" s="4"/>
      <c r="C121" s="3"/>
      <c r="D121" s="3"/>
      <c r="E121" s="3"/>
    </row>
    <row r="122" spans="1:5">
      <c r="A122" s="3"/>
      <c r="B122" s="4"/>
      <c r="C122" s="3"/>
      <c r="D122" s="3"/>
      <c r="E122" s="3"/>
    </row>
    <row r="123" spans="1:5">
      <c r="A123" s="3"/>
      <c r="B123" s="4"/>
      <c r="C123" s="3"/>
      <c r="D123" s="3"/>
      <c r="E123" s="3"/>
    </row>
    <row r="124" spans="1:5">
      <c r="A124" s="3"/>
      <c r="B124" s="4"/>
      <c r="C124" s="3"/>
      <c r="D124" s="3"/>
      <c r="E124" s="3"/>
    </row>
    <row r="125" spans="1:5">
      <c r="A125" s="3"/>
      <c r="B125" s="4"/>
      <c r="C125" s="3"/>
      <c r="D125" s="3"/>
      <c r="E125" s="3"/>
    </row>
    <row r="126" spans="1:5">
      <c r="A126" s="3"/>
      <c r="B126" s="4"/>
      <c r="C126" s="3"/>
      <c r="D126" s="3"/>
      <c r="E126" s="3"/>
    </row>
    <row r="127" spans="1:5">
      <c r="A127" s="3"/>
      <c r="B127" s="4"/>
      <c r="C127" s="3"/>
      <c r="D127" s="3"/>
      <c r="E127" s="3"/>
    </row>
    <row r="128" spans="1:5">
      <c r="A128" s="3"/>
      <c r="B128" s="4"/>
      <c r="C128" s="3"/>
      <c r="D128" s="3"/>
      <c r="E128" s="3"/>
    </row>
    <row r="129" spans="1:5">
      <c r="A129" s="3"/>
      <c r="B129" s="4"/>
      <c r="C129" s="3"/>
      <c r="D129" s="3"/>
      <c r="E129" s="3"/>
    </row>
    <row r="130" spans="1:5">
      <c r="A130" s="3"/>
      <c r="B130" s="4"/>
      <c r="C130" s="3"/>
      <c r="D130" s="3"/>
      <c r="E130" s="3"/>
    </row>
    <row r="131" spans="1:5">
      <c r="A131" s="3"/>
      <c r="B131" s="4"/>
      <c r="C131" s="3"/>
      <c r="D131" s="3"/>
      <c r="E131" s="3"/>
    </row>
    <row r="132" spans="1:5">
      <c r="A132" s="3"/>
      <c r="B132" s="4"/>
      <c r="C132" s="3"/>
      <c r="D132" s="3"/>
      <c r="E132" s="3"/>
    </row>
    <row r="133" spans="1:5">
      <c r="A133" s="3"/>
      <c r="B133" s="4"/>
      <c r="C133" s="3"/>
      <c r="D133" s="3"/>
      <c r="E133" s="3"/>
    </row>
    <row r="134" spans="1:5">
      <c r="A134" s="3"/>
      <c r="B134" s="4"/>
      <c r="C134" s="3"/>
      <c r="D134" s="3"/>
      <c r="E134" s="3"/>
    </row>
    <row r="135" spans="1:5">
      <c r="A135" s="3"/>
      <c r="B135" s="4"/>
      <c r="C135" s="3"/>
      <c r="D135" s="3"/>
      <c r="E135" s="3"/>
    </row>
    <row r="136" spans="1:5">
      <c r="A136" s="3"/>
      <c r="B136" s="4"/>
      <c r="C136" s="3"/>
      <c r="D136" s="3"/>
      <c r="E136" s="3"/>
    </row>
    <row r="137" spans="1:5">
      <c r="A137" s="3"/>
      <c r="B137" s="4"/>
      <c r="C137" s="3"/>
      <c r="D137" s="3"/>
      <c r="E137" s="3"/>
    </row>
    <row r="138" spans="1:5">
      <c r="A138" s="3"/>
      <c r="B138" s="4"/>
      <c r="C138" s="3"/>
      <c r="D138" s="3"/>
      <c r="E138" s="3"/>
    </row>
    <row r="139" spans="1:5">
      <c r="A139" s="3"/>
      <c r="B139" s="4"/>
      <c r="C139" s="3"/>
      <c r="D139" s="3"/>
      <c r="E139" s="3"/>
    </row>
    <row r="140" spans="1:5">
      <c r="A140" s="3"/>
      <c r="B140" s="4"/>
      <c r="C140" s="3"/>
      <c r="D140" s="3"/>
      <c r="E140" s="3"/>
    </row>
    <row r="141" spans="1:5">
      <c r="A141" s="3"/>
      <c r="B141" s="4"/>
      <c r="C141" s="3"/>
      <c r="D141" s="3"/>
      <c r="E141" s="3"/>
    </row>
    <row r="142" spans="1:5">
      <c r="A142" s="3"/>
      <c r="B142" s="4"/>
      <c r="C142" s="3"/>
      <c r="D142" s="3"/>
      <c r="E142" s="3"/>
    </row>
    <row r="143" spans="1:5">
      <c r="A143" s="3"/>
      <c r="B143" s="4"/>
      <c r="C143" s="3"/>
      <c r="D143" s="3"/>
      <c r="E143" s="3"/>
    </row>
    <row r="144" spans="1:5">
      <c r="A144" s="3"/>
      <c r="B144" s="4"/>
      <c r="C144" s="3"/>
      <c r="D144" s="3"/>
      <c r="E144" s="3"/>
    </row>
    <row r="145" spans="1:5">
      <c r="A145" s="3"/>
      <c r="B145" s="4"/>
      <c r="C145" s="3"/>
      <c r="D145" s="3"/>
      <c r="E145" s="3"/>
    </row>
    <row r="146" spans="1:5">
      <c r="A146" s="3"/>
      <c r="B146" s="4"/>
      <c r="C146" s="3"/>
      <c r="D146" s="3"/>
      <c r="E146" s="3"/>
    </row>
    <row r="147" spans="1:5">
      <c r="A147" s="3"/>
      <c r="B147" s="4"/>
      <c r="C147" s="3"/>
      <c r="D147" s="3"/>
      <c r="E147" s="3"/>
    </row>
    <row r="148" spans="1:5">
      <c r="A148" s="3"/>
      <c r="B148" s="4"/>
      <c r="C148" s="3"/>
      <c r="D148" s="3"/>
      <c r="E148" s="3"/>
    </row>
    <row r="149" spans="1:5">
      <c r="A149" s="3"/>
      <c r="B149" s="4"/>
      <c r="C149" s="3"/>
      <c r="D149" s="3"/>
      <c r="E149" s="3"/>
    </row>
    <row r="150" spans="1:5">
      <c r="A150" s="3"/>
      <c r="B150" s="4"/>
      <c r="C150" s="3"/>
      <c r="D150" s="3"/>
      <c r="E150" s="3"/>
    </row>
    <row r="151" spans="1:5">
      <c r="A151" s="3"/>
      <c r="B151" s="4"/>
      <c r="C151" s="3"/>
      <c r="D151" s="3"/>
      <c r="E151" s="3"/>
    </row>
    <row r="152" spans="1:5">
      <c r="A152" s="3"/>
      <c r="B152" s="4"/>
      <c r="C152" s="3"/>
      <c r="D152" s="3"/>
      <c r="E152" s="3"/>
    </row>
    <row r="153" spans="1:5">
      <c r="A153" s="3"/>
      <c r="B153" s="4"/>
      <c r="C153" s="3"/>
      <c r="D153" s="3"/>
      <c r="E153" s="3"/>
    </row>
    <row r="154" spans="1:5">
      <c r="A154" s="3"/>
      <c r="B154" s="4"/>
      <c r="C154" s="3"/>
      <c r="D154" s="3"/>
      <c r="E154" s="3"/>
    </row>
    <row r="155" spans="1:5">
      <c r="A155" s="3"/>
      <c r="B155" s="4"/>
      <c r="C155" s="3"/>
      <c r="D155" s="3"/>
      <c r="E155" s="3"/>
    </row>
    <row r="156" spans="1:5">
      <c r="A156" s="3"/>
      <c r="B156" s="4"/>
      <c r="C156" s="3"/>
      <c r="D156" s="3"/>
      <c r="E156" s="3"/>
    </row>
    <row r="157" spans="1:5">
      <c r="A157" s="3"/>
      <c r="B157" s="4"/>
      <c r="C157" s="3"/>
      <c r="D157" s="3"/>
      <c r="E157" s="3"/>
    </row>
    <row r="158" spans="1:5">
      <c r="A158" s="3"/>
      <c r="B158" s="4"/>
      <c r="C158" s="3"/>
      <c r="D158" s="3"/>
      <c r="E158" s="3"/>
    </row>
    <row r="159" spans="1:5">
      <c r="A159" s="3"/>
      <c r="B159" s="4"/>
      <c r="C159" s="3"/>
      <c r="D159" s="3"/>
      <c r="E159" s="3"/>
    </row>
    <row r="160" spans="1:5">
      <c r="A160" s="3"/>
      <c r="B160" s="4"/>
      <c r="C160" s="3"/>
      <c r="D160" s="3"/>
      <c r="E160" s="3"/>
    </row>
    <row r="161" spans="1:5">
      <c r="A161" s="3"/>
      <c r="B161" s="4"/>
      <c r="C161" s="3"/>
      <c r="D161" s="3"/>
      <c r="E161" s="3"/>
    </row>
    <row r="162" spans="1:5">
      <c r="A162" s="3"/>
      <c r="B162" s="4"/>
      <c r="C162" s="3"/>
      <c r="D162" s="3"/>
      <c r="E162" s="3"/>
    </row>
    <row r="163" spans="1:5">
      <c r="A163" s="3"/>
      <c r="B163" s="4"/>
      <c r="C163" s="3"/>
      <c r="D163" s="3"/>
      <c r="E163" s="3"/>
    </row>
    <row r="164" spans="1:5">
      <c r="A164" s="3"/>
      <c r="B164" s="4"/>
      <c r="C164" s="3"/>
      <c r="D164" s="3"/>
      <c r="E164" s="3"/>
    </row>
    <row r="165" spans="1:5">
      <c r="A165" s="3"/>
      <c r="B165" s="4"/>
      <c r="C165" s="3"/>
      <c r="D165" s="3"/>
      <c r="E165" s="3"/>
    </row>
    <row r="166" spans="1:5">
      <c r="A166" s="3"/>
      <c r="B166" s="4"/>
      <c r="C166" s="3"/>
      <c r="D166" s="3"/>
      <c r="E166" s="3"/>
    </row>
    <row r="167" spans="1:5">
      <c r="A167" s="3"/>
      <c r="B167" s="4"/>
      <c r="C167" s="3"/>
      <c r="D167" s="3"/>
      <c r="E167" s="3"/>
    </row>
    <row r="168" spans="1:5">
      <c r="A168" s="3"/>
      <c r="B168" s="4"/>
      <c r="C168" s="3"/>
      <c r="D168" s="3"/>
      <c r="E168" s="3"/>
    </row>
    <row r="169" spans="1:5">
      <c r="A169" s="3"/>
      <c r="B169" s="4"/>
      <c r="C169" s="3"/>
      <c r="D169" s="3"/>
      <c r="E169" s="3"/>
    </row>
    <row r="170" spans="1:5">
      <c r="A170" s="3"/>
      <c r="B170" s="4"/>
      <c r="C170" s="3"/>
      <c r="D170" s="3"/>
      <c r="E170" s="3"/>
    </row>
    <row r="171" spans="1:5">
      <c r="A171" s="3"/>
      <c r="B171" s="4"/>
      <c r="C171" s="3"/>
      <c r="D171" s="3"/>
      <c r="E171" s="3"/>
    </row>
    <row r="172" spans="1:5">
      <c r="A172" s="3"/>
      <c r="B172" s="4"/>
      <c r="C172" s="3"/>
      <c r="D172" s="3"/>
      <c r="E172" s="3"/>
    </row>
    <row r="173" spans="1:5">
      <c r="A173" s="3"/>
      <c r="B173" s="4"/>
      <c r="C173" s="3"/>
      <c r="D173" s="3"/>
      <c r="E173" s="3"/>
    </row>
    <row r="174" spans="1:5">
      <c r="A174" s="3"/>
      <c r="B174" s="4"/>
      <c r="C174" s="3"/>
      <c r="D174" s="3"/>
      <c r="E174" s="3"/>
    </row>
    <row r="175" spans="1:5">
      <c r="A175" s="3"/>
      <c r="B175" s="4"/>
      <c r="C175" s="3"/>
      <c r="D175" s="3"/>
      <c r="E175" s="3"/>
    </row>
    <row r="176" spans="1:5">
      <c r="A176" s="3"/>
      <c r="B176" s="4"/>
      <c r="C176" s="3"/>
      <c r="D176" s="3"/>
      <c r="E176" s="3"/>
    </row>
    <row r="177" spans="1:5">
      <c r="A177" s="3"/>
      <c r="B177" s="4"/>
      <c r="C177" s="3"/>
      <c r="D177" s="3"/>
      <c r="E177" s="3"/>
    </row>
    <row r="178" spans="1:5">
      <c r="A178" s="3"/>
      <c r="B178" s="4"/>
      <c r="C178" s="3"/>
      <c r="D178" s="3"/>
      <c r="E178" s="3"/>
    </row>
    <row r="179" spans="1:5">
      <c r="A179" s="3"/>
      <c r="B179" s="4"/>
      <c r="C179" s="3"/>
      <c r="D179" s="3"/>
      <c r="E179" s="3"/>
    </row>
    <row r="180" spans="1:5">
      <c r="A180" s="3"/>
      <c r="B180" s="4"/>
      <c r="C180" s="3"/>
      <c r="D180" s="3"/>
      <c r="E180" s="3"/>
    </row>
    <row r="181" spans="1:5">
      <c r="A181" s="3"/>
      <c r="B181" s="4"/>
      <c r="C181" s="3"/>
      <c r="D181" s="3"/>
      <c r="E181" s="3"/>
    </row>
    <row r="182" spans="1:5">
      <c r="A182" s="3"/>
      <c r="B182" s="4"/>
      <c r="C182" s="3"/>
      <c r="D182" s="3"/>
      <c r="E182" s="3"/>
    </row>
    <row r="183" spans="1:5">
      <c r="A183" s="3"/>
      <c r="B183" s="4"/>
      <c r="C183" s="3"/>
      <c r="D183" s="3"/>
      <c r="E183" s="3"/>
    </row>
    <row r="184" spans="1:5">
      <c r="A184" s="3"/>
      <c r="B184" s="4"/>
      <c r="C184" s="3"/>
      <c r="D184" s="3"/>
      <c r="E184" s="3"/>
    </row>
    <row r="185" spans="1:5">
      <c r="A185" s="3"/>
      <c r="B185" s="4"/>
      <c r="C185" s="3"/>
      <c r="D185" s="3"/>
      <c r="E185" s="3"/>
    </row>
    <row r="186" spans="1:5">
      <c r="A186" s="3"/>
      <c r="B186" s="4"/>
      <c r="C186" s="3"/>
      <c r="D186" s="3"/>
      <c r="E186" s="3"/>
    </row>
    <row r="187" spans="1:5">
      <c r="A187" s="3"/>
      <c r="B187" s="4"/>
      <c r="C187" s="3"/>
      <c r="D187" s="3"/>
      <c r="E187" s="3"/>
    </row>
    <row r="188" spans="1:5">
      <c r="A188" s="3"/>
      <c r="B188" s="4"/>
      <c r="C188" s="3"/>
      <c r="D188" s="3"/>
      <c r="E188" s="3"/>
    </row>
    <row r="189" spans="1:5">
      <c r="A189" s="3"/>
      <c r="B189" s="4"/>
      <c r="C189" s="3"/>
      <c r="D189" s="3"/>
      <c r="E189" s="3"/>
    </row>
    <row r="190" spans="1:5">
      <c r="A190" s="3"/>
      <c r="B190" s="4"/>
      <c r="C190" s="3"/>
      <c r="D190" s="3"/>
      <c r="E190" s="3"/>
    </row>
    <row r="191" spans="1:5">
      <c r="A191" s="3"/>
      <c r="B191" s="4"/>
      <c r="C191" s="3"/>
      <c r="D191" s="3"/>
      <c r="E191" s="3"/>
    </row>
    <row r="192" spans="1:5">
      <c r="A192" s="3"/>
      <c r="B192" s="4"/>
      <c r="C192" s="3"/>
      <c r="D192" s="3"/>
      <c r="E192" s="3"/>
    </row>
    <row r="193" spans="1:5">
      <c r="A193" s="3"/>
      <c r="B193" s="4"/>
      <c r="C193" s="3"/>
      <c r="D193" s="3"/>
      <c r="E193" s="3"/>
    </row>
    <row r="194" spans="1:5">
      <c r="A194" s="3"/>
      <c r="B194" s="4"/>
      <c r="C194" s="3"/>
      <c r="D194" s="3"/>
      <c r="E194" s="3"/>
    </row>
    <row r="195" spans="1:5">
      <c r="A195" s="3"/>
      <c r="B195" s="4"/>
      <c r="C195" s="3"/>
      <c r="D195" s="3"/>
      <c r="E195" s="3"/>
    </row>
    <row r="196" spans="1:5">
      <c r="A196" s="3"/>
      <c r="B196" s="4"/>
      <c r="C196" s="3"/>
      <c r="D196" s="3"/>
      <c r="E196" s="3"/>
    </row>
    <row r="197" spans="1:5">
      <c r="A197" s="3"/>
      <c r="B197" s="4"/>
      <c r="C197" s="3"/>
      <c r="D197" s="3"/>
      <c r="E197" s="3"/>
    </row>
    <row r="198" spans="1:5">
      <c r="A198" s="3"/>
      <c r="B198" s="4"/>
      <c r="C198" s="3"/>
      <c r="D198" s="3"/>
      <c r="E198" s="3"/>
    </row>
    <row r="199" spans="1:5">
      <c r="A199" s="3"/>
      <c r="B199" s="4"/>
      <c r="C199" s="3"/>
      <c r="D199" s="3"/>
      <c r="E199" s="3"/>
    </row>
    <row r="200" spans="1:5">
      <c r="A200" s="3"/>
      <c r="B200" s="4"/>
      <c r="C200" s="3"/>
      <c r="D200" s="3"/>
      <c r="E200" s="3"/>
    </row>
    <row r="201" spans="1:5">
      <c r="A201" s="3"/>
      <c r="B201" s="4"/>
      <c r="C201" s="3"/>
      <c r="D201" s="3"/>
      <c r="E201" s="3"/>
    </row>
    <row r="202" spans="1:5">
      <c r="A202" s="3"/>
      <c r="B202" s="4"/>
      <c r="C202" s="3"/>
      <c r="D202" s="3"/>
      <c r="E202" s="3"/>
    </row>
    <row r="203" spans="1:5">
      <c r="A203" s="3"/>
      <c r="B203" s="4"/>
      <c r="C203" s="3"/>
      <c r="D203" s="3"/>
      <c r="E203" s="3"/>
    </row>
    <row r="204" spans="1:5">
      <c r="A204" s="3"/>
      <c r="B204" s="4"/>
      <c r="C204" s="3"/>
      <c r="D204" s="3"/>
      <c r="E204" s="3"/>
    </row>
    <row r="205" spans="1:5">
      <c r="A205" s="3"/>
      <c r="B205" s="4"/>
      <c r="C205" s="3"/>
      <c r="D205" s="3"/>
      <c r="E205" s="3"/>
    </row>
    <row r="206" spans="1:5">
      <c r="A206" s="3"/>
      <c r="B206" s="4"/>
      <c r="C206" s="3"/>
      <c r="D206" s="3"/>
      <c r="E206" s="3"/>
    </row>
    <row r="207" spans="1:5">
      <c r="A207" s="3"/>
      <c r="B207" s="4"/>
      <c r="C207" s="3"/>
      <c r="D207" s="3"/>
      <c r="E207" s="3"/>
    </row>
    <row r="208" spans="1:5">
      <c r="A208" s="3"/>
      <c r="B208" s="4"/>
      <c r="C208" s="3"/>
      <c r="D208" s="3"/>
      <c r="E208" s="3"/>
    </row>
    <row r="209" spans="1:5">
      <c r="A209" s="3"/>
      <c r="B209" s="4"/>
      <c r="C209" s="3"/>
      <c r="D209" s="3"/>
      <c r="E209" s="3"/>
    </row>
    <row r="210" spans="1:5">
      <c r="A210" s="3"/>
      <c r="B210" s="4"/>
      <c r="C210" s="3"/>
      <c r="D210" s="3"/>
      <c r="E210" s="3"/>
    </row>
    <row r="211" spans="1:5">
      <c r="A211" s="3"/>
      <c r="B211" s="4"/>
      <c r="C211" s="3"/>
      <c r="D211" s="3"/>
      <c r="E211" s="3"/>
    </row>
    <row r="212" spans="1:5">
      <c r="A212" s="3"/>
      <c r="B212" s="4"/>
      <c r="C212" s="3"/>
      <c r="D212" s="3"/>
      <c r="E212" s="3"/>
    </row>
    <row r="213" spans="1:5">
      <c r="A213" s="3"/>
      <c r="B213" s="4"/>
      <c r="C213" s="3"/>
      <c r="D213" s="3"/>
      <c r="E213" s="3"/>
    </row>
    <row r="214" spans="1:5">
      <c r="A214" s="3"/>
      <c r="B214" s="4"/>
      <c r="C214" s="3"/>
      <c r="D214" s="3"/>
      <c r="E214" s="3"/>
    </row>
    <row r="215" spans="1:5">
      <c r="A215" s="3"/>
      <c r="B215" s="4"/>
      <c r="C215" s="3"/>
      <c r="D215" s="3"/>
      <c r="E215" s="3"/>
    </row>
    <row r="216" spans="1:5">
      <c r="A216" s="3"/>
      <c r="B216" s="4"/>
      <c r="C216" s="3"/>
      <c r="D216" s="3"/>
      <c r="E216" s="3"/>
    </row>
    <row r="217" spans="1:5">
      <c r="A217" s="3"/>
      <c r="B217" s="4"/>
      <c r="C217" s="3"/>
      <c r="D217" s="3"/>
      <c r="E217" s="3"/>
    </row>
    <row r="218" spans="1:5">
      <c r="A218" s="3"/>
      <c r="B218" s="4"/>
      <c r="C218" s="3"/>
      <c r="D218" s="3"/>
      <c r="E218" s="3"/>
    </row>
    <row r="219" spans="1:5">
      <c r="A219" s="3"/>
      <c r="B219" s="4"/>
      <c r="C219" s="3"/>
      <c r="D219" s="3"/>
      <c r="E219" s="3"/>
    </row>
    <row r="220" spans="1:5">
      <c r="A220" s="3"/>
      <c r="B220" s="4"/>
      <c r="C220" s="3"/>
      <c r="D220" s="3"/>
      <c r="E220" s="3"/>
    </row>
    <row r="221" spans="1:5">
      <c r="A221" s="3"/>
      <c r="B221" s="4"/>
      <c r="C221" s="3"/>
      <c r="D221" s="3"/>
      <c r="E221" s="3"/>
    </row>
    <row r="222" spans="1:5">
      <c r="A222" s="3"/>
      <c r="B222" s="4"/>
      <c r="C222" s="3"/>
      <c r="D222" s="3"/>
      <c r="E222" s="3"/>
    </row>
    <row r="223" spans="1:5">
      <c r="A223" s="3"/>
      <c r="B223" s="4"/>
      <c r="C223" s="3"/>
      <c r="D223" s="3"/>
      <c r="E223" s="3"/>
    </row>
    <row r="224" spans="1:5">
      <c r="A224" s="3"/>
      <c r="B224" s="4"/>
      <c r="C224" s="3"/>
      <c r="D224" s="3"/>
      <c r="E224" s="3"/>
    </row>
    <row r="225" spans="1:5">
      <c r="A225" s="3"/>
      <c r="B225" s="4"/>
      <c r="C225" s="3"/>
      <c r="D225" s="3"/>
      <c r="E225" s="3"/>
    </row>
    <row r="226" spans="1:5">
      <c r="A226" s="3"/>
      <c r="B226" s="4"/>
      <c r="C226" s="3"/>
      <c r="D226" s="3"/>
      <c r="E226" s="3"/>
    </row>
    <row r="227" spans="1:5">
      <c r="A227" s="3"/>
      <c r="B227" s="4"/>
      <c r="C227" s="3"/>
      <c r="D227" s="3"/>
      <c r="E227" s="3"/>
    </row>
    <row r="228" spans="1:5">
      <c r="A228" s="3"/>
      <c r="B228" s="4"/>
      <c r="C228" s="3"/>
      <c r="D228" s="3"/>
      <c r="E228" s="3"/>
    </row>
    <row r="229" spans="1:5">
      <c r="A229" s="3"/>
      <c r="B229" s="4"/>
      <c r="C229" s="3"/>
      <c r="D229" s="3"/>
      <c r="E229" s="3"/>
    </row>
    <row r="230" spans="1:5">
      <c r="A230" s="3"/>
      <c r="B230" s="4"/>
      <c r="C230" s="3"/>
      <c r="D230" s="3"/>
      <c r="E230" s="3"/>
    </row>
    <row r="231" spans="1:5">
      <c r="A231" s="3"/>
      <c r="B231" s="4"/>
      <c r="C231" s="3"/>
      <c r="D231" s="3"/>
      <c r="E231" s="3"/>
    </row>
    <row r="232" spans="1:5">
      <c r="A232" s="3"/>
      <c r="B232" s="4"/>
      <c r="C232" s="3"/>
      <c r="D232" s="3"/>
      <c r="E232" s="3"/>
    </row>
    <row r="233" spans="1:5">
      <c r="A233" s="3"/>
      <c r="B233" s="4"/>
      <c r="C233" s="3"/>
      <c r="D233" s="3"/>
      <c r="E233" s="3"/>
    </row>
    <row r="234" spans="1:5">
      <c r="A234" s="3"/>
      <c r="B234" s="4"/>
      <c r="C234" s="3"/>
      <c r="D234" s="3"/>
      <c r="E234" s="3"/>
    </row>
    <row r="235" spans="1:5">
      <c r="A235" s="3"/>
      <c r="B235" s="4"/>
      <c r="C235" s="3"/>
      <c r="D235" s="3"/>
      <c r="E235" s="3"/>
    </row>
    <row r="236" spans="1:5">
      <c r="A236" s="3"/>
      <c r="B236" s="4"/>
      <c r="C236" s="3"/>
      <c r="D236" s="3"/>
      <c r="E236" s="3"/>
    </row>
    <row r="237" spans="1:5">
      <c r="A237" s="3"/>
      <c r="B237" s="4"/>
      <c r="C237" s="3"/>
      <c r="D237" s="3"/>
      <c r="E237" s="3"/>
    </row>
    <row r="238" spans="1:5">
      <c r="A238" s="3"/>
      <c r="B238" s="4"/>
      <c r="C238" s="3"/>
      <c r="D238" s="3"/>
      <c r="E238" s="3"/>
    </row>
    <row r="239" spans="1:5">
      <c r="A239" s="3"/>
      <c r="B239" s="4"/>
      <c r="C239" s="3"/>
      <c r="D239" s="3"/>
      <c r="E239" s="3"/>
    </row>
    <row r="240" spans="1:5">
      <c r="A240" s="3"/>
      <c r="B240" s="4"/>
      <c r="C240" s="3"/>
      <c r="D240" s="3"/>
      <c r="E240" s="3"/>
    </row>
    <row r="241" spans="1:5">
      <c r="A241" s="3"/>
      <c r="B241" s="4"/>
      <c r="C241" s="3"/>
      <c r="D241" s="3"/>
      <c r="E241" s="3"/>
    </row>
    <row r="242" spans="1:5">
      <c r="A242" s="3"/>
      <c r="B242" s="4"/>
      <c r="C242" s="3"/>
      <c r="D242" s="3"/>
      <c r="E242" s="3"/>
    </row>
    <row r="243" spans="1:5">
      <c r="A243" s="3"/>
      <c r="B243" s="4"/>
      <c r="C243" s="3"/>
      <c r="D243" s="3"/>
      <c r="E243" s="3"/>
    </row>
    <row r="244" spans="1:5">
      <c r="A244" s="3"/>
      <c r="B244" s="4"/>
      <c r="C244" s="3"/>
      <c r="D244" s="3"/>
      <c r="E244" s="3"/>
    </row>
    <row r="245" spans="1:5">
      <c r="A245" s="3"/>
      <c r="B245" s="4"/>
      <c r="C245" s="3"/>
      <c r="D245" s="3"/>
      <c r="E245" s="3"/>
    </row>
    <row r="246" spans="1:5">
      <c r="A246" s="3"/>
      <c r="B246" s="4"/>
      <c r="C246" s="3"/>
      <c r="D246" s="3"/>
      <c r="E246" s="3"/>
    </row>
    <row r="247" spans="1:5">
      <c r="A247" s="3"/>
      <c r="B247" s="4"/>
      <c r="C247" s="3"/>
      <c r="D247" s="3"/>
      <c r="E247" s="3"/>
    </row>
    <row r="248" spans="1:5">
      <c r="A248" s="3"/>
      <c r="B248" s="4"/>
      <c r="C248" s="3"/>
      <c r="D248" s="3"/>
      <c r="E248" s="3"/>
    </row>
    <row r="249" spans="1:5">
      <c r="A249" s="3"/>
      <c r="B249" s="4"/>
      <c r="C249" s="3"/>
      <c r="D249" s="3"/>
      <c r="E249" s="3"/>
    </row>
    <row r="250" spans="1:5">
      <c r="A250" s="3"/>
      <c r="B250" s="4"/>
      <c r="C250" s="3"/>
      <c r="D250" s="3"/>
      <c r="E250" s="3"/>
    </row>
    <row r="251" spans="1:5">
      <c r="A251" s="3"/>
      <c r="B251" s="4"/>
      <c r="C251" s="3"/>
      <c r="D251" s="3"/>
      <c r="E251" s="3"/>
    </row>
    <row r="252" spans="1:5">
      <c r="A252" s="3"/>
      <c r="B252" s="4"/>
      <c r="C252" s="3"/>
      <c r="D252" s="3"/>
      <c r="E252" s="3"/>
    </row>
    <row r="253" spans="1:5">
      <c r="A253" s="3"/>
      <c r="B253" s="4"/>
      <c r="C253" s="3"/>
      <c r="D253" s="3"/>
      <c r="E253" s="3"/>
    </row>
    <row r="254" spans="1:5">
      <c r="A254" s="3"/>
      <c r="B254" s="4"/>
      <c r="C254" s="3"/>
      <c r="D254" s="3"/>
      <c r="E254" s="3"/>
    </row>
    <row r="255" spans="1:5">
      <c r="A255" s="3"/>
      <c r="B255" s="4"/>
      <c r="C255" s="3"/>
      <c r="D255" s="3"/>
      <c r="E255" s="3"/>
    </row>
    <row r="256" spans="1:5">
      <c r="A256" s="3"/>
      <c r="B256" s="4"/>
      <c r="C256" s="3"/>
      <c r="D256" s="3"/>
      <c r="E256" s="3"/>
    </row>
    <row r="257" spans="1:5">
      <c r="A257" s="3"/>
      <c r="B257" s="4"/>
      <c r="C257" s="3"/>
      <c r="D257" s="3"/>
      <c r="E257" s="3"/>
    </row>
    <row r="258" spans="1:5">
      <c r="A258" s="3"/>
      <c r="B258" s="4"/>
      <c r="C258" s="3"/>
      <c r="D258" s="3"/>
      <c r="E258" s="3"/>
    </row>
    <row r="259" spans="1:5">
      <c r="A259" s="3"/>
      <c r="B259" s="4"/>
      <c r="C259" s="3"/>
      <c r="D259" s="3"/>
      <c r="E259" s="3"/>
    </row>
    <row r="260" spans="1:5">
      <c r="A260" s="3"/>
      <c r="B260" s="4"/>
      <c r="C260" s="3"/>
      <c r="D260" s="3"/>
      <c r="E260" s="3"/>
    </row>
    <row r="261" spans="1:5">
      <c r="A261" s="3"/>
      <c r="B261" s="4"/>
      <c r="C261" s="3"/>
      <c r="D261" s="3"/>
      <c r="E261" s="3"/>
    </row>
    <row r="262" spans="1:5">
      <c r="A262" s="3"/>
      <c r="B262" s="4"/>
      <c r="C262" s="3"/>
      <c r="D262" s="3"/>
      <c r="E262" s="3"/>
    </row>
    <row r="263" spans="1:5">
      <c r="A263" s="3"/>
      <c r="B263" s="4"/>
      <c r="C263" s="3"/>
      <c r="D263" s="3"/>
      <c r="E263" s="3"/>
    </row>
    <row r="264" spans="1:5">
      <c r="A264" s="3"/>
      <c r="B264" s="4"/>
      <c r="C264" s="3"/>
      <c r="D264" s="3"/>
      <c r="E264" s="3"/>
    </row>
    <row r="265" spans="1:5">
      <c r="A265" s="3"/>
      <c r="B265" s="4"/>
      <c r="C265" s="3"/>
      <c r="D265" s="3"/>
      <c r="E265" s="3"/>
    </row>
    <row r="266" spans="1:5">
      <c r="A266" s="3"/>
      <c r="B266" s="4"/>
      <c r="C266" s="3"/>
      <c r="D266" s="3"/>
      <c r="E266" s="3"/>
    </row>
    <row r="267" spans="1:5">
      <c r="A267" s="3"/>
      <c r="B267" s="4"/>
      <c r="C267" s="3"/>
      <c r="D267" s="3"/>
      <c r="E267" s="3"/>
    </row>
    <row r="268" spans="1:5">
      <c r="A268" s="3"/>
      <c r="B268" s="4"/>
      <c r="C268" s="3"/>
      <c r="D268" s="3"/>
      <c r="E268" s="3"/>
    </row>
    <row r="269" spans="1:5">
      <c r="A269" s="3"/>
      <c r="B269" s="4"/>
      <c r="C269" s="3"/>
      <c r="D269" s="3"/>
      <c r="E269" s="3"/>
    </row>
    <row r="270" spans="1:5">
      <c r="A270" s="3"/>
      <c r="B270" s="4"/>
      <c r="C270" s="3"/>
      <c r="D270" s="3"/>
      <c r="E270" s="3"/>
    </row>
    <row r="271" spans="1:5">
      <c r="A271" s="3"/>
      <c r="B271" s="4"/>
      <c r="C271" s="3"/>
      <c r="D271" s="3"/>
      <c r="E271" s="3"/>
    </row>
    <row r="272" spans="1:5">
      <c r="A272" s="3"/>
      <c r="B272" s="4"/>
      <c r="C272" s="3"/>
      <c r="D272" s="3"/>
      <c r="E272" s="3"/>
    </row>
    <row r="273" spans="1:5">
      <c r="A273" s="3"/>
      <c r="B273" s="4"/>
      <c r="C273" s="3"/>
      <c r="D273" s="3"/>
      <c r="E273" s="3"/>
    </row>
    <row r="274" spans="1:5">
      <c r="A274" s="3"/>
      <c r="B274" s="4"/>
      <c r="C274" s="3"/>
      <c r="D274" s="3"/>
      <c r="E274" s="3"/>
    </row>
    <row r="275" spans="1:5">
      <c r="A275" s="3"/>
      <c r="B275" s="4"/>
      <c r="C275" s="3"/>
      <c r="D275" s="3"/>
      <c r="E275" s="3"/>
    </row>
    <row r="276" spans="1:5">
      <c r="A276" s="3"/>
      <c r="B276" s="4"/>
      <c r="C276" s="3"/>
      <c r="D276" s="3"/>
      <c r="E276" s="3"/>
    </row>
    <row r="277" spans="1:5">
      <c r="A277" s="3"/>
      <c r="B277" s="4"/>
      <c r="C277" s="3"/>
      <c r="D277" s="3"/>
      <c r="E277" s="3"/>
    </row>
    <row r="278" spans="1:5">
      <c r="A278" s="3"/>
      <c r="B278" s="4"/>
      <c r="C278" s="3"/>
      <c r="D278" s="3"/>
      <c r="E278" s="3"/>
    </row>
    <row r="279" spans="1:5">
      <c r="A279" s="3"/>
      <c r="B279" s="4"/>
      <c r="C279" s="3"/>
      <c r="D279" s="3"/>
      <c r="E279" s="3"/>
    </row>
    <row r="280" spans="1:5">
      <c r="A280" s="3"/>
      <c r="B280" s="4"/>
      <c r="C280" s="3"/>
      <c r="D280" s="3"/>
      <c r="E280" s="3"/>
    </row>
    <row r="281" spans="1:5">
      <c r="A281" s="3"/>
      <c r="B281" s="4"/>
      <c r="C281" s="3"/>
      <c r="D281" s="3"/>
      <c r="E281" s="3"/>
    </row>
    <row r="282" spans="1:5">
      <c r="A282" s="3"/>
      <c r="B282" s="4"/>
      <c r="C282" s="3"/>
      <c r="D282" s="3"/>
      <c r="E282" s="3"/>
    </row>
    <row r="283" spans="1:5">
      <c r="A283" s="3"/>
      <c r="B283" s="4"/>
      <c r="C283" s="3"/>
      <c r="D283" s="3"/>
      <c r="E283" s="3"/>
    </row>
    <row r="284" spans="1:5">
      <c r="A284" s="3"/>
      <c r="B284" s="4"/>
      <c r="C284" s="3"/>
      <c r="D284" s="3"/>
      <c r="E284" s="3"/>
    </row>
    <row r="285" spans="1:5">
      <c r="A285" s="3"/>
      <c r="B285" s="4"/>
      <c r="C285" s="3"/>
      <c r="D285" s="3"/>
      <c r="E285" s="3"/>
    </row>
    <row r="286" spans="1:5">
      <c r="A286" s="3"/>
      <c r="B286" s="4"/>
      <c r="C286" s="3"/>
      <c r="D286" s="3"/>
      <c r="E286" s="3"/>
    </row>
    <row r="287" spans="1:5">
      <c r="A287" s="3"/>
      <c r="B287" s="4"/>
      <c r="C287" s="3"/>
      <c r="D287" s="3"/>
      <c r="E287" s="3"/>
    </row>
    <row r="288" spans="1:5">
      <c r="A288" s="3"/>
      <c r="B288" s="4"/>
      <c r="C288" s="3"/>
      <c r="D288" s="3"/>
      <c r="E288" s="3"/>
    </row>
    <row r="289" spans="1:5">
      <c r="A289" s="3"/>
      <c r="B289" s="4"/>
      <c r="C289" s="3"/>
      <c r="D289" s="3"/>
      <c r="E289" s="3"/>
    </row>
    <row r="290" spans="1:5">
      <c r="A290" s="3"/>
      <c r="B290" s="4"/>
      <c r="C290" s="3"/>
      <c r="D290" s="3"/>
      <c r="E290" s="3"/>
    </row>
    <row r="291" spans="1:5">
      <c r="A291" s="3"/>
      <c r="B291" s="4"/>
      <c r="C291" s="3"/>
      <c r="D291" s="3"/>
      <c r="E291" s="3"/>
    </row>
    <row r="292" spans="1:5">
      <c r="A292" s="3"/>
      <c r="B292" s="4"/>
      <c r="C292" s="3"/>
      <c r="D292" s="3"/>
      <c r="E292" s="3"/>
    </row>
    <row r="293" spans="1:5">
      <c r="A293" s="3"/>
      <c r="B293" s="4"/>
      <c r="C293" s="3"/>
      <c r="D293" s="3"/>
      <c r="E293" s="3"/>
    </row>
    <row r="294" spans="1:5">
      <c r="A294" s="3"/>
      <c r="B294" s="4"/>
      <c r="C294" s="3"/>
      <c r="D294" s="3"/>
      <c r="E294" s="3"/>
    </row>
    <row r="295" spans="1:5">
      <c r="A295" s="3"/>
      <c r="B295" s="4"/>
      <c r="C295" s="3"/>
      <c r="D295" s="3"/>
      <c r="E295" s="3"/>
    </row>
    <row r="296" spans="1:5">
      <c r="A296" s="3"/>
      <c r="B296" s="4"/>
      <c r="C296" s="3"/>
      <c r="D296" s="3"/>
      <c r="E296" s="3"/>
    </row>
    <row r="297" spans="1:5">
      <c r="A297" s="3"/>
      <c r="B297" s="4"/>
      <c r="C297" s="3"/>
      <c r="D297" s="3"/>
      <c r="E297" s="3"/>
    </row>
    <row r="298" spans="1:5">
      <c r="A298" s="3"/>
      <c r="B298" s="4"/>
      <c r="C298" s="3"/>
      <c r="D298" s="3"/>
      <c r="E298" s="3"/>
    </row>
    <row r="299" spans="1:5">
      <c r="A299" s="3"/>
      <c r="B299" s="4"/>
      <c r="C299" s="3"/>
      <c r="D299" s="3"/>
      <c r="E299" s="3"/>
    </row>
    <row r="300" spans="1:5">
      <c r="A300" s="3"/>
      <c r="B300" s="4"/>
      <c r="C300" s="3"/>
      <c r="D300" s="3"/>
      <c r="E300" s="3"/>
    </row>
    <row r="301" spans="1:5">
      <c r="A301" s="3"/>
      <c r="B301" s="4"/>
      <c r="C301" s="3"/>
      <c r="D301" s="3"/>
      <c r="E301" s="3"/>
    </row>
    <row r="302" spans="1:5">
      <c r="A302" s="3"/>
      <c r="B302" s="4"/>
      <c r="C302" s="3"/>
      <c r="D302" s="3"/>
      <c r="E302" s="3"/>
    </row>
    <row r="303" spans="1:5">
      <c r="A303" s="3"/>
      <c r="B303" s="4"/>
      <c r="C303" s="3"/>
      <c r="D303" s="3"/>
      <c r="E303" s="3"/>
    </row>
    <row r="304" spans="1:5">
      <c r="A304" s="3"/>
      <c r="B304" s="4"/>
      <c r="C304" s="3"/>
      <c r="D304" s="3"/>
      <c r="E304" s="3"/>
    </row>
    <row r="305" spans="1:5">
      <c r="A305" s="3"/>
      <c r="B305" s="4"/>
      <c r="C305" s="3"/>
      <c r="D305" s="3"/>
      <c r="E305" s="3"/>
    </row>
    <row r="306" spans="1:5">
      <c r="A306" s="3"/>
      <c r="B306" s="4"/>
      <c r="C306" s="3"/>
      <c r="D306" s="3"/>
      <c r="E306" s="3"/>
    </row>
    <row r="307" spans="1:5">
      <c r="A307" s="3"/>
      <c r="B307" s="4"/>
      <c r="C307" s="3"/>
      <c r="D307" s="3"/>
      <c r="E307" s="3"/>
    </row>
    <row r="308" spans="1:5">
      <c r="A308" s="3"/>
      <c r="B308" s="4"/>
      <c r="C308" s="3"/>
      <c r="D308" s="3"/>
      <c r="E308" s="3"/>
    </row>
    <row r="309" spans="1:5">
      <c r="A309" s="3"/>
      <c r="B309" s="4"/>
      <c r="C309" s="3"/>
      <c r="D309" s="3"/>
      <c r="E309" s="3"/>
    </row>
    <row r="310" spans="1:5">
      <c r="A310" s="3"/>
      <c r="B310" s="4"/>
      <c r="C310" s="3"/>
      <c r="D310" s="3"/>
      <c r="E310" s="3"/>
    </row>
    <row r="311" spans="1:5">
      <c r="A311" s="3"/>
      <c r="B311" s="4"/>
      <c r="C311" s="3"/>
      <c r="D311" s="3"/>
      <c r="E311" s="3"/>
    </row>
    <row r="312" spans="1:5">
      <c r="A312" s="3"/>
      <c r="B312" s="4"/>
      <c r="C312" s="3"/>
      <c r="D312" s="3"/>
      <c r="E312" s="3"/>
    </row>
    <row r="313" spans="1:5">
      <c r="A313" s="3"/>
      <c r="B313" s="4"/>
      <c r="C313" s="3"/>
      <c r="D313" s="3"/>
      <c r="E313" s="3"/>
    </row>
    <row r="314" spans="1:5">
      <c r="A314" s="3"/>
      <c r="B314" s="4"/>
      <c r="C314" s="3"/>
      <c r="D314" s="3"/>
      <c r="E314" s="3"/>
    </row>
    <row r="315" spans="1:5">
      <c r="A315" s="3"/>
      <c r="B315" s="4"/>
      <c r="C315" s="3"/>
      <c r="D315" s="3"/>
      <c r="E315" s="3"/>
    </row>
    <row r="316" spans="1:5">
      <c r="A316" s="3"/>
      <c r="B316" s="4"/>
      <c r="C316" s="3"/>
      <c r="D316" s="3"/>
      <c r="E316" s="3"/>
    </row>
    <row r="317" spans="1:5">
      <c r="A317" s="3"/>
      <c r="B317" s="4"/>
      <c r="C317" s="3"/>
      <c r="D317" s="3"/>
      <c r="E317" s="3"/>
    </row>
    <row r="318" spans="1:5">
      <c r="A318" s="3"/>
      <c r="B318" s="4"/>
      <c r="C318" s="3"/>
      <c r="D318" s="3"/>
      <c r="E318" s="3"/>
    </row>
    <row r="319" spans="1:5">
      <c r="A319" s="3"/>
      <c r="B319" s="4"/>
      <c r="C319" s="3"/>
      <c r="D319" s="3"/>
      <c r="E319" s="3"/>
    </row>
    <row r="320" spans="1:5">
      <c r="A320" s="3"/>
      <c r="B320" s="4"/>
      <c r="C320" s="3"/>
      <c r="D320" s="3"/>
      <c r="E320" s="3"/>
    </row>
    <row r="321" spans="1:5">
      <c r="A321" s="3"/>
      <c r="B321" s="4"/>
      <c r="C321" s="3"/>
      <c r="D321" s="3"/>
      <c r="E321" s="3"/>
    </row>
    <row r="322" spans="1:5">
      <c r="A322" s="3"/>
      <c r="B322" s="4"/>
      <c r="C322" s="3"/>
      <c r="D322" s="3"/>
      <c r="E322" s="3"/>
    </row>
    <row r="323" spans="1:5">
      <c r="A323" s="3"/>
      <c r="B323" s="4"/>
      <c r="C323" s="3"/>
      <c r="D323" s="3"/>
      <c r="E323" s="3"/>
    </row>
    <row r="324" spans="1:5">
      <c r="A324" s="3"/>
      <c r="B324" s="4"/>
      <c r="C324" s="3"/>
      <c r="D324" s="3"/>
      <c r="E324" s="3"/>
    </row>
    <row r="325" spans="1:5">
      <c r="A325" s="3"/>
      <c r="B325" s="4"/>
      <c r="C325" s="3"/>
      <c r="D325" s="3"/>
      <c r="E325" s="3"/>
    </row>
    <row r="326" spans="1:5">
      <c r="A326" s="3"/>
      <c r="B326" s="4"/>
      <c r="C326" s="3"/>
      <c r="D326" s="3"/>
      <c r="E326" s="3"/>
    </row>
    <row r="327" spans="1:5">
      <c r="A327" s="3"/>
      <c r="B327" s="4"/>
      <c r="C327" s="3"/>
      <c r="D327" s="3"/>
      <c r="E327" s="3"/>
    </row>
    <row r="328" spans="1:5">
      <c r="A328" s="3"/>
      <c r="B328" s="4"/>
      <c r="C328" s="3"/>
      <c r="D328" s="3"/>
      <c r="E328" s="3"/>
    </row>
    <row r="329" spans="1:5">
      <c r="A329" s="3"/>
      <c r="B329" s="4"/>
      <c r="C329" s="3"/>
      <c r="D329" s="3"/>
      <c r="E329" s="3"/>
    </row>
    <row r="330" spans="1:5">
      <c r="A330" s="3"/>
      <c r="B330" s="4"/>
      <c r="C330" s="3"/>
      <c r="D330" s="3"/>
      <c r="E330" s="3"/>
    </row>
    <row r="331" spans="1:5">
      <c r="A331" s="3"/>
      <c r="B331" s="4"/>
      <c r="C331" s="3"/>
      <c r="D331" s="3"/>
      <c r="E331" s="3"/>
    </row>
    <row r="332" spans="1:5">
      <c r="A332" s="3"/>
      <c r="B332" s="4"/>
      <c r="C332" s="3"/>
      <c r="D332" s="3"/>
      <c r="E332" s="3"/>
    </row>
    <row r="333" spans="1:5">
      <c r="A333" s="3"/>
      <c r="B333" s="4"/>
      <c r="C333" s="3"/>
      <c r="D333" s="3"/>
      <c r="E333" s="3"/>
    </row>
    <row r="334" spans="1:5">
      <c r="A334" s="3"/>
      <c r="B334" s="4"/>
      <c r="C334" s="3"/>
      <c r="D334" s="3"/>
      <c r="E334" s="3"/>
    </row>
    <row r="335" spans="1:5">
      <c r="A335" s="3"/>
      <c r="B335" s="4"/>
      <c r="C335" s="3"/>
      <c r="D335" s="3"/>
      <c r="E335" s="3"/>
    </row>
    <row r="336" spans="1:5">
      <c r="A336" s="3"/>
      <c r="B336" s="4"/>
      <c r="C336" s="3"/>
      <c r="D336" s="3"/>
      <c r="E336" s="3"/>
    </row>
    <row r="337" spans="1:5">
      <c r="A337" s="3"/>
      <c r="B337" s="4"/>
      <c r="C337" s="3"/>
      <c r="D337" s="3"/>
      <c r="E337" s="3"/>
    </row>
    <row r="338" spans="1:5">
      <c r="A338" s="3"/>
      <c r="B338" s="4"/>
      <c r="C338" s="3"/>
      <c r="D338" s="3"/>
      <c r="E338" s="3"/>
    </row>
    <row r="339" spans="1:5">
      <c r="A339" s="3"/>
      <c r="B339" s="4"/>
      <c r="C339" s="3"/>
      <c r="D339" s="3"/>
      <c r="E339" s="3"/>
    </row>
    <row r="340" spans="1:5">
      <c r="A340" s="3"/>
      <c r="B340" s="4"/>
      <c r="C340" s="3"/>
      <c r="D340" s="3"/>
      <c r="E340" s="3"/>
    </row>
    <row r="341" spans="1:5">
      <c r="A341" s="3"/>
      <c r="B341" s="4"/>
      <c r="C341" s="3"/>
      <c r="D341" s="3"/>
      <c r="E341" s="3"/>
    </row>
    <row r="342" spans="1:5">
      <c r="A342" s="3"/>
      <c r="B342" s="4"/>
      <c r="C342" s="3"/>
      <c r="D342" s="3"/>
      <c r="E342" s="3"/>
    </row>
    <row r="343" spans="1:5">
      <c r="A343" s="3"/>
      <c r="B343" s="4"/>
      <c r="C343" s="3"/>
      <c r="D343" s="3"/>
      <c r="E343" s="3"/>
    </row>
    <row r="344" spans="1:5">
      <c r="A344" s="3"/>
      <c r="B344" s="4"/>
      <c r="C344" s="3"/>
      <c r="D344" s="3"/>
      <c r="E344" s="3"/>
    </row>
    <row r="345" spans="1:5">
      <c r="A345" s="3"/>
      <c r="B345" s="4"/>
      <c r="C345" s="3"/>
      <c r="D345" s="3"/>
      <c r="E345" s="3"/>
    </row>
    <row r="346" spans="1:5">
      <c r="A346" s="3"/>
      <c r="B346" s="4"/>
      <c r="C346" s="3"/>
      <c r="D346" s="3"/>
      <c r="E346" s="3"/>
    </row>
    <row r="347" spans="1:5">
      <c r="A347" s="3"/>
      <c r="B347" s="4"/>
      <c r="C347" s="3"/>
      <c r="D347" s="3"/>
      <c r="E347" s="3"/>
    </row>
    <row r="348" spans="1:5">
      <c r="A348" s="3"/>
      <c r="B348" s="4"/>
      <c r="C348" s="3"/>
      <c r="D348" s="3"/>
      <c r="E348" s="3"/>
    </row>
    <row r="349" spans="1:5">
      <c r="A349" s="3"/>
      <c r="B349" s="4"/>
      <c r="C349" s="3"/>
      <c r="D349" s="3"/>
      <c r="E349" s="3"/>
    </row>
    <row r="350" spans="1:5">
      <c r="A350" s="3"/>
      <c r="B350" s="4"/>
      <c r="C350" s="3"/>
      <c r="D350" s="3"/>
      <c r="E350" s="3"/>
    </row>
    <row r="351" spans="1:5">
      <c r="A351" s="3"/>
      <c r="B351" s="4"/>
      <c r="C351" s="3"/>
      <c r="D351" s="3"/>
      <c r="E351" s="3"/>
    </row>
    <row r="352" spans="1:5">
      <c r="A352" s="3"/>
      <c r="B352" s="4"/>
      <c r="C352" s="3"/>
      <c r="D352" s="3"/>
      <c r="E352" s="3"/>
    </row>
    <row r="353" spans="1:5">
      <c r="A353" s="3"/>
      <c r="B353" s="4"/>
      <c r="C353" s="3"/>
      <c r="D353" s="3"/>
      <c r="E353" s="3"/>
    </row>
    <row r="354" spans="1:5">
      <c r="A354" s="3"/>
      <c r="B354" s="4"/>
      <c r="C354" s="3"/>
      <c r="D354" s="3"/>
      <c r="E354" s="3"/>
    </row>
    <row r="355" spans="1:5">
      <c r="A355" s="3"/>
      <c r="B355" s="4"/>
      <c r="C355" s="3"/>
      <c r="D355" s="3"/>
      <c r="E355" s="3"/>
    </row>
    <row r="356" spans="1:5">
      <c r="A356" s="3"/>
      <c r="B356" s="4"/>
      <c r="C356" s="3"/>
      <c r="D356" s="3"/>
      <c r="E356" s="3"/>
    </row>
    <row r="357" spans="1:5">
      <c r="A357" s="3"/>
      <c r="B357" s="4"/>
      <c r="C357" s="3"/>
      <c r="D357" s="3"/>
      <c r="E357" s="3"/>
    </row>
    <row r="358" spans="1:5">
      <c r="A358" s="3"/>
      <c r="B358" s="4"/>
      <c r="C358" s="3"/>
      <c r="D358" s="3"/>
      <c r="E358" s="3"/>
    </row>
    <row r="359" spans="1:5">
      <c r="A359" s="3"/>
      <c r="B359" s="4"/>
      <c r="C359" s="3"/>
      <c r="D359" s="3"/>
      <c r="E359" s="3"/>
    </row>
    <row r="360" spans="1:5">
      <c r="A360" s="3"/>
      <c r="B360" s="4"/>
      <c r="C360" s="3"/>
      <c r="D360" s="3"/>
      <c r="E360" s="3"/>
    </row>
    <row r="361" spans="1:5">
      <c r="A361" s="3"/>
      <c r="B361" s="4"/>
      <c r="C361" s="3"/>
      <c r="D361" s="3"/>
      <c r="E361" s="3"/>
    </row>
    <row r="362" spans="1:5">
      <c r="A362" s="3"/>
      <c r="B362" s="4"/>
      <c r="C362" s="3"/>
      <c r="D362" s="3"/>
      <c r="E362" s="3"/>
    </row>
    <row r="363" spans="1:5">
      <c r="A363" s="3"/>
      <c r="B363" s="4"/>
      <c r="C363" s="3"/>
      <c r="D363" s="3"/>
      <c r="E363" s="3"/>
    </row>
    <row r="364" spans="1:5">
      <c r="A364" s="3"/>
      <c r="B364" s="4"/>
      <c r="C364" s="3"/>
      <c r="D364" s="3"/>
      <c r="E364" s="3"/>
    </row>
    <row r="365" spans="1:5">
      <c r="A365" s="3"/>
      <c r="B365" s="4"/>
      <c r="C365" s="3"/>
      <c r="D365" s="3"/>
      <c r="E365" s="3"/>
    </row>
    <row r="366" spans="1:5">
      <c r="A366" s="3"/>
      <c r="B366" s="4"/>
      <c r="C366" s="3"/>
      <c r="D366" s="3"/>
      <c r="E366" s="3"/>
    </row>
    <row r="367" spans="1:5">
      <c r="A367" s="3"/>
      <c r="B367" s="4"/>
      <c r="C367" s="3"/>
      <c r="D367" s="3"/>
      <c r="E367" s="3"/>
    </row>
    <row r="368" spans="1:5">
      <c r="A368" s="3"/>
      <c r="B368" s="4"/>
      <c r="C368" s="3"/>
      <c r="D368" s="3"/>
      <c r="E368" s="3"/>
    </row>
    <row r="369" spans="1:5">
      <c r="A369" s="3"/>
      <c r="B369" s="4"/>
      <c r="C369" s="3"/>
      <c r="D369" s="3"/>
      <c r="E369" s="3"/>
    </row>
    <row r="370" spans="1:5">
      <c r="A370" s="3"/>
      <c r="B370" s="4"/>
      <c r="C370" s="3"/>
      <c r="D370" s="3"/>
      <c r="E370" s="3"/>
    </row>
    <row r="371" spans="1:5">
      <c r="A371" s="3"/>
      <c r="B371" s="4"/>
      <c r="C371" s="3"/>
      <c r="D371" s="3"/>
      <c r="E371" s="3"/>
    </row>
    <row r="372" spans="1:5">
      <c r="A372" s="3"/>
      <c r="B372" s="4"/>
      <c r="C372" s="3"/>
      <c r="D372" s="3"/>
      <c r="E372" s="3"/>
    </row>
    <row r="373" spans="1:5">
      <c r="A373" s="3"/>
      <c r="B373" s="4"/>
      <c r="C373" s="3"/>
      <c r="D373" s="3"/>
      <c r="E373" s="3"/>
    </row>
    <row r="374" spans="1:5">
      <c r="A374" s="3"/>
      <c r="B374" s="4"/>
      <c r="C374" s="3"/>
      <c r="D374" s="3"/>
      <c r="E374" s="3"/>
    </row>
    <row r="375" spans="1:5">
      <c r="A375" s="3"/>
      <c r="B375" s="4"/>
      <c r="C375" s="3"/>
      <c r="D375" s="3"/>
      <c r="E375" s="3"/>
    </row>
    <row r="376" spans="1:5">
      <c r="A376" s="3"/>
      <c r="B376" s="4"/>
      <c r="C376" s="3"/>
      <c r="D376" s="3"/>
      <c r="E376" s="3"/>
    </row>
    <row r="377" spans="1:5">
      <c r="A377" s="3"/>
      <c r="B377" s="4"/>
      <c r="C377" s="3"/>
      <c r="D377" s="3"/>
      <c r="E377" s="3"/>
    </row>
    <row r="378" spans="1:5">
      <c r="A378" s="3"/>
      <c r="B378" s="4"/>
      <c r="C378" s="3"/>
      <c r="D378" s="3"/>
      <c r="E378" s="3"/>
    </row>
    <row r="379" spans="1:5">
      <c r="A379" s="3"/>
      <c r="B379" s="4"/>
      <c r="C379" s="3"/>
      <c r="D379" s="3"/>
      <c r="E379" s="3"/>
    </row>
    <row r="380" spans="1:5">
      <c r="A380" s="3"/>
      <c r="B380" s="4"/>
      <c r="C380" s="3"/>
      <c r="D380" s="3"/>
      <c r="E380" s="3"/>
    </row>
    <row r="381" spans="1:5">
      <c r="A381" s="3"/>
      <c r="B381" s="4"/>
      <c r="C381" s="3"/>
      <c r="D381" s="3"/>
      <c r="E381" s="3"/>
    </row>
    <row r="382" spans="1:5">
      <c r="A382" s="3"/>
      <c r="B382" s="4"/>
      <c r="C382" s="3"/>
      <c r="D382" s="3"/>
      <c r="E382" s="3"/>
    </row>
    <row r="383" spans="1:5">
      <c r="A383" s="3"/>
      <c r="B383" s="4"/>
      <c r="C383" s="3"/>
      <c r="D383" s="3"/>
      <c r="E383" s="3"/>
    </row>
    <row r="384" spans="1:5">
      <c r="A384" s="3"/>
      <c r="B384" s="4"/>
      <c r="C384" s="3"/>
      <c r="D384" s="3"/>
      <c r="E384" s="3"/>
    </row>
    <row r="385" spans="1:5">
      <c r="A385" s="3"/>
      <c r="B385" s="4"/>
      <c r="C385" s="3"/>
      <c r="D385" s="3"/>
      <c r="E385" s="3"/>
    </row>
    <row r="386" spans="1:5">
      <c r="A386" s="3"/>
      <c r="B386" s="4"/>
      <c r="C386" s="3"/>
      <c r="D386" s="3"/>
      <c r="E386" s="3"/>
    </row>
    <row r="387" spans="1:5">
      <c r="A387" s="3"/>
      <c r="B387" s="4"/>
      <c r="C387" s="3"/>
      <c r="D387" s="3"/>
      <c r="E387" s="3"/>
    </row>
    <row r="388" spans="1:5">
      <c r="A388" s="3"/>
      <c r="B388" s="4"/>
      <c r="C388" s="3"/>
      <c r="D388" s="3"/>
      <c r="E388" s="3"/>
    </row>
    <row r="389" spans="1:5">
      <c r="A389" s="3"/>
      <c r="B389" s="4"/>
      <c r="C389" s="3"/>
      <c r="D389" s="3"/>
      <c r="E389" s="3"/>
    </row>
    <row r="390" spans="1:5">
      <c r="A390" s="3"/>
      <c r="B390" s="4"/>
      <c r="C390" s="3"/>
      <c r="D390" s="3"/>
      <c r="E390" s="3"/>
    </row>
    <row r="391" spans="1:5">
      <c r="A391" s="3"/>
      <c r="B391" s="4"/>
      <c r="C391" s="3"/>
      <c r="D391" s="3"/>
      <c r="E391" s="3"/>
    </row>
    <row r="392" spans="1:5">
      <c r="A392" s="3"/>
      <c r="B392" s="4"/>
      <c r="C392" s="3"/>
      <c r="D392" s="3"/>
      <c r="E392" s="3"/>
    </row>
    <row r="393" spans="1:5">
      <c r="A393" s="3"/>
      <c r="B393" s="4"/>
      <c r="C393" s="3"/>
      <c r="D393" s="3"/>
      <c r="E393" s="3"/>
    </row>
    <row r="394" spans="1:5">
      <c r="A394" s="3"/>
      <c r="B394" s="4"/>
      <c r="C394" s="3"/>
      <c r="D394" s="3"/>
      <c r="E394" s="3"/>
    </row>
    <row r="395" spans="1:5">
      <c r="A395" s="3"/>
      <c r="B395" s="4"/>
      <c r="C395" s="3"/>
      <c r="D395" s="3"/>
      <c r="E395" s="3"/>
    </row>
    <row r="396" spans="1:5">
      <c r="A396" s="3"/>
      <c r="B396" s="4"/>
      <c r="C396" s="3"/>
      <c r="D396" s="3"/>
      <c r="E396" s="3"/>
    </row>
    <row r="397" spans="1:5">
      <c r="A397" s="3"/>
      <c r="B397" s="4"/>
      <c r="C397" s="3"/>
      <c r="D397" s="3"/>
      <c r="E397" s="3"/>
    </row>
    <row r="398" spans="1:5">
      <c r="A398" s="3"/>
      <c r="B398" s="4"/>
      <c r="C398" s="3"/>
      <c r="D398" s="3"/>
      <c r="E398" s="3"/>
    </row>
    <row r="399" spans="1:5">
      <c r="A399" s="3"/>
      <c r="B399" s="4"/>
      <c r="C399" s="3"/>
      <c r="D399" s="3"/>
      <c r="E399" s="3"/>
    </row>
    <row r="400" spans="1:5">
      <c r="A400" s="3"/>
      <c r="B400" s="4"/>
      <c r="C400" s="3"/>
      <c r="D400" s="3"/>
      <c r="E400" s="3"/>
    </row>
    <row r="401" spans="1:5">
      <c r="A401" s="3"/>
      <c r="B401" s="4"/>
      <c r="C401" s="3"/>
      <c r="D401" s="3"/>
      <c r="E401" s="3"/>
    </row>
    <row r="402" spans="1:5">
      <c r="A402" s="3"/>
      <c r="B402" s="4"/>
      <c r="C402" s="3"/>
      <c r="D402" s="3"/>
      <c r="E402" s="3"/>
    </row>
    <row r="403" spans="1:5">
      <c r="A403" s="3"/>
      <c r="B403" s="4"/>
      <c r="C403" s="3"/>
      <c r="D403" s="3"/>
      <c r="E403" s="3"/>
    </row>
    <row r="404" spans="1:5">
      <c r="A404" s="3"/>
      <c r="B404" s="4"/>
      <c r="C404" s="3"/>
      <c r="D404" s="3"/>
      <c r="E404" s="3"/>
    </row>
    <row r="405" spans="1:5">
      <c r="A405" s="3"/>
      <c r="B405" s="4"/>
      <c r="C405" s="3"/>
      <c r="D405" s="3"/>
      <c r="E405" s="3"/>
    </row>
    <row r="406" spans="1:5">
      <c r="A406" s="3"/>
      <c r="B406" s="4"/>
      <c r="C406" s="3"/>
      <c r="D406" s="3"/>
      <c r="E406" s="3"/>
    </row>
    <row r="407" spans="1:5">
      <c r="A407" s="3"/>
      <c r="B407" s="4"/>
      <c r="C407" s="3"/>
      <c r="D407" s="3"/>
      <c r="E407" s="3"/>
    </row>
    <row r="408" spans="1:5">
      <c r="A408" s="3"/>
      <c r="B408" s="4"/>
      <c r="C408" s="3"/>
      <c r="D408" s="3"/>
      <c r="E408" s="3"/>
    </row>
    <row r="409" spans="1:5">
      <c r="A409" s="3"/>
      <c r="B409" s="4"/>
      <c r="C409" s="3"/>
      <c r="D409" s="3"/>
      <c r="E409" s="3"/>
    </row>
    <row r="410" spans="1:5">
      <c r="A410" s="3"/>
      <c r="B410" s="4"/>
      <c r="C410" s="3"/>
      <c r="D410" s="3"/>
      <c r="E410" s="3"/>
    </row>
    <row r="411" spans="1:5">
      <c r="A411" s="3"/>
      <c r="B411" s="4"/>
      <c r="C411" s="3"/>
      <c r="D411" s="3"/>
      <c r="E411" s="3"/>
    </row>
    <row r="412" spans="1:5">
      <c r="A412" s="3"/>
      <c r="B412" s="4"/>
      <c r="C412" s="3"/>
      <c r="D412" s="3"/>
      <c r="E412" s="3"/>
    </row>
    <row r="413" spans="1:5">
      <c r="A413" s="3"/>
      <c r="B413" s="4"/>
      <c r="C413" s="3"/>
      <c r="D413" s="3"/>
      <c r="E413" s="3"/>
    </row>
    <row r="414" spans="1:5">
      <c r="A414" s="3"/>
      <c r="B414" s="4"/>
      <c r="C414" s="3"/>
      <c r="D414" s="3"/>
      <c r="E414" s="3"/>
    </row>
    <row r="415" spans="1:5">
      <c r="A415" s="3"/>
      <c r="B415" s="4"/>
      <c r="C415" s="3"/>
      <c r="D415" s="3"/>
      <c r="E415" s="3"/>
    </row>
    <row r="416" spans="1:5">
      <c r="A416" s="3"/>
      <c r="B416" s="4"/>
      <c r="C416" s="3"/>
      <c r="D416" s="3"/>
      <c r="E416" s="3"/>
    </row>
    <row r="417" spans="1:5">
      <c r="A417" s="3"/>
      <c r="B417" s="4"/>
      <c r="C417" s="3"/>
      <c r="D417" s="3"/>
      <c r="E417" s="3"/>
    </row>
    <row r="418" spans="1:5">
      <c r="A418" s="3"/>
      <c r="B418" s="4"/>
      <c r="C418" s="3"/>
      <c r="D418" s="3"/>
      <c r="E418" s="3"/>
    </row>
    <row r="419" spans="1:5">
      <c r="A419" s="3"/>
      <c r="B419" s="4"/>
      <c r="C419" s="3"/>
      <c r="D419" s="3"/>
      <c r="E419" s="3"/>
    </row>
    <row r="420" spans="1:5">
      <c r="A420" s="3"/>
      <c r="B420" s="4"/>
      <c r="C420" s="3"/>
      <c r="D420" s="3"/>
      <c r="E420" s="3"/>
    </row>
    <row r="421" spans="1:5">
      <c r="A421" s="3"/>
      <c r="B421" s="4"/>
      <c r="C421" s="3"/>
      <c r="D421" s="3"/>
      <c r="E421" s="3"/>
    </row>
    <row r="422" spans="1:5">
      <c r="A422" s="3"/>
      <c r="B422" s="4"/>
      <c r="C422" s="3"/>
      <c r="D422" s="3"/>
      <c r="E422" s="3"/>
    </row>
    <row r="423" spans="1:5">
      <c r="A423" s="3"/>
      <c r="B423" s="4"/>
      <c r="C423" s="3"/>
      <c r="D423" s="3"/>
      <c r="E423" s="3"/>
    </row>
    <row r="424" spans="1:5">
      <c r="A424" s="3"/>
      <c r="B424" s="4"/>
      <c r="C424" s="3"/>
      <c r="D424" s="3"/>
      <c r="E424" s="3"/>
    </row>
    <row r="425" spans="1:5">
      <c r="A425" s="3"/>
      <c r="B425" s="4"/>
      <c r="C425" s="3"/>
      <c r="D425" s="3"/>
      <c r="E425" s="3"/>
    </row>
    <row r="426" spans="1:5">
      <c r="A426" s="3"/>
      <c r="B426" s="4"/>
      <c r="C426" s="3"/>
      <c r="D426" s="3"/>
      <c r="E426" s="3"/>
    </row>
    <row r="427" spans="1:5">
      <c r="A427" s="3"/>
      <c r="B427" s="4"/>
      <c r="C427" s="3"/>
      <c r="D427" s="3"/>
      <c r="E427" s="3"/>
    </row>
    <row r="428" spans="1:5">
      <c r="A428" s="3"/>
      <c r="B428" s="4"/>
      <c r="C428" s="3"/>
      <c r="D428" s="3"/>
      <c r="E428" s="3"/>
    </row>
    <row r="429" spans="1:5">
      <c r="A429" s="3"/>
      <c r="B429" s="4"/>
      <c r="C429" s="3"/>
      <c r="D429" s="3"/>
      <c r="E429" s="3"/>
    </row>
    <row r="430" spans="1:5">
      <c r="A430" s="3"/>
      <c r="B430" s="4"/>
      <c r="C430" s="3"/>
      <c r="D430" s="3"/>
      <c r="E430" s="3"/>
    </row>
    <row r="431" spans="1:5">
      <c r="A431" s="3"/>
      <c r="B431" s="4"/>
      <c r="C431" s="3"/>
      <c r="D431" s="3"/>
      <c r="E431" s="3"/>
    </row>
    <row r="432" spans="1:5">
      <c r="A432" s="3"/>
      <c r="B432" s="4"/>
      <c r="C432" s="3"/>
      <c r="D432" s="3"/>
      <c r="E432" s="3"/>
    </row>
    <row r="433" spans="1:5">
      <c r="A433" s="3"/>
      <c r="B433" s="4"/>
      <c r="C433" s="3"/>
      <c r="D433" s="3"/>
      <c r="E433" s="3"/>
    </row>
    <row r="434" spans="1:5">
      <c r="A434" s="3"/>
      <c r="B434" s="4"/>
      <c r="C434" s="3"/>
      <c r="D434" s="3"/>
      <c r="E434" s="3"/>
    </row>
    <row r="435" spans="1:5">
      <c r="A435" s="3"/>
      <c r="B435" s="4"/>
      <c r="C435" s="3"/>
      <c r="D435" s="3"/>
      <c r="E435" s="3"/>
    </row>
    <row r="436" spans="1:5">
      <c r="A436" s="3"/>
      <c r="B436" s="4"/>
      <c r="C436" s="3"/>
      <c r="D436" s="3"/>
      <c r="E436" s="3"/>
    </row>
    <row r="437" spans="1:5">
      <c r="A437" s="3"/>
      <c r="B437" s="4"/>
      <c r="C437" s="3"/>
      <c r="D437" s="3"/>
      <c r="E437" s="3"/>
    </row>
    <row r="438" spans="1:5">
      <c r="A438" s="3"/>
      <c r="B438" s="4"/>
      <c r="C438" s="3"/>
      <c r="D438" s="3"/>
      <c r="E438" s="3"/>
    </row>
    <row r="439" spans="1:5">
      <c r="A439" s="3"/>
      <c r="B439" s="4"/>
      <c r="C439" s="3"/>
      <c r="D439" s="3"/>
      <c r="E439" s="3"/>
    </row>
    <row r="440" spans="1:5">
      <c r="A440" s="3"/>
      <c r="B440" s="4"/>
      <c r="C440" s="3"/>
      <c r="D440" s="3"/>
      <c r="E440" s="3"/>
    </row>
    <row r="441" spans="1:5">
      <c r="A441" s="3"/>
      <c r="B441" s="4"/>
      <c r="C441" s="3"/>
      <c r="D441" s="3"/>
      <c r="E441" s="3"/>
    </row>
    <row r="442" spans="1:5">
      <c r="A442" s="3"/>
      <c r="B442" s="4"/>
      <c r="C442" s="3"/>
      <c r="D442" s="3"/>
      <c r="E442" s="3"/>
    </row>
    <row r="443" spans="1:5">
      <c r="A443" s="3"/>
      <c r="B443" s="4"/>
      <c r="C443" s="3"/>
      <c r="D443" s="3"/>
      <c r="E443" s="3"/>
    </row>
    <row r="444" spans="1:5">
      <c r="A444" s="3"/>
      <c r="B444" s="4"/>
      <c r="C444" s="3"/>
      <c r="D444" s="3"/>
      <c r="E444" s="3"/>
    </row>
    <row r="445" spans="1:5">
      <c r="A445" s="3"/>
      <c r="B445" s="4"/>
      <c r="C445" s="3"/>
      <c r="D445" s="3"/>
      <c r="E445" s="3"/>
    </row>
    <row r="446" spans="1:5">
      <c r="A446" s="3"/>
      <c r="B446" s="4"/>
      <c r="C446" s="3"/>
      <c r="D446" s="3"/>
      <c r="E446" s="3"/>
    </row>
    <row r="447" spans="1:5">
      <c r="A447" s="3"/>
      <c r="B447" s="4"/>
      <c r="C447" s="3"/>
      <c r="D447" s="3"/>
      <c r="E447" s="3"/>
    </row>
    <row r="448" spans="1:5">
      <c r="A448" s="3"/>
      <c r="B448" s="4"/>
      <c r="C448" s="3"/>
      <c r="D448" s="3"/>
      <c r="E448" s="3"/>
    </row>
    <row r="449" spans="1:5">
      <c r="A449" s="3"/>
      <c r="B449" s="4"/>
      <c r="C449" s="3"/>
      <c r="D449" s="3"/>
      <c r="E449" s="3"/>
    </row>
    <row r="450" spans="1:5">
      <c r="A450" s="3"/>
      <c r="B450" s="4"/>
      <c r="C450" s="3"/>
      <c r="D450" s="3"/>
      <c r="E450" s="3"/>
    </row>
    <row r="451" spans="1:5">
      <c r="A451" s="3"/>
      <c r="B451" s="4"/>
      <c r="C451" s="3"/>
      <c r="D451" s="3"/>
      <c r="E451" s="3"/>
    </row>
    <row r="452" spans="1:5">
      <c r="A452" s="3"/>
      <c r="B452" s="4"/>
      <c r="C452" s="3"/>
      <c r="D452" s="3"/>
      <c r="E452" s="3"/>
    </row>
    <row r="453" spans="1:5">
      <c r="A453" s="3"/>
      <c r="B453" s="4"/>
      <c r="C453" s="3"/>
      <c r="D453" s="3"/>
      <c r="E453" s="3"/>
    </row>
    <row r="454" spans="1:5">
      <c r="A454" s="3"/>
      <c r="B454" s="4"/>
      <c r="C454" s="3"/>
      <c r="D454" s="3"/>
      <c r="E454" s="3"/>
    </row>
    <row r="455" spans="1:5">
      <c r="A455" s="3"/>
      <c r="B455" s="4"/>
      <c r="C455" s="3"/>
      <c r="D455" s="3"/>
      <c r="E455" s="3"/>
    </row>
    <row r="456" spans="1:5">
      <c r="A456" s="3"/>
      <c r="B456" s="4"/>
      <c r="C456" s="3"/>
      <c r="D456" s="3"/>
      <c r="E456" s="3"/>
    </row>
    <row r="457" spans="1:5">
      <c r="A457" s="3"/>
      <c r="B457" s="4"/>
      <c r="C457" s="3"/>
      <c r="D457" s="3"/>
      <c r="E457" s="3"/>
    </row>
    <row r="458" spans="1:5">
      <c r="A458" s="3"/>
      <c r="B458" s="4"/>
      <c r="C458" s="3"/>
      <c r="D458" s="3"/>
      <c r="E458" s="3"/>
    </row>
    <row r="459" spans="1:5">
      <c r="A459" s="3"/>
      <c r="B459" s="4"/>
      <c r="C459" s="3"/>
      <c r="D459" s="3"/>
      <c r="E459" s="3"/>
    </row>
    <row r="460" spans="1:5">
      <c r="A460" s="3"/>
      <c r="B460" s="4"/>
      <c r="C460" s="3"/>
      <c r="D460" s="3"/>
      <c r="E460" s="3"/>
    </row>
    <row r="461" spans="1:5">
      <c r="A461" s="3"/>
      <c r="B461" s="4"/>
      <c r="C461" s="3"/>
      <c r="D461" s="3"/>
      <c r="E461" s="3"/>
    </row>
    <row r="462" spans="1:5">
      <c r="A462" s="3"/>
      <c r="B462" s="4"/>
      <c r="C462" s="3"/>
      <c r="D462" s="3"/>
      <c r="E462" s="3"/>
    </row>
    <row r="463" spans="1:5">
      <c r="A463" s="3"/>
      <c r="B463" s="4"/>
      <c r="C463" s="3"/>
      <c r="D463" s="3"/>
      <c r="E463" s="3"/>
    </row>
    <row r="464" spans="1:5">
      <c r="A464" s="3"/>
      <c r="B464" s="4"/>
      <c r="C464" s="3"/>
      <c r="D464" s="3"/>
      <c r="E464" s="3"/>
    </row>
    <row r="465" spans="1:5">
      <c r="A465" s="3"/>
      <c r="B465" s="4"/>
      <c r="C465" s="3"/>
      <c r="D465" s="3"/>
      <c r="E465" s="3"/>
    </row>
    <row r="466" spans="1:5">
      <c r="A466" s="3"/>
      <c r="B466" s="4"/>
      <c r="C466" s="3"/>
      <c r="D466" s="3"/>
      <c r="E466" s="3"/>
    </row>
    <row r="467" spans="1:5">
      <c r="A467" s="3"/>
      <c r="B467" s="4"/>
      <c r="C467" s="3"/>
      <c r="D467" s="3"/>
      <c r="E467" s="3"/>
    </row>
    <row r="468" spans="1:5">
      <c r="A468" s="3"/>
      <c r="B468" s="4"/>
      <c r="C468" s="3"/>
      <c r="D468" s="3"/>
      <c r="E468" s="3"/>
    </row>
    <row r="469" spans="1:5">
      <c r="A469" s="3"/>
      <c r="B469" s="4"/>
      <c r="C469" s="3"/>
      <c r="D469" s="3"/>
      <c r="E469" s="3"/>
    </row>
    <row r="470" spans="1:5">
      <c r="A470" s="3"/>
      <c r="B470" s="4"/>
      <c r="C470" s="3"/>
      <c r="D470" s="3"/>
      <c r="E470" s="3"/>
    </row>
    <row r="471" spans="1:5">
      <c r="A471" s="3"/>
      <c r="B471" s="4"/>
      <c r="C471" s="3"/>
      <c r="D471" s="3"/>
      <c r="E471" s="3"/>
    </row>
    <row r="472" spans="1:5">
      <c r="A472" s="3"/>
      <c r="B472" s="4"/>
      <c r="C472" s="3"/>
      <c r="D472" s="3"/>
      <c r="E472" s="3"/>
    </row>
    <row r="473" spans="1:5">
      <c r="A473" s="3"/>
      <c r="B473" s="4"/>
      <c r="C473" s="3"/>
      <c r="D473" s="3"/>
      <c r="E473" s="3"/>
    </row>
    <row r="474" spans="1:5">
      <c r="A474" s="3"/>
      <c r="B474" s="4"/>
      <c r="C474" s="3"/>
      <c r="D474" s="3"/>
      <c r="E474" s="3"/>
    </row>
    <row r="475" spans="1:5">
      <c r="A475" s="3"/>
      <c r="B475" s="4"/>
      <c r="C475" s="3"/>
      <c r="D475" s="3"/>
      <c r="E475" s="3"/>
    </row>
    <row r="476" spans="1:5">
      <c r="A476" s="3"/>
      <c r="B476" s="4"/>
      <c r="C476" s="3"/>
      <c r="D476" s="3"/>
      <c r="E476" s="3"/>
    </row>
    <row r="477" spans="1:5">
      <c r="A477" s="3"/>
      <c r="B477" s="4"/>
      <c r="C477" s="3"/>
      <c r="D477" s="3"/>
      <c r="E477" s="3"/>
    </row>
    <row r="478" spans="1:5">
      <c r="A478" s="3"/>
      <c r="B478" s="4"/>
      <c r="C478" s="3"/>
      <c r="D478" s="3"/>
      <c r="E478" s="3"/>
    </row>
    <row r="479" spans="1:5">
      <c r="A479" s="3"/>
      <c r="B479" s="4"/>
      <c r="C479" s="3"/>
      <c r="D479" s="3"/>
      <c r="E479" s="3"/>
    </row>
    <row r="480" spans="1:5">
      <c r="A480" s="3"/>
      <c r="B480" s="4"/>
      <c r="C480" s="3"/>
      <c r="D480" s="3"/>
      <c r="E480" s="3"/>
    </row>
    <row r="481" spans="1:5">
      <c r="A481" s="3"/>
      <c r="B481" s="4"/>
      <c r="C481" s="3"/>
      <c r="D481" s="3"/>
      <c r="E481" s="3"/>
    </row>
    <row r="482" spans="1:5">
      <c r="A482" s="3"/>
      <c r="B482" s="4"/>
      <c r="C482" s="3"/>
      <c r="D482" s="3"/>
      <c r="E482" s="3"/>
    </row>
    <row r="483" spans="1:5">
      <c r="A483" s="3"/>
      <c r="B483" s="4"/>
      <c r="C483" s="3"/>
      <c r="D483" s="3"/>
      <c r="E483" s="3"/>
    </row>
    <row r="484" spans="1:5">
      <c r="A484" s="3"/>
      <c r="B484" s="4"/>
      <c r="C484" s="3"/>
      <c r="D484" s="3"/>
      <c r="E484" s="3"/>
    </row>
    <row r="485" spans="1:5">
      <c r="A485" s="3"/>
      <c r="B485" s="4"/>
      <c r="C485" s="3"/>
      <c r="D485" s="3"/>
      <c r="E485" s="3"/>
    </row>
    <row r="486" spans="1:5">
      <c r="A486" s="3"/>
      <c r="B486" s="4"/>
      <c r="C486" s="3"/>
      <c r="D486" s="3"/>
      <c r="E486" s="3"/>
    </row>
    <row r="487" spans="1:5">
      <c r="A487" s="3"/>
      <c r="B487" s="4"/>
      <c r="C487" s="3"/>
      <c r="D487" s="3"/>
      <c r="E487" s="3"/>
    </row>
    <row r="488" spans="1:5">
      <c r="A488" s="3"/>
      <c r="B488" s="4"/>
      <c r="C488" s="3"/>
      <c r="D488" s="3"/>
      <c r="E488" s="3"/>
    </row>
    <row r="489" spans="1:5">
      <c r="A489" s="3"/>
      <c r="B489" s="4"/>
      <c r="C489" s="3"/>
      <c r="D489" s="3"/>
      <c r="E489" s="3"/>
    </row>
    <row r="490" spans="1:5">
      <c r="A490" s="3"/>
      <c r="B490" s="4"/>
      <c r="C490" s="3"/>
      <c r="D490" s="3"/>
      <c r="E490" s="3"/>
    </row>
    <row r="491" spans="1:5">
      <c r="A491" s="3"/>
      <c r="B491" s="4"/>
      <c r="C491" s="3"/>
      <c r="D491" s="3"/>
      <c r="E491" s="3"/>
    </row>
    <row r="492" spans="1:5">
      <c r="A492" s="3"/>
      <c r="B492" s="4"/>
      <c r="C492" s="3"/>
      <c r="D492" s="3"/>
      <c r="E492" s="3"/>
    </row>
    <row r="493" spans="1:5">
      <c r="A493" s="3"/>
      <c r="B493" s="4"/>
      <c r="C493" s="3"/>
      <c r="D493" s="3"/>
      <c r="E493" s="3"/>
    </row>
    <row r="494" spans="1:5">
      <c r="A494" s="3"/>
      <c r="B494" s="4"/>
      <c r="C494" s="3"/>
      <c r="D494" s="3"/>
      <c r="E494" s="3"/>
    </row>
    <row r="495" spans="1:5">
      <c r="A495" s="3"/>
      <c r="B495" s="4"/>
      <c r="C495" s="3"/>
      <c r="D495" s="3"/>
      <c r="E495" s="3"/>
    </row>
    <row r="496" spans="1:5">
      <c r="A496" s="3"/>
      <c r="B496" s="4"/>
      <c r="C496" s="3"/>
      <c r="D496" s="3"/>
      <c r="E496" s="3"/>
    </row>
    <row r="497" spans="1:5">
      <c r="A497" s="3"/>
      <c r="B497" s="4"/>
      <c r="C497" s="3"/>
      <c r="D497" s="3"/>
      <c r="E497" s="3"/>
    </row>
    <row r="498" spans="1:5">
      <c r="A498" s="3"/>
      <c r="B498" s="4"/>
      <c r="C498" s="3"/>
      <c r="D498" s="3"/>
      <c r="E498" s="3"/>
    </row>
    <row r="499" spans="1:5">
      <c r="A499" s="3"/>
      <c r="B499" s="4"/>
      <c r="C499" s="3"/>
      <c r="D499" s="3"/>
      <c r="E499" s="3"/>
    </row>
    <row r="500" spans="1:5">
      <c r="A500" s="3"/>
      <c r="B500" s="4"/>
      <c r="C500" s="3"/>
      <c r="D500" s="3"/>
      <c r="E500" s="3"/>
    </row>
    <row r="501" spans="1:5">
      <c r="A501" s="3"/>
      <c r="B501" s="4"/>
      <c r="C501" s="3"/>
      <c r="D501" s="3"/>
      <c r="E501" s="3"/>
    </row>
    <row r="502" spans="1:5">
      <c r="A502" s="3"/>
      <c r="B502" s="4"/>
      <c r="C502" s="3"/>
      <c r="D502" s="3"/>
      <c r="E502" s="3"/>
    </row>
    <row r="503" spans="1:5">
      <c r="A503" s="3"/>
      <c r="B503" s="4"/>
      <c r="C503" s="3"/>
      <c r="D503" s="3"/>
      <c r="E503" s="3"/>
    </row>
    <row r="504" spans="1:5">
      <c r="A504" s="3"/>
      <c r="B504" s="4"/>
      <c r="C504" s="3"/>
      <c r="D504" s="3"/>
      <c r="E504" s="3"/>
    </row>
    <row r="505" spans="1:5">
      <c r="A505" s="3"/>
      <c r="B505" s="4"/>
      <c r="C505" s="3"/>
      <c r="D505" s="3"/>
      <c r="E505" s="3"/>
    </row>
    <row r="506" spans="1:5">
      <c r="A506" s="3"/>
      <c r="B506" s="4"/>
      <c r="C506" s="3"/>
      <c r="D506" s="3"/>
      <c r="E506" s="3"/>
    </row>
    <row r="507" spans="1:5">
      <c r="A507" s="3"/>
      <c r="B507" s="4"/>
      <c r="C507" s="3"/>
      <c r="D507" s="3"/>
      <c r="E507" s="3"/>
    </row>
    <row r="508" spans="1:5">
      <c r="A508" s="3"/>
      <c r="B508" s="4"/>
      <c r="C508" s="3"/>
      <c r="D508" s="3"/>
      <c r="E508" s="3"/>
    </row>
    <row r="509" spans="1:5">
      <c r="A509" s="3"/>
      <c r="B509" s="4"/>
      <c r="C509" s="3"/>
      <c r="D509" s="3"/>
      <c r="E509" s="3"/>
    </row>
    <row r="510" spans="1:5">
      <c r="A510" s="3"/>
      <c r="B510" s="4"/>
      <c r="C510" s="3"/>
      <c r="D510" s="3"/>
      <c r="E510" s="3"/>
    </row>
    <row r="511" spans="1:5">
      <c r="A511" s="3"/>
      <c r="B511" s="4"/>
      <c r="C511" s="3"/>
      <c r="D511" s="3"/>
      <c r="E511" s="3"/>
    </row>
    <row r="512" spans="1:5">
      <c r="A512" s="3"/>
      <c r="B512" s="4"/>
      <c r="C512" s="3"/>
      <c r="D512" s="3"/>
      <c r="E512" s="3"/>
    </row>
    <row r="513" spans="1:5">
      <c r="A513" s="3"/>
      <c r="B513" s="4"/>
      <c r="C513" s="3"/>
      <c r="D513" s="3"/>
      <c r="E513" s="3"/>
    </row>
    <row r="514" spans="1:5">
      <c r="A514" s="3"/>
      <c r="B514" s="4"/>
      <c r="C514" s="3"/>
      <c r="D514" s="3"/>
      <c r="E514" s="3"/>
    </row>
    <row r="515" spans="1:5">
      <c r="A515" s="3"/>
      <c r="B515" s="4"/>
      <c r="C515" s="3"/>
      <c r="D515" s="3"/>
      <c r="E515" s="3"/>
    </row>
    <row r="516" spans="1:5">
      <c r="A516" s="3"/>
      <c r="B516" s="4"/>
      <c r="C516" s="3"/>
      <c r="D516" s="3"/>
      <c r="E516" s="3"/>
    </row>
    <row r="517" spans="1:5">
      <c r="A517" s="3"/>
      <c r="B517" s="4"/>
      <c r="C517" s="3"/>
      <c r="D517" s="3"/>
      <c r="E517" s="3"/>
    </row>
    <row r="518" spans="1:5">
      <c r="A518" s="3"/>
      <c r="B518" s="4"/>
      <c r="C518" s="3"/>
      <c r="D518" s="3"/>
      <c r="E518" s="3"/>
    </row>
    <row r="519" spans="1:5">
      <c r="A519" s="3"/>
      <c r="B519" s="4"/>
      <c r="C519" s="3"/>
      <c r="D519" s="3"/>
      <c r="E519" s="3"/>
    </row>
    <row r="520" spans="1:5">
      <c r="A520" s="3"/>
      <c r="B520" s="4"/>
      <c r="C520" s="3"/>
      <c r="D520" s="3"/>
      <c r="E520" s="3"/>
    </row>
    <row r="521" spans="1:5">
      <c r="A521" s="3"/>
      <c r="B521" s="4"/>
      <c r="C521" s="3"/>
      <c r="D521" s="3"/>
      <c r="E521" s="3"/>
    </row>
    <row r="522" spans="1:5">
      <c r="A522" s="3"/>
      <c r="B522" s="4"/>
      <c r="C522" s="3"/>
      <c r="D522" s="3"/>
      <c r="E522" s="3"/>
    </row>
    <row r="523" spans="1:5">
      <c r="A523" s="3"/>
      <c r="B523" s="4"/>
      <c r="C523" s="3"/>
      <c r="D523" s="3"/>
      <c r="E523" s="3"/>
    </row>
    <row r="524" spans="1:5">
      <c r="A524" s="3"/>
      <c r="B524" s="4"/>
      <c r="C524" s="3"/>
      <c r="D524" s="3"/>
      <c r="E524" s="3"/>
    </row>
    <row r="525" spans="1:5">
      <c r="A525" s="3"/>
      <c r="B525" s="4"/>
      <c r="C525" s="3"/>
      <c r="D525" s="3"/>
      <c r="E525" s="3"/>
    </row>
    <row r="526" spans="1:5">
      <c r="A526" s="3"/>
      <c r="B526" s="4"/>
      <c r="C526" s="3"/>
      <c r="D526" s="3"/>
      <c r="E526" s="3"/>
    </row>
    <row r="527" spans="1:5">
      <c r="A527" s="3"/>
      <c r="B527" s="4"/>
      <c r="C527" s="3"/>
      <c r="D527" s="3"/>
      <c r="E527" s="3"/>
    </row>
    <row r="528" spans="1:5">
      <c r="A528" s="3"/>
      <c r="B528" s="4"/>
      <c r="C528" s="3"/>
      <c r="D528" s="3"/>
      <c r="E528" s="3"/>
    </row>
    <row r="529" spans="1:5">
      <c r="A529" s="3"/>
      <c r="B529" s="4"/>
      <c r="C529" s="3"/>
      <c r="D529" s="3"/>
      <c r="E529" s="3"/>
    </row>
    <row r="530" spans="1:5">
      <c r="A530" s="3"/>
      <c r="B530" s="4"/>
      <c r="C530" s="3"/>
      <c r="D530" s="3"/>
      <c r="E530" s="3"/>
    </row>
    <row r="531" spans="1:5">
      <c r="A531" s="3"/>
      <c r="B531" s="4"/>
      <c r="C531" s="3"/>
      <c r="D531" s="3"/>
      <c r="E531" s="3"/>
    </row>
    <row r="532" spans="1:5">
      <c r="A532" s="3"/>
      <c r="B532" s="4"/>
      <c r="C532" s="3"/>
      <c r="D532" s="3"/>
      <c r="E532" s="3"/>
    </row>
    <row r="533" spans="1:5">
      <c r="A533" s="3"/>
      <c r="B533" s="4"/>
      <c r="C533" s="3"/>
      <c r="D533" s="3"/>
      <c r="E533" s="3"/>
    </row>
    <row r="534" spans="1:5">
      <c r="A534" s="3"/>
      <c r="B534" s="4"/>
      <c r="C534" s="3"/>
      <c r="D534" s="3"/>
      <c r="E534" s="3"/>
    </row>
    <row r="535" spans="1:5">
      <c r="A535" s="3"/>
      <c r="B535" s="4"/>
      <c r="C535" s="3"/>
      <c r="D535" s="3"/>
      <c r="E535" s="3"/>
    </row>
    <row r="536" spans="1:5">
      <c r="A536" s="3"/>
      <c r="B536" s="4"/>
      <c r="C536" s="3"/>
      <c r="D536" s="3"/>
      <c r="E536" s="3"/>
    </row>
    <row r="537" spans="1:5">
      <c r="A537" s="3"/>
      <c r="B537" s="4"/>
      <c r="C537" s="3"/>
      <c r="D537" s="3"/>
      <c r="E537" s="3"/>
    </row>
    <row r="538" spans="1:5">
      <c r="A538" s="3"/>
      <c r="B538" s="4"/>
      <c r="C538" s="3"/>
      <c r="D538" s="3"/>
      <c r="E538" s="3"/>
    </row>
    <row r="539" spans="1:5">
      <c r="A539" s="3"/>
      <c r="B539" s="4"/>
      <c r="C539" s="3"/>
      <c r="D539" s="3"/>
      <c r="E539" s="3"/>
    </row>
    <row r="540" spans="1:5">
      <c r="A540" s="3"/>
      <c r="B540" s="4"/>
      <c r="C540" s="3"/>
      <c r="D540" s="3"/>
      <c r="E540" s="3"/>
    </row>
    <row r="541" spans="1:5">
      <c r="A541" s="3"/>
      <c r="B541" s="4"/>
      <c r="C541" s="3"/>
      <c r="D541" s="3"/>
      <c r="E541" s="3"/>
    </row>
    <row r="542" spans="1:5">
      <c r="A542" s="3"/>
      <c r="B542" s="4"/>
      <c r="C542" s="3"/>
      <c r="D542" s="3"/>
      <c r="E542" s="3"/>
    </row>
    <row r="543" spans="1:5">
      <c r="A543" s="3"/>
      <c r="B543" s="4"/>
      <c r="C543" s="3"/>
      <c r="D543" s="3"/>
      <c r="E543" s="3"/>
    </row>
    <row r="544" spans="1:5">
      <c r="A544" s="3"/>
      <c r="B544" s="4"/>
      <c r="C544" s="3"/>
      <c r="D544" s="3"/>
      <c r="E544" s="3"/>
    </row>
    <row r="545" spans="1:5">
      <c r="A545" s="3"/>
      <c r="B545" s="4"/>
      <c r="C545" s="3"/>
      <c r="D545" s="3"/>
      <c r="E545" s="3"/>
    </row>
    <row r="546" spans="1:5">
      <c r="A546" s="3"/>
      <c r="B546" s="4"/>
      <c r="C546" s="3"/>
      <c r="D546" s="3"/>
      <c r="E546" s="3"/>
    </row>
    <row r="547" spans="1:5">
      <c r="A547" s="3"/>
      <c r="B547" s="4"/>
      <c r="C547" s="3"/>
      <c r="D547" s="3"/>
      <c r="E547" s="3"/>
    </row>
    <row r="548" spans="1:5">
      <c r="A548" s="3"/>
      <c r="B548" s="4"/>
      <c r="C548" s="3"/>
      <c r="D548" s="3"/>
      <c r="E548" s="3"/>
    </row>
    <row r="549" spans="1:5">
      <c r="A549" s="3"/>
      <c r="B549" s="4"/>
      <c r="C549" s="3"/>
      <c r="D549" s="3"/>
      <c r="E549" s="3"/>
    </row>
    <row r="550" spans="1:5">
      <c r="A550" s="3"/>
      <c r="B550" s="4"/>
      <c r="C550" s="3"/>
      <c r="D550" s="3"/>
      <c r="E550" s="3"/>
    </row>
    <row r="551" spans="1:5">
      <c r="A551" s="3"/>
      <c r="B551" s="4"/>
      <c r="C551" s="3"/>
      <c r="D551" s="3"/>
      <c r="E551" s="3"/>
    </row>
    <row r="552" spans="1:5">
      <c r="A552" s="3"/>
      <c r="B552" s="4"/>
      <c r="C552" s="3"/>
      <c r="D552" s="3"/>
      <c r="E552" s="3"/>
    </row>
    <row r="553" spans="1:5">
      <c r="A553" s="3"/>
      <c r="B553" s="4"/>
      <c r="C553" s="3"/>
      <c r="D553" s="3"/>
      <c r="E553" s="3"/>
    </row>
    <row r="554" spans="1:5">
      <c r="A554" s="3"/>
      <c r="B554" s="4"/>
      <c r="C554" s="3"/>
      <c r="D554" s="3"/>
      <c r="E554" s="3"/>
    </row>
    <row r="555" spans="1:5">
      <c r="A555" s="3"/>
      <c r="B555" s="4"/>
      <c r="C555" s="3"/>
      <c r="D555" s="3"/>
      <c r="E555" s="3"/>
    </row>
    <row r="556" spans="1:5">
      <c r="A556" s="3"/>
      <c r="B556" s="4"/>
      <c r="C556" s="3"/>
      <c r="D556" s="3"/>
      <c r="E556" s="3"/>
    </row>
    <row r="557" spans="1:5">
      <c r="A557" s="3"/>
      <c r="B557" s="4"/>
      <c r="C557" s="3"/>
      <c r="D557" s="3"/>
      <c r="E557" s="3"/>
    </row>
    <row r="558" spans="1:5">
      <c r="A558" s="3"/>
      <c r="B558" s="4"/>
      <c r="C558" s="3"/>
      <c r="D558" s="3"/>
      <c r="E558" s="3"/>
    </row>
    <row r="559" spans="1:5">
      <c r="A559" s="3"/>
      <c r="B559" s="4"/>
      <c r="C559" s="3"/>
      <c r="D559" s="3"/>
      <c r="E559" s="3"/>
    </row>
    <row r="560" spans="1:5">
      <c r="A560" s="3"/>
      <c r="B560" s="4"/>
      <c r="C560" s="3"/>
      <c r="D560" s="3"/>
      <c r="E560" s="3"/>
    </row>
    <row r="561" spans="1:5">
      <c r="A561" s="3"/>
      <c r="B561" s="4"/>
      <c r="C561" s="3"/>
      <c r="D561" s="3"/>
      <c r="E561" s="3"/>
    </row>
    <row r="562" spans="1:5">
      <c r="A562" s="3"/>
      <c r="B562" s="4"/>
      <c r="C562" s="3"/>
      <c r="D562" s="3"/>
      <c r="E562" s="3"/>
    </row>
    <row r="563" spans="1:5">
      <c r="A563" s="3"/>
      <c r="B563" s="4"/>
      <c r="C563" s="3"/>
      <c r="D563" s="3"/>
      <c r="E563" s="3"/>
    </row>
    <row r="564" spans="1:5">
      <c r="A564" s="3"/>
      <c r="B564" s="4"/>
      <c r="C564" s="3"/>
      <c r="D564" s="3"/>
      <c r="E564" s="3"/>
    </row>
    <row r="565" spans="1:5">
      <c r="A565" s="3"/>
      <c r="B565" s="4"/>
      <c r="C565" s="3"/>
      <c r="D565" s="3"/>
      <c r="E565" s="3"/>
    </row>
    <row r="566" spans="1:5">
      <c r="A566" s="3"/>
      <c r="B566" s="4"/>
      <c r="C566" s="3"/>
      <c r="D566" s="3"/>
      <c r="E566" s="3"/>
    </row>
    <row r="567" spans="1:5">
      <c r="A567" s="3"/>
      <c r="B567" s="4"/>
      <c r="C567" s="3"/>
      <c r="D567" s="3"/>
      <c r="E567" s="3"/>
    </row>
    <row r="568" spans="1:5">
      <c r="A568" s="3"/>
      <c r="B568" s="4"/>
      <c r="C568" s="3"/>
      <c r="D568" s="3"/>
      <c r="E568" s="3"/>
    </row>
    <row r="569" spans="1:5">
      <c r="A569" s="3"/>
      <c r="B569" s="4"/>
      <c r="C569" s="3"/>
      <c r="D569" s="3"/>
      <c r="E569" s="3"/>
    </row>
    <row r="570" spans="1:5">
      <c r="A570" s="3"/>
      <c r="B570" s="4"/>
      <c r="C570" s="3"/>
      <c r="D570" s="3"/>
      <c r="E570" s="3"/>
    </row>
    <row r="571" spans="1:5">
      <c r="A571" s="3"/>
      <c r="B571" s="4"/>
      <c r="C571" s="3"/>
      <c r="D571" s="3"/>
      <c r="E571" s="3"/>
    </row>
    <row r="572" spans="1:5">
      <c r="A572" s="3"/>
      <c r="B572" s="4"/>
      <c r="C572" s="3"/>
      <c r="D572" s="3"/>
      <c r="E572" s="3"/>
    </row>
    <row r="573" spans="1:5">
      <c r="A573" s="3"/>
      <c r="B573" s="4"/>
      <c r="C573" s="3"/>
      <c r="D573" s="3"/>
      <c r="E573" s="3"/>
    </row>
    <row r="574" spans="1:5">
      <c r="A574" s="3"/>
      <c r="B574" s="4"/>
      <c r="C574" s="3"/>
      <c r="D574" s="3"/>
      <c r="E574" s="3"/>
    </row>
    <row r="575" spans="1:5">
      <c r="A575" s="3"/>
      <c r="B575" s="4"/>
      <c r="C575" s="3"/>
      <c r="D575" s="3"/>
      <c r="E575" s="3"/>
    </row>
    <row r="576" spans="1:5">
      <c r="A576" s="3"/>
      <c r="B576" s="4"/>
      <c r="C576" s="3"/>
      <c r="D576" s="3"/>
      <c r="E576" s="3"/>
    </row>
    <row r="577" spans="1:5">
      <c r="A577" s="3"/>
      <c r="B577" s="4"/>
      <c r="C577" s="3"/>
      <c r="D577" s="3"/>
      <c r="E577" s="3"/>
    </row>
    <row r="578" spans="1:5">
      <c r="A578" s="3"/>
      <c r="B578" s="4"/>
      <c r="C578" s="3"/>
      <c r="D578" s="3"/>
      <c r="E578" s="3"/>
    </row>
    <row r="579" spans="1:5">
      <c r="A579" s="3"/>
      <c r="B579" s="4"/>
      <c r="C579" s="3"/>
      <c r="D579" s="3"/>
      <c r="E579" s="3"/>
    </row>
    <row r="580" spans="1:5">
      <c r="A580" s="3"/>
      <c r="B580" s="4"/>
      <c r="C580" s="3"/>
      <c r="D580" s="3"/>
      <c r="E580" s="3"/>
    </row>
    <row r="581" spans="1:5">
      <c r="A581" s="3"/>
      <c r="B581" s="4"/>
      <c r="C581" s="3"/>
      <c r="D581" s="3"/>
      <c r="E581" s="3"/>
    </row>
    <row r="582" spans="1:5">
      <c r="A582" s="3"/>
      <c r="B582" s="4"/>
      <c r="C582" s="3"/>
      <c r="D582" s="3"/>
      <c r="E582" s="3"/>
    </row>
    <row r="583" spans="1:5">
      <c r="A583" s="3"/>
      <c r="B583" s="4"/>
      <c r="C583" s="3"/>
      <c r="D583" s="3"/>
      <c r="E583" s="3"/>
    </row>
    <row r="584" spans="1:5">
      <c r="A584" s="3"/>
      <c r="B584" s="4"/>
      <c r="C584" s="3"/>
      <c r="D584" s="3"/>
      <c r="E584" s="3"/>
    </row>
    <row r="585" spans="1:5">
      <c r="A585" s="3"/>
      <c r="B585" s="4"/>
      <c r="C585" s="3"/>
      <c r="D585" s="3"/>
      <c r="E585" s="3"/>
    </row>
    <row r="586" spans="1:5">
      <c r="A586" s="3"/>
      <c r="B586" s="4"/>
      <c r="C586" s="3"/>
      <c r="D586" s="3"/>
      <c r="E586" s="3"/>
    </row>
    <row r="587" spans="1:5">
      <c r="A587" s="3"/>
      <c r="B587" s="4"/>
      <c r="C587" s="3"/>
      <c r="D587" s="3"/>
      <c r="E587" s="3"/>
    </row>
    <row r="588" spans="1:5">
      <c r="A588" s="3"/>
      <c r="B588" s="4"/>
      <c r="C588" s="3"/>
      <c r="D588" s="3"/>
      <c r="E588" s="3"/>
    </row>
    <row r="589" spans="1:5">
      <c r="A589" s="3"/>
      <c r="B589" s="4"/>
      <c r="C589" s="3"/>
      <c r="D589" s="3"/>
      <c r="E589" s="3"/>
    </row>
    <row r="590" spans="1:5">
      <c r="A590" s="3"/>
      <c r="B590" s="4"/>
      <c r="C590" s="3"/>
      <c r="D590" s="3"/>
      <c r="E590" s="3"/>
    </row>
    <row r="591" spans="1:5">
      <c r="A591" s="3"/>
      <c r="B591" s="4"/>
      <c r="C591" s="3"/>
      <c r="D591" s="3"/>
      <c r="E591" s="3"/>
    </row>
    <row r="592" spans="1:5">
      <c r="A592" s="3"/>
      <c r="B592" s="4"/>
      <c r="C592" s="3"/>
      <c r="D592" s="3"/>
      <c r="E592" s="3"/>
    </row>
    <row r="593" spans="1:5">
      <c r="A593" s="3"/>
      <c r="B593" s="4"/>
      <c r="C593" s="3"/>
      <c r="D593" s="3"/>
      <c r="E593" s="3"/>
    </row>
    <row r="594" spans="1:5">
      <c r="A594" s="3"/>
      <c r="B594" s="4"/>
      <c r="C594" s="3"/>
      <c r="D594" s="3"/>
      <c r="E594" s="3"/>
    </row>
    <row r="595" spans="1:5">
      <c r="A595" s="3"/>
      <c r="B595" s="4"/>
      <c r="C595" s="3"/>
      <c r="D595" s="3"/>
      <c r="E595" s="3"/>
    </row>
    <row r="596" spans="1:5">
      <c r="A596" s="3"/>
      <c r="B596" s="4"/>
      <c r="C596" s="3"/>
      <c r="D596" s="3"/>
      <c r="E596" s="3"/>
    </row>
    <row r="597" spans="1:5">
      <c r="A597" s="3"/>
      <c r="B597" s="4"/>
      <c r="C597" s="3"/>
      <c r="D597" s="3"/>
      <c r="E597" s="3"/>
    </row>
    <row r="598" spans="1:5">
      <c r="A598" s="3"/>
      <c r="B598" s="4"/>
      <c r="C598" s="3"/>
      <c r="D598" s="3"/>
      <c r="E598" s="3"/>
    </row>
    <row r="599" spans="1:5">
      <c r="A599" s="3"/>
      <c r="B599" s="4"/>
      <c r="C599" s="3"/>
      <c r="D599" s="3"/>
      <c r="E599" s="3"/>
    </row>
    <row r="600" spans="1:5">
      <c r="A600" s="3"/>
      <c r="B600" s="4"/>
      <c r="C600" s="3"/>
      <c r="D600" s="3"/>
      <c r="E600" s="3"/>
    </row>
    <row r="601" spans="1:5">
      <c r="A601" s="3"/>
      <c r="B601" s="4"/>
      <c r="C601" s="3"/>
      <c r="D601" s="3"/>
      <c r="E601" s="3"/>
    </row>
    <row r="602" spans="1:5">
      <c r="A602" s="3"/>
      <c r="B602" s="4"/>
      <c r="C602" s="3"/>
      <c r="D602" s="3"/>
      <c r="E602" s="3"/>
    </row>
    <row r="603" spans="1:5">
      <c r="A603" s="3"/>
      <c r="B603" s="4"/>
      <c r="C603" s="3"/>
      <c r="D603" s="3"/>
      <c r="E603" s="3"/>
    </row>
    <row r="604" spans="1:5">
      <c r="A604" s="3"/>
      <c r="B604" s="4"/>
      <c r="C604" s="3"/>
      <c r="D604" s="3"/>
      <c r="E604" s="3"/>
    </row>
    <row r="605" spans="1:5">
      <c r="A605" s="3"/>
      <c r="B605" s="4"/>
      <c r="C605" s="3"/>
      <c r="D605" s="3"/>
      <c r="E605" s="3"/>
    </row>
    <row r="606" spans="1:5">
      <c r="A606" s="3"/>
      <c r="B606" s="4"/>
      <c r="C606" s="3"/>
      <c r="D606" s="3"/>
      <c r="E606" s="3"/>
    </row>
    <row r="607" spans="1:5">
      <c r="A607" s="3"/>
      <c r="B607" s="4"/>
      <c r="C607" s="3"/>
      <c r="D607" s="3"/>
      <c r="E607" s="3"/>
    </row>
    <row r="608" spans="1:5">
      <c r="A608" s="3"/>
      <c r="B608" s="4"/>
      <c r="C608" s="3"/>
      <c r="D608" s="3"/>
      <c r="E608" s="3"/>
    </row>
    <row r="609" spans="1:5">
      <c r="A609" s="3"/>
      <c r="B609" s="4"/>
      <c r="C609" s="3"/>
      <c r="D609" s="3"/>
      <c r="E609" s="3"/>
    </row>
    <row r="610" spans="1:5">
      <c r="A610" s="3"/>
      <c r="B610" s="4"/>
      <c r="C610" s="3"/>
      <c r="D610" s="3"/>
      <c r="E610" s="3"/>
    </row>
    <row r="611" spans="1:5">
      <c r="A611" s="3"/>
      <c r="B611" s="4"/>
      <c r="C611" s="3"/>
      <c r="D611" s="3"/>
      <c r="E611" s="3"/>
    </row>
    <row r="612" spans="1:5">
      <c r="A612" s="3"/>
      <c r="B612" s="4"/>
      <c r="C612" s="3"/>
      <c r="D612" s="3"/>
      <c r="E612" s="3"/>
    </row>
    <row r="613" spans="1:5">
      <c r="A613" s="3"/>
      <c r="B613" s="4"/>
      <c r="C613" s="3"/>
      <c r="D613" s="3"/>
      <c r="E613" s="3"/>
    </row>
    <row r="614" spans="1:5">
      <c r="A614" s="3"/>
      <c r="B614" s="4"/>
      <c r="C614" s="3"/>
      <c r="D614" s="3"/>
      <c r="E614" s="3"/>
    </row>
    <row r="615" spans="1:5">
      <c r="A615" s="3"/>
      <c r="B615" s="4"/>
      <c r="C615" s="3"/>
      <c r="D615" s="3"/>
      <c r="E615" s="3"/>
    </row>
    <row r="616" spans="1:5">
      <c r="A616" s="3"/>
      <c r="B616" s="4"/>
      <c r="C616" s="3"/>
      <c r="D616" s="3"/>
      <c r="E616" s="3"/>
    </row>
    <row r="617" spans="1:5">
      <c r="A617" s="3"/>
      <c r="B617" s="4"/>
      <c r="C617" s="3"/>
      <c r="D617" s="3"/>
      <c r="E617" s="3"/>
    </row>
    <row r="618" spans="1:5">
      <c r="A618" s="3"/>
      <c r="B618" s="4"/>
      <c r="C618" s="3"/>
      <c r="D618" s="3"/>
      <c r="E618" s="3"/>
    </row>
    <row r="619" spans="1:5">
      <c r="A619" s="3"/>
      <c r="B619" s="4"/>
      <c r="C619" s="3"/>
      <c r="D619" s="3"/>
      <c r="E619" s="3"/>
    </row>
    <row r="620" spans="1:5">
      <c r="A620" s="3"/>
      <c r="B620" s="4"/>
      <c r="C620" s="3"/>
      <c r="D620" s="3"/>
      <c r="E620" s="3"/>
    </row>
    <row r="621" spans="1:5">
      <c r="A621" s="3"/>
      <c r="B621" s="4"/>
      <c r="C621" s="3"/>
      <c r="D621" s="3"/>
      <c r="E621" s="3"/>
    </row>
    <row r="622" spans="1:5">
      <c r="A622" s="3"/>
      <c r="B622" s="4"/>
      <c r="C622" s="3"/>
      <c r="D622" s="3"/>
      <c r="E622" s="3"/>
    </row>
    <row r="623" spans="1:5">
      <c r="A623" s="3"/>
      <c r="B623" s="4"/>
      <c r="C623" s="3"/>
      <c r="D623" s="3"/>
      <c r="E623" s="3"/>
    </row>
    <row r="624" spans="1:5">
      <c r="A624" s="3"/>
      <c r="B624" s="4"/>
      <c r="C624" s="3"/>
      <c r="D624" s="3"/>
      <c r="E624" s="3"/>
    </row>
    <row r="625" spans="1:5">
      <c r="A625" s="3"/>
      <c r="B625" s="4"/>
      <c r="C625" s="3"/>
      <c r="D625" s="3"/>
      <c r="E625" s="3"/>
    </row>
    <row r="626" spans="1:5">
      <c r="A626" s="3"/>
      <c r="B626" s="4"/>
      <c r="C626" s="3"/>
      <c r="D626" s="3"/>
      <c r="E626" s="3"/>
    </row>
    <row r="627" spans="1:5">
      <c r="A627" s="3"/>
      <c r="B627" s="4"/>
      <c r="C627" s="3"/>
      <c r="D627" s="3"/>
      <c r="E627" s="3"/>
    </row>
    <row r="628" spans="1:5">
      <c r="A628" s="3"/>
      <c r="B628" s="4"/>
      <c r="C628" s="3"/>
      <c r="D628" s="3"/>
      <c r="E628" s="3"/>
    </row>
    <row r="629" spans="1:5">
      <c r="A629" s="3"/>
      <c r="B629" s="4"/>
      <c r="C629" s="3"/>
      <c r="D629" s="3"/>
      <c r="E629" s="3"/>
    </row>
    <row r="630" spans="1:5">
      <c r="A630" s="3"/>
      <c r="B630" s="4"/>
      <c r="C630" s="3"/>
      <c r="D630" s="3"/>
      <c r="E630" s="3"/>
    </row>
    <row r="631" spans="1:5">
      <c r="A631" s="3"/>
      <c r="B631" s="4"/>
      <c r="C631" s="3"/>
      <c r="D631" s="3"/>
      <c r="E631" s="3"/>
    </row>
    <row r="632" spans="1:5">
      <c r="A632" s="3"/>
      <c r="B632" s="4"/>
      <c r="C632" s="3"/>
      <c r="D632" s="3"/>
      <c r="E632" s="3"/>
    </row>
    <row r="633" spans="1:5">
      <c r="A633" s="3"/>
      <c r="B633" s="4"/>
      <c r="C633" s="3"/>
      <c r="D633" s="3"/>
      <c r="E633" s="3"/>
    </row>
    <row r="634" spans="1:5">
      <c r="A634" s="3"/>
      <c r="B634" s="4"/>
      <c r="C634" s="3"/>
      <c r="D634" s="3"/>
      <c r="E634" s="3"/>
    </row>
    <row r="635" spans="1:5">
      <c r="A635" s="3"/>
      <c r="B635" s="4"/>
      <c r="C635" s="3"/>
      <c r="D635" s="3"/>
      <c r="E635" s="3"/>
    </row>
    <row r="636" spans="1:5">
      <c r="A636" s="3"/>
      <c r="B636" s="4"/>
      <c r="C636" s="3"/>
      <c r="D636" s="3"/>
      <c r="E636" s="3"/>
    </row>
    <row r="637" spans="1:5">
      <c r="A637" s="3"/>
      <c r="B637" s="4"/>
      <c r="C637" s="3"/>
      <c r="D637" s="3"/>
      <c r="E637" s="3"/>
    </row>
    <row r="638" spans="1:5">
      <c r="A638" s="3"/>
      <c r="B638" s="4"/>
      <c r="C638" s="3"/>
      <c r="D638" s="3"/>
      <c r="E638" s="3"/>
    </row>
    <row r="639" spans="1:5">
      <c r="A639" s="3"/>
      <c r="B639" s="4"/>
      <c r="C639" s="3"/>
      <c r="D639" s="3"/>
      <c r="E639" s="3"/>
    </row>
    <row r="640" spans="1:5">
      <c r="A640" s="3"/>
      <c r="B640" s="4"/>
      <c r="C640" s="3"/>
      <c r="D640" s="3"/>
      <c r="E640" s="3"/>
    </row>
    <row r="641" spans="1:5">
      <c r="A641" s="3"/>
      <c r="B641" s="4"/>
      <c r="C641" s="3"/>
      <c r="D641" s="3"/>
      <c r="E641" s="3"/>
    </row>
    <row r="642" spans="1:5">
      <c r="A642" s="3"/>
      <c r="B642" s="4"/>
      <c r="C642" s="3"/>
      <c r="D642" s="3"/>
      <c r="E642" s="3"/>
    </row>
    <row r="643" spans="1:5">
      <c r="A643" s="3"/>
      <c r="B643" s="4"/>
      <c r="C643" s="3"/>
      <c r="D643" s="3"/>
      <c r="E643" s="3"/>
    </row>
    <row r="644" spans="1:5">
      <c r="A644" s="3"/>
      <c r="B644" s="4"/>
      <c r="C644" s="3"/>
      <c r="D644" s="3"/>
      <c r="E644" s="3"/>
    </row>
    <row r="645" spans="1:5">
      <c r="A645" s="3"/>
      <c r="B645" s="4"/>
      <c r="C645" s="3"/>
      <c r="D645" s="3"/>
      <c r="E645" s="3"/>
    </row>
    <row r="646" spans="1:5">
      <c r="A646" s="3"/>
      <c r="B646" s="4"/>
      <c r="C646" s="3"/>
      <c r="D646" s="3"/>
      <c r="E646" s="3"/>
    </row>
    <row r="647" spans="1:5">
      <c r="A647" s="3"/>
      <c r="B647" s="4"/>
      <c r="C647" s="3"/>
      <c r="D647" s="3"/>
      <c r="E647" s="3"/>
    </row>
    <row r="648" spans="1:5">
      <c r="A648" s="3"/>
      <c r="B648" s="4"/>
      <c r="C648" s="3"/>
      <c r="D648" s="3"/>
      <c r="E648" s="3"/>
    </row>
    <row r="649" spans="1:5">
      <c r="A649" s="3"/>
      <c r="B649" s="4"/>
      <c r="C649" s="3"/>
      <c r="D649" s="3"/>
      <c r="E649" s="3"/>
    </row>
    <row r="650" spans="1:5">
      <c r="A650" s="3"/>
      <c r="B650" s="4"/>
      <c r="C650" s="3"/>
      <c r="D650" s="3"/>
      <c r="E650" s="3"/>
    </row>
    <row r="651" spans="1:5">
      <c r="A651" s="3"/>
      <c r="B651" s="4"/>
      <c r="C651" s="3"/>
      <c r="D651" s="3"/>
      <c r="E651" s="3"/>
    </row>
    <row r="652" spans="1:5">
      <c r="A652" s="3"/>
      <c r="B652" s="4"/>
      <c r="C652" s="3"/>
      <c r="D652" s="3"/>
      <c r="E652" s="3"/>
    </row>
    <row r="653" spans="1:5">
      <c r="A653" s="3"/>
      <c r="B653" s="4"/>
      <c r="C653" s="3"/>
      <c r="D653" s="3"/>
      <c r="E653" s="3"/>
    </row>
    <row r="654" spans="1:5">
      <c r="A654" s="3"/>
      <c r="B654" s="4"/>
      <c r="C654" s="3"/>
      <c r="D654" s="3"/>
      <c r="E654" s="3"/>
    </row>
    <row r="655" spans="1:5">
      <c r="A655" s="3"/>
      <c r="B655" s="4"/>
      <c r="C655" s="3"/>
      <c r="D655" s="3"/>
      <c r="E655" s="3"/>
    </row>
    <row r="656" spans="1:5">
      <c r="A656" s="3"/>
      <c r="B656" s="4"/>
      <c r="C656" s="3"/>
      <c r="D656" s="3"/>
      <c r="E656" s="3"/>
    </row>
    <row r="657" spans="1:5">
      <c r="A657" s="3"/>
      <c r="B657" s="4"/>
      <c r="C657" s="3"/>
      <c r="D657" s="3"/>
      <c r="E657" s="3"/>
    </row>
    <row r="658" spans="1:5">
      <c r="A658" s="3"/>
      <c r="B658" s="4"/>
      <c r="C658" s="3"/>
      <c r="D658" s="3"/>
      <c r="E658" s="3"/>
    </row>
    <row r="659" spans="1:5">
      <c r="A659" s="3"/>
      <c r="B659" s="4"/>
      <c r="C659" s="3"/>
      <c r="D659" s="3"/>
      <c r="E659" s="3"/>
    </row>
    <row r="660" spans="1:5">
      <c r="A660" s="3"/>
      <c r="B660" s="4"/>
      <c r="C660" s="3"/>
      <c r="D660" s="3"/>
      <c r="E660" s="3"/>
    </row>
    <row r="661" spans="1:5">
      <c r="A661" s="3"/>
      <c r="B661" s="4"/>
      <c r="C661" s="3"/>
      <c r="D661" s="3"/>
      <c r="E661" s="3"/>
    </row>
    <row r="662" spans="1:5">
      <c r="A662" s="3"/>
      <c r="B662" s="4"/>
      <c r="C662" s="3"/>
      <c r="D662" s="3"/>
      <c r="E662" s="3"/>
    </row>
    <row r="663" spans="1:5">
      <c r="A663" s="3"/>
      <c r="B663" s="4"/>
      <c r="C663" s="3"/>
      <c r="D663" s="3"/>
      <c r="E663" s="3"/>
    </row>
    <row r="664" spans="1:5">
      <c r="A664" s="3"/>
      <c r="B664" s="4"/>
      <c r="C664" s="3"/>
      <c r="D664" s="3"/>
      <c r="E664" s="3"/>
    </row>
    <row r="665" spans="1:5">
      <c r="A665" s="3"/>
      <c r="B665" s="4"/>
      <c r="C665" s="3"/>
      <c r="D665" s="3"/>
      <c r="E665" s="3"/>
    </row>
    <row r="666" spans="1:5">
      <c r="A666" s="3"/>
      <c r="B666" s="4"/>
      <c r="C666" s="3"/>
      <c r="D666" s="3"/>
      <c r="E666" s="3"/>
    </row>
    <row r="667" spans="1:5">
      <c r="A667" s="3"/>
      <c r="B667" s="4"/>
      <c r="C667" s="3"/>
      <c r="D667" s="3"/>
      <c r="E667" s="3"/>
    </row>
    <row r="668" spans="1:5">
      <c r="A668" s="3"/>
      <c r="B668" s="4"/>
      <c r="C668" s="3"/>
      <c r="D668" s="3"/>
      <c r="E668" s="3"/>
    </row>
    <row r="669" spans="1:5">
      <c r="A669" s="3"/>
      <c r="B669" s="4"/>
      <c r="C669" s="3"/>
      <c r="D669" s="3"/>
      <c r="E669" s="3"/>
    </row>
    <row r="670" spans="1:5">
      <c r="A670" s="3"/>
      <c r="B670" s="4"/>
      <c r="C670" s="3"/>
      <c r="D670" s="3"/>
      <c r="E670" s="3"/>
    </row>
    <row r="671" spans="1:5">
      <c r="A671" s="3"/>
      <c r="B671" s="4"/>
      <c r="C671" s="3"/>
      <c r="D671" s="3"/>
      <c r="E671" s="3"/>
    </row>
    <row r="672" spans="1:5">
      <c r="A672" s="3"/>
      <c r="B672" s="4"/>
      <c r="C672" s="3"/>
      <c r="D672" s="3"/>
      <c r="E672" s="3"/>
    </row>
    <row r="673" spans="1:5">
      <c r="A673" s="3"/>
      <c r="B673" s="4"/>
      <c r="C673" s="3"/>
      <c r="D673" s="3"/>
      <c r="E673" s="3"/>
    </row>
    <row r="674" spans="1:5">
      <c r="A674" s="3"/>
      <c r="B674" s="4"/>
      <c r="C674" s="3"/>
      <c r="D674" s="3"/>
      <c r="E674" s="3"/>
    </row>
    <row r="675" spans="1:5">
      <c r="A675" s="3"/>
      <c r="B675" s="4"/>
      <c r="C675" s="3"/>
      <c r="D675" s="3"/>
      <c r="E675" s="3"/>
    </row>
    <row r="676" spans="1:5">
      <c r="A676" s="3"/>
      <c r="B676" s="4"/>
      <c r="C676" s="3"/>
      <c r="D676" s="3"/>
      <c r="E676" s="3"/>
    </row>
    <row r="677" spans="1:5">
      <c r="A677" s="3"/>
      <c r="B677" s="4"/>
      <c r="C677" s="3"/>
      <c r="D677" s="3"/>
      <c r="E677" s="3"/>
    </row>
    <row r="678" spans="1:5">
      <c r="A678" s="3"/>
      <c r="B678" s="4"/>
      <c r="C678" s="3"/>
      <c r="D678" s="3"/>
      <c r="E678" s="3"/>
    </row>
    <row r="679" spans="1:5">
      <c r="A679" s="3"/>
      <c r="B679" s="4"/>
      <c r="C679" s="3"/>
      <c r="D679" s="3"/>
      <c r="E679" s="3"/>
    </row>
    <row r="680" spans="1:5">
      <c r="A680" s="3"/>
      <c r="B680" s="4"/>
      <c r="C680" s="3"/>
      <c r="D680" s="3"/>
      <c r="E680" s="3"/>
    </row>
    <row r="681" spans="1:5">
      <c r="A681" s="3"/>
      <c r="B681" s="4"/>
      <c r="C681" s="3"/>
      <c r="D681" s="3"/>
      <c r="E681" s="3"/>
    </row>
    <row r="682" spans="1:5">
      <c r="A682" s="3"/>
      <c r="B682" s="4"/>
      <c r="C682" s="3"/>
      <c r="D682" s="3"/>
      <c r="E682" s="3"/>
    </row>
    <row r="683" spans="1:5">
      <c r="A683" s="3"/>
      <c r="B683" s="4"/>
      <c r="C683" s="3"/>
      <c r="D683" s="3"/>
      <c r="E683" s="3"/>
    </row>
    <row r="684" spans="1:5">
      <c r="A684" s="3"/>
      <c r="B684" s="4"/>
      <c r="C684" s="3"/>
      <c r="D684" s="3"/>
      <c r="E684" s="3"/>
    </row>
    <row r="685" spans="1:5">
      <c r="A685" s="3"/>
      <c r="B685" s="4"/>
      <c r="C685" s="3"/>
      <c r="D685" s="3"/>
      <c r="E685" s="3"/>
    </row>
    <row r="686" spans="1:5">
      <c r="A686" s="3"/>
      <c r="B686" s="4"/>
      <c r="C686" s="3"/>
      <c r="D686" s="3"/>
      <c r="E686" s="3"/>
    </row>
    <row r="687" spans="1:5">
      <c r="A687" s="3"/>
      <c r="B687" s="4"/>
      <c r="C687" s="3"/>
      <c r="D687" s="3"/>
      <c r="E687" s="3"/>
    </row>
    <row r="688" spans="1:5">
      <c r="A688" s="3"/>
      <c r="B688" s="4"/>
      <c r="C688" s="3"/>
      <c r="D688" s="3"/>
      <c r="E688" s="3"/>
    </row>
    <row r="689" spans="1:5">
      <c r="A689" s="3"/>
      <c r="B689" s="4"/>
      <c r="C689" s="3"/>
      <c r="D689" s="3"/>
      <c r="E689" s="3"/>
    </row>
    <row r="690" spans="1:5">
      <c r="A690" s="3"/>
      <c r="B690" s="4"/>
      <c r="C690" s="3"/>
      <c r="D690" s="3"/>
      <c r="E690" s="3"/>
    </row>
    <row r="691" spans="1:5">
      <c r="A691" s="3"/>
      <c r="B691" s="4"/>
      <c r="C691" s="3"/>
      <c r="D691" s="3"/>
      <c r="E691" s="3"/>
    </row>
    <row r="692" spans="1:5">
      <c r="A692" s="3"/>
      <c r="B692" s="4"/>
      <c r="C692" s="3"/>
      <c r="D692" s="3"/>
      <c r="E692" s="3"/>
    </row>
    <row r="693" spans="1:5">
      <c r="A693" s="3"/>
      <c r="B693" s="4"/>
      <c r="C693" s="3"/>
      <c r="D693" s="3"/>
      <c r="E693" s="3"/>
    </row>
    <row r="694" spans="1:5">
      <c r="A694" s="3"/>
      <c r="B694" s="4"/>
      <c r="C694" s="3"/>
      <c r="D694" s="3"/>
      <c r="E694" s="3"/>
    </row>
    <row r="695" spans="1:5">
      <c r="A695" s="3"/>
      <c r="B695" s="4"/>
      <c r="C695" s="3"/>
      <c r="D695" s="3"/>
      <c r="E695" s="3"/>
    </row>
    <row r="696" spans="1:5">
      <c r="A696" s="3"/>
      <c r="B696" s="4"/>
      <c r="C696" s="3"/>
      <c r="D696" s="3"/>
      <c r="E696" s="3"/>
    </row>
    <row r="697" spans="1:5">
      <c r="A697" s="3"/>
      <c r="B697" s="4"/>
      <c r="C697" s="3"/>
      <c r="D697" s="3"/>
      <c r="E697" s="3"/>
    </row>
    <row r="698" spans="1:5">
      <c r="A698" s="3"/>
      <c r="B698" s="4"/>
      <c r="C698" s="3"/>
      <c r="D698" s="3"/>
      <c r="E698" s="3"/>
    </row>
    <row r="699" spans="1:5">
      <c r="A699" s="3"/>
      <c r="B699" s="4"/>
      <c r="C699" s="3"/>
      <c r="D699" s="3"/>
      <c r="E699" s="3"/>
    </row>
    <row r="700" spans="1:5">
      <c r="A700" s="3"/>
      <c r="B700" s="4"/>
      <c r="C700" s="3"/>
      <c r="D700" s="3"/>
      <c r="E700" s="3"/>
    </row>
    <row r="701" spans="1:5">
      <c r="A701" s="3"/>
      <c r="B701" s="4"/>
      <c r="C701" s="3"/>
      <c r="D701" s="3"/>
      <c r="E701" s="3"/>
    </row>
    <row r="702" spans="1:5">
      <c r="A702" s="3"/>
      <c r="B702" s="4"/>
      <c r="C702" s="3"/>
      <c r="D702" s="3"/>
      <c r="E702" s="3"/>
    </row>
    <row r="703" spans="1:5">
      <c r="A703" s="3"/>
      <c r="B703" s="4"/>
      <c r="C703" s="3"/>
      <c r="D703" s="3"/>
      <c r="E703" s="3"/>
    </row>
    <row r="704" spans="1:5">
      <c r="A704" s="3"/>
      <c r="B704" s="4"/>
      <c r="C704" s="3"/>
      <c r="D704" s="3"/>
      <c r="E704" s="3"/>
    </row>
    <row r="705" spans="1:5">
      <c r="A705" s="3"/>
      <c r="B705" s="4"/>
      <c r="C705" s="3"/>
      <c r="D705" s="3"/>
      <c r="E705" s="3"/>
    </row>
    <row r="706" spans="1:5">
      <c r="A706" s="3"/>
      <c r="B706" s="4"/>
      <c r="C706" s="3"/>
      <c r="D706" s="3"/>
      <c r="E706" s="3"/>
    </row>
    <row r="707" spans="1:5">
      <c r="A707" s="3"/>
      <c r="B707" s="4"/>
      <c r="C707" s="3"/>
      <c r="D707" s="3"/>
      <c r="E707" s="3"/>
    </row>
    <row r="708" spans="1:5">
      <c r="A708" s="3"/>
      <c r="B708" s="4"/>
      <c r="C708" s="3"/>
      <c r="D708" s="3"/>
      <c r="E708" s="3"/>
    </row>
    <row r="709" spans="1:5">
      <c r="A709" s="3"/>
      <c r="B709" s="4"/>
      <c r="C709" s="3"/>
      <c r="D709" s="3"/>
      <c r="E709" s="3"/>
    </row>
    <row r="710" spans="1:5">
      <c r="A710" s="3"/>
      <c r="B710" s="4"/>
      <c r="C710" s="3"/>
      <c r="D710" s="3"/>
      <c r="E710" s="3"/>
    </row>
    <row r="711" spans="1:5">
      <c r="A711" s="3"/>
      <c r="B711" s="4"/>
      <c r="C711" s="3"/>
      <c r="D711" s="3"/>
      <c r="E711" s="3"/>
    </row>
    <row r="712" spans="1:5">
      <c r="A712" s="3"/>
      <c r="B712" s="4"/>
      <c r="C712" s="3"/>
      <c r="D712" s="3"/>
      <c r="E712" s="3"/>
    </row>
    <row r="713" spans="1:5">
      <c r="A713" s="3"/>
      <c r="B713" s="4"/>
      <c r="C713" s="3"/>
      <c r="D713" s="3"/>
      <c r="E713" s="3"/>
    </row>
  </sheetData>
  <autoFilter ref="A8:B46"/>
  <phoneticPr fontId="3"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dimension ref="A2:B288"/>
  <sheetViews>
    <sheetView workbookViewId="0">
      <selection activeCell="N31" sqref="N31"/>
    </sheetView>
  </sheetViews>
  <sheetFormatPr defaultRowHeight="12.75"/>
  <cols>
    <col min="1" max="1" width="25.42578125" customWidth="1"/>
    <col min="2" max="2" width="63.28515625" customWidth="1"/>
  </cols>
  <sheetData>
    <row r="2" spans="1:2" ht="21">
      <c r="A2" s="171" t="s">
        <v>131</v>
      </c>
      <c r="B2" s="172" t="s">
        <v>442</v>
      </c>
    </row>
    <row r="3" spans="1:2" ht="21">
      <c r="A3" s="171" t="s">
        <v>444</v>
      </c>
      <c r="B3" s="172" t="s">
        <v>443</v>
      </c>
    </row>
    <row r="4" spans="1:2" ht="56.25">
      <c r="A4" s="173" t="s">
        <v>827</v>
      </c>
      <c r="B4" s="174" t="s">
        <v>828</v>
      </c>
    </row>
    <row r="5" spans="1:2" ht="67.5">
      <c r="A5" s="173" t="s">
        <v>742</v>
      </c>
      <c r="B5" s="174" t="s">
        <v>410</v>
      </c>
    </row>
    <row r="6" spans="1:2" ht="67.5">
      <c r="A6" s="173" t="s">
        <v>750</v>
      </c>
      <c r="B6" s="174" t="s">
        <v>413</v>
      </c>
    </row>
    <row r="7" spans="1:2" ht="67.5">
      <c r="A7" s="173" t="s">
        <v>754</v>
      </c>
      <c r="B7" s="174" t="s">
        <v>414</v>
      </c>
    </row>
    <row r="8" spans="1:2" ht="67.5">
      <c r="A8" s="173" t="s">
        <v>767</v>
      </c>
      <c r="B8" s="174" t="s">
        <v>417</v>
      </c>
    </row>
    <row r="9" spans="1:2" ht="78.75">
      <c r="A9" s="173" t="s">
        <v>743</v>
      </c>
      <c r="B9" s="174" t="s">
        <v>572</v>
      </c>
    </row>
    <row r="10" spans="1:2" ht="90">
      <c r="A10" s="173" t="s">
        <v>751</v>
      </c>
      <c r="B10" s="174" t="s">
        <v>415</v>
      </c>
    </row>
    <row r="11" spans="1:2" ht="90">
      <c r="A11" s="173" t="s">
        <v>755</v>
      </c>
      <c r="B11" s="174" t="s">
        <v>576</v>
      </c>
    </row>
    <row r="12" spans="1:2" ht="90">
      <c r="A12" s="173" t="s">
        <v>768</v>
      </c>
      <c r="B12" s="174" t="s">
        <v>418</v>
      </c>
    </row>
    <row r="13" spans="1:2" ht="78.75">
      <c r="A13" s="173" t="s">
        <v>829</v>
      </c>
      <c r="B13" s="174" t="s">
        <v>830</v>
      </c>
    </row>
    <row r="14" spans="1:2" ht="78.75">
      <c r="A14" s="173" t="s">
        <v>757</v>
      </c>
      <c r="B14" s="174" t="s">
        <v>530</v>
      </c>
    </row>
    <row r="15" spans="1:2" ht="78.75">
      <c r="A15" s="173" t="s">
        <v>831</v>
      </c>
      <c r="B15" s="174" t="s">
        <v>832</v>
      </c>
    </row>
    <row r="16" spans="1:2" ht="67.5">
      <c r="A16" s="173" t="s">
        <v>756</v>
      </c>
      <c r="B16" s="174" t="s">
        <v>577</v>
      </c>
    </row>
    <row r="17" spans="1:2" ht="67.5">
      <c r="A17" s="173" t="s">
        <v>744</v>
      </c>
      <c r="B17" s="174" t="s">
        <v>573</v>
      </c>
    </row>
    <row r="18" spans="1:2" ht="67.5">
      <c r="A18" s="173" t="s">
        <v>752</v>
      </c>
      <c r="B18" s="174" t="s">
        <v>578</v>
      </c>
    </row>
    <row r="19" spans="1:2" ht="67.5">
      <c r="A19" s="173" t="s">
        <v>759</v>
      </c>
      <c r="B19" s="174" t="s">
        <v>579</v>
      </c>
    </row>
    <row r="20" spans="1:2" ht="67.5">
      <c r="A20" s="173" t="s">
        <v>770</v>
      </c>
      <c r="B20" s="174" t="s">
        <v>769</v>
      </c>
    </row>
    <row r="21" spans="1:2" ht="67.5">
      <c r="A21" s="173" t="s">
        <v>745</v>
      </c>
      <c r="B21" s="174" t="s">
        <v>574</v>
      </c>
    </row>
    <row r="22" spans="1:2" ht="78.75">
      <c r="A22" s="173" t="s">
        <v>753</v>
      </c>
      <c r="B22" s="174" t="s">
        <v>580</v>
      </c>
    </row>
    <row r="23" spans="1:2" ht="67.5">
      <c r="A23" s="173" t="s">
        <v>760</v>
      </c>
      <c r="B23" s="174" t="s">
        <v>581</v>
      </c>
    </row>
    <row r="24" spans="1:2" ht="56.25">
      <c r="A24" s="173" t="s">
        <v>746</v>
      </c>
      <c r="B24" s="174" t="s">
        <v>575</v>
      </c>
    </row>
    <row r="25" spans="1:2" ht="67.5">
      <c r="A25" s="173" t="s">
        <v>758</v>
      </c>
      <c r="B25" s="174" t="s">
        <v>582</v>
      </c>
    </row>
    <row r="26" spans="1:2" ht="45">
      <c r="A26" s="173" t="s">
        <v>833</v>
      </c>
      <c r="B26" s="174" t="s">
        <v>834</v>
      </c>
    </row>
    <row r="27" spans="1:2" ht="56.25">
      <c r="A27" s="173" t="s">
        <v>835</v>
      </c>
      <c r="B27" s="174" t="s">
        <v>836</v>
      </c>
    </row>
    <row r="28" spans="1:2" ht="56.25">
      <c r="A28" s="173" t="s">
        <v>837</v>
      </c>
      <c r="B28" s="174" t="s">
        <v>838</v>
      </c>
    </row>
    <row r="29" spans="1:2" ht="90">
      <c r="A29" s="173" t="s">
        <v>785</v>
      </c>
      <c r="B29" s="174" t="s">
        <v>534</v>
      </c>
    </row>
    <row r="30" spans="1:2" ht="67.5">
      <c r="A30" s="173" t="s">
        <v>787</v>
      </c>
      <c r="B30" s="174" t="s">
        <v>424</v>
      </c>
    </row>
    <row r="31" spans="1:2" ht="67.5">
      <c r="A31" s="173" t="s">
        <v>839</v>
      </c>
      <c r="B31" s="174" t="s">
        <v>840</v>
      </c>
    </row>
    <row r="32" spans="1:2" ht="56.25">
      <c r="A32" s="173" t="s">
        <v>841</v>
      </c>
      <c r="B32" s="174" t="s">
        <v>842</v>
      </c>
    </row>
    <row r="33" spans="1:2" ht="90">
      <c r="A33" s="173" t="s">
        <v>747</v>
      </c>
      <c r="B33" s="174" t="s">
        <v>412</v>
      </c>
    </row>
    <row r="34" spans="1:2" ht="67.5">
      <c r="A34" s="173" t="s">
        <v>786</v>
      </c>
      <c r="B34" s="174" t="s">
        <v>422</v>
      </c>
    </row>
    <row r="35" spans="1:2" ht="67.5">
      <c r="A35" s="173" t="s">
        <v>843</v>
      </c>
      <c r="B35" s="174" t="s">
        <v>844</v>
      </c>
    </row>
    <row r="36" spans="1:2" ht="45">
      <c r="A36" s="173" t="s">
        <v>845</v>
      </c>
      <c r="B36" s="174" t="s">
        <v>846</v>
      </c>
    </row>
    <row r="37" spans="1:2" ht="78.75">
      <c r="A37" s="173" t="s">
        <v>739</v>
      </c>
      <c r="B37" s="174" t="s">
        <v>409</v>
      </c>
    </row>
    <row r="38" spans="1:2" ht="56.25">
      <c r="A38" s="173" t="s">
        <v>847</v>
      </c>
      <c r="B38" s="174" t="s">
        <v>848</v>
      </c>
    </row>
    <row r="39" spans="1:2" ht="45">
      <c r="A39" s="173" t="s">
        <v>849</v>
      </c>
      <c r="B39" s="175" t="s">
        <v>850</v>
      </c>
    </row>
    <row r="40" spans="1:2" ht="33.75">
      <c r="A40" s="173" t="s">
        <v>761</v>
      </c>
      <c r="B40" s="175" t="s">
        <v>411</v>
      </c>
    </row>
    <row r="41" spans="1:2" ht="33.75">
      <c r="A41" s="173" t="s">
        <v>776</v>
      </c>
      <c r="B41" s="175" t="s">
        <v>393</v>
      </c>
    </row>
    <row r="42" spans="1:2" ht="67.5">
      <c r="A42" s="173" t="s">
        <v>851</v>
      </c>
      <c r="B42" s="174" t="s">
        <v>852</v>
      </c>
    </row>
    <row r="43" spans="1:2" ht="56.25">
      <c r="A43" s="173" t="s">
        <v>853</v>
      </c>
      <c r="B43" s="174" t="s">
        <v>606</v>
      </c>
    </row>
    <row r="44" spans="1:2" ht="56.25">
      <c r="A44" s="173" t="s">
        <v>854</v>
      </c>
      <c r="B44" s="174" t="s">
        <v>855</v>
      </c>
    </row>
    <row r="45" spans="1:2" ht="56.25">
      <c r="A45" s="173" t="s">
        <v>856</v>
      </c>
      <c r="B45" s="174" t="s">
        <v>857</v>
      </c>
    </row>
    <row r="46" spans="1:2" ht="67.5">
      <c r="A46" s="173" t="s">
        <v>858</v>
      </c>
      <c r="B46" s="174" t="s">
        <v>859</v>
      </c>
    </row>
    <row r="47" spans="1:2" ht="56.25">
      <c r="A47" s="173" t="s">
        <v>696</v>
      </c>
      <c r="B47" s="174" t="s">
        <v>506</v>
      </c>
    </row>
    <row r="48" spans="1:2" ht="33.75">
      <c r="A48" s="173" t="s">
        <v>763</v>
      </c>
      <c r="B48" s="175" t="s">
        <v>584</v>
      </c>
    </row>
    <row r="49" spans="1:2" ht="56.25">
      <c r="A49" s="173" t="s">
        <v>771</v>
      </c>
      <c r="B49" s="174" t="s">
        <v>419</v>
      </c>
    </row>
    <row r="50" spans="1:2" ht="56.25">
      <c r="A50" s="173" t="s">
        <v>772</v>
      </c>
      <c r="B50" s="174" t="s">
        <v>416</v>
      </c>
    </row>
    <row r="51" spans="1:2" ht="56.25">
      <c r="A51" s="173" t="s">
        <v>860</v>
      </c>
      <c r="B51" s="174" t="s">
        <v>861</v>
      </c>
    </row>
    <row r="52" spans="1:2" ht="21">
      <c r="A52" s="171" t="s">
        <v>446</v>
      </c>
      <c r="B52" s="172" t="s">
        <v>445</v>
      </c>
    </row>
    <row r="53" spans="1:2" ht="56.25">
      <c r="A53" s="173" t="s">
        <v>777</v>
      </c>
      <c r="B53" s="174" t="s">
        <v>421</v>
      </c>
    </row>
    <row r="54" spans="1:2" ht="21">
      <c r="A54" s="171" t="s">
        <v>448</v>
      </c>
      <c r="B54" s="172" t="s">
        <v>615</v>
      </c>
    </row>
    <row r="55" spans="1:2" ht="45">
      <c r="A55" s="173" t="s">
        <v>778</v>
      </c>
      <c r="B55" s="175" t="s">
        <v>609</v>
      </c>
    </row>
    <row r="56" spans="1:2" ht="67.5">
      <c r="A56" s="173" t="s">
        <v>779</v>
      </c>
      <c r="B56" s="174" t="s">
        <v>622</v>
      </c>
    </row>
    <row r="57" spans="1:2" ht="45">
      <c r="A57" s="173" t="s">
        <v>775</v>
      </c>
      <c r="B57" s="175" t="s">
        <v>607</v>
      </c>
    </row>
    <row r="58" spans="1:2" ht="45">
      <c r="A58" s="173" t="s">
        <v>806</v>
      </c>
      <c r="B58" s="174" t="s">
        <v>608</v>
      </c>
    </row>
    <row r="59" spans="1:2" ht="21">
      <c r="A59" s="171" t="s">
        <v>223</v>
      </c>
      <c r="B59" s="172" t="s">
        <v>587</v>
      </c>
    </row>
    <row r="60" spans="1:2">
      <c r="A60" s="171" t="s">
        <v>807</v>
      </c>
      <c r="B60" s="172" t="s">
        <v>589</v>
      </c>
    </row>
    <row r="61" spans="1:2" ht="45">
      <c r="A61" s="173" t="s">
        <v>698</v>
      </c>
      <c r="B61" s="175" t="s">
        <v>564</v>
      </c>
    </row>
    <row r="62" spans="1:2" ht="42">
      <c r="A62" s="171" t="s">
        <v>808</v>
      </c>
      <c r="B62" s="172" t="s">
        <v>590</v>
      </c>
    </row>
    <row r="63" spans="1:2" ht="78.75">
      <c r="A63" s="173" t="s">
        <v>701</v>
      </c>
      <c r="B63" s="174" t="s">
        <v>565</v>
      </c>
    </row>
    <row r="64" spans="1:2">
      <c r="A64" s="171" t="s">
        <v>862</v>
      </c>
      <c r="B64" s="172" t="s">
        <v>863</v>
      </c>
    </row>
    <row r="65" spans="1:2" ht="101.25">
      <c r="A65" s="173" t="s">
        <v>864</v>
      </c>
      <c r="B65" s="174" t="s">
        <v>865</v>
      </c>
    </row>
    <row r="66" spans="1:2" ht="45">
      <c r="A66" s="173" t="s">
        <v>866</v>
      </c>
      <c r="B66" s="175" t="s">
        <v>867</v>
      </c>
    </row>
    <row r="67" spans="1:2" ht="112.5">
      <c r="A67" s="173" t="s">
        <v>868</v>
      </c>
      <c r="B67" s="174" t="s">
        <v>869</v>
      </c>
    </row>
    <row r="68" spans="1:2" ht="31.5">
      <c r="A68" s="171" t="s">
        <v>235</v>
      </c>
      <c r="B68" s="172" t="s">
        <v>452</v>
      </c>
    </row>
    <row r="69" spans="1:2" ht="21">
      <c r="A69" s="171" t="s">
        <v>821</v>
      </c>
      <c r="B69" s="172" t="s">
        <v>820</v>
      </c>
    </row>
    <row r="70" spans="1:2" ht="123.75">
      <c r="A70" s="173" t="s">
        <v>870</v>
      </c>
      <c r="B70" s="174" t="s">
        <v>871</v>
      </c>
    </row>
    <row r="71" spans="1:2" ht="123.75">
      <c r="A71" s="173" t="s">
        <v>804</v>
      </c>
      <c r="B71" s="174" t="s">
        <v>505</v>
      </c>
    </row>
    <row r="72" spans="1:2" ht="21">
      <c r="A72" s="171" t="s">
        <v>453</v>
      </c>
      <c r="B72" s="172" t="s">
        <v>591</v>
      </c>
    </row>
    <row r="73" spans="1:2" ht="78.75">
      <c r="A73" s="173" t="s">
        <v>679</v>
      </c>
      <c r="B73" s="174" t="s">
        <v>562</v>
      </c>
    </row>
    <row r="74" spans="1:2" ht="90">
      <c r="A74" s="173" t="s">
        <v>678</v>
      </c>
      <c r="B74" s="174" t="s">
        <v>502</v>
      </c>
    </row>
    <row r="75" spans="1:2" ht="31.5">
      <c r="A75" s="171" t="s">
        <v>543</v>
      </c>
      <c r="B75" s="172" t="s">
        <v>592</v>
      </c>
    </row>
    <row r="76" spans="1:2" ht="56.25">
      <c r="A76" s="173" t="s">
        <v>737</v>
      </c>
      <c r="B76" s="174" t="s">
        <v>529</v>
      </c>
    </row>
    <row r="77" spans="1:2" ht="21">
      <c r="A77" s="171" t="s">
        <v>455</v>
      </c>
      <c r="B77" s="172" t="s">
        <v>454</v>
      </c>
    </row>
    <row r="78" spans="1:2" ht="45">
      <c r="A78" s="173" t="s">
        <v>765</v>
      </c>
      <c r="B78" s="174" t="s">
        <v>396</v>
      </c>
    </row>
    <row r="79" spans="1:2" ht="31.5">
      <c r="A79" s="171" t="s">
        <v>809</v>
      </c>
      <c r="B79" s="172" t="s">
        <v>593</v>
      </c>
    </row>
    <row r="80" spans="1:2" ht="56.25">
      <c r="A80" s="173" t="s">
        <v>872</v>
      </c>
      <c r="B80" s="174" t="s">
        <v>873</v>
      </c>
    </row>
    <row r="81" spans="1:2" ht="56.25">
      <c r="A81" s="173" t="s">
        <v>693</v>
      </c>
      <c r="B81" s="174" t="s">
        <v>387</v>
      </c>
    </row>
    <row r="82" spans="1:2" ht="67.5">
      <c r="A82" s="173" t="s">
        <v>874</v>
      </c>
      <c r="B82" s="174" t="s">
        <v>875</v>
      </c>
    </row>
    <row r="83" spans="1:2" ht="21">
      <c r="A83" s="171" t="s">
        <v>823</v>
      </c>
      <c r="B83" s="172" t="s">
        <v>822</v>
      </c>
    </row>
    <row r="84" spans="1:2" ht="56.25">
      <c r="A84" s="173" t="s">
        <v>876</v>
      </c>
      <c r="B84" s="174" t="s">
        <v>826</v>
      </c>
    </row>
    <row r="85" spans="1:2" ht="45">
      <c r="A85" s="173" t="s">
        <v>877</v>
      </c>
      <c r="B85" s="175" t="s">
        <v>878</v>
      </c>
    </row>
    <row r="86" spans="1:2" ht="56.25">
      <c r="A86" s="173" t="s">
        <v>879</v>
      </c>
      <c r="B86" s="174" t="s">
        <v>880</v>
      </c>
    </row>
    <row r="87" spans="1:2" ht="31.5">
      <c r="A87" s="171" t="s">
        <v>237</v>
      </c>
      <c r="B87" s="172" t="s">
        <v>456</v>
      </c>
    </row>
    <row r="88" spans="1:2" ht="42">
      <c r="A88" s="171" t="s">
        <v>458</v>
      </c>
      <c r="B88" s="172" t="s">
        <v>457</v>
      </c>
    </row>
    <row r="89" spans="1:2" ht="78.75">
      <c r="A89" s="173" t="s">
        <v>656</v>
      </c>
      <c r="B89" s="174" t="s">
        <v>341</v>
      </c>
    </row>
    <row r="90" spans="1:2" ht="90">
      <c r="A90" s="173" t="s">
        <v>657</v>
      </c>
      <c r="B90" s="174" t="s">
        <v>626</v>
      </c>
    </row>
    <row r="91" spans="1:2" ht="67.5">
      <c r="A91" s="173" t="s">
        <v>667</v>
      </c>
      <c r="B91" s="174" t="s">
        <v>351</v>
      </c>
    </row>
    <row r="92" spans="1:2" ht="21">
      <c r="A92" s="171" t="s">
        <v>460</v>
      </c>
      <c r="B92" s="172" t="s">
        <v>459</v>
      </c>
    </row>
    <row r="93" spans="1:2" ht="56.25">
      <c r="A93" s="173" t="s">
        <v>661</v>
      </c>
      <c r="B93" s="174" t="s">
        <v>349</v>
      </c>
    </row>
    <row r="94" spans="1:2" ht="56.25">
      <c r="A94" s="173" t="s">
        <v>662</v>
      </c>
      <c r="B94" s="174" t="s">
        <v>350</v>
      </c>
    </row>
    <row r="95" spans="1:2" ht="56.25">
      <c r="A95" s="173" t="s">
        <v>645</v>
      </c>
      <c r="B95" s="174" t="s">
        <v>334</v>
      </c>
    </row>
    <row r="96" spans="1:2" ht="52.5">
      <c r="A96" s="171" t="s">
        <v>881</v>
      </c>
      <c r="B96" s="176" t="s">
        <v>882</v>
      </c>
    </row>
    <row r="97" spans="1:2" ht="45">
      <c r="A97" s="173" t="s">
        <v>881</v>
      </c>
      <c r="B97" s="174" t="s">
        <v>882</v>
      </c>
    </row>
    <row r="98" spans="1:2" ht="63">
      <c r="A98" s="171" t="s">
        <v>883</v>
      </c>
      <c r="B98" s="176" t="s">
        <v>884</v>
      </c>
    </row>
    <row r="99" spans="1:2" ht="56.25">
      <c r="A99" s="173" t="s">
        <v>883</v>
      </c>
      <c r="B99" s="174" t="s">
        <v>884</v>
      </c>
    </row>
    <row r="100" spans="1:2">
      <c r="A100" s="171" t="s">
        <v>227</v>
      </c>
      <c r="B100" s="172" t="s">
        <v>461</v>
      </c>
    </row>
    <row r="101" spans="1:2">
      <c r="A101" s="171" t="s">
        <v>463</v>
      </c>
      <c r="B101" s="172" t="s">
        <v>462</v>
      </c>
    </row>
    <row r="102" spans="1:2" ht="63">
      <c r="A102" s="171" t="s">
        <v>708</v>
      </c>
      <c r="B102" s="176" t="s">
        <v>397</v>
      </c>
    </row>
    <row r="103" spans="1:2" ht="56.25">
      <c r="A103" s="173" t="s">
        <v>708</v>
      </c>
      <c r="B103" s="174" t="s">
        <v>397</v>
      </c>
    </row>
    <row r="104" spans="1:2" ht="67.5">
      <c r="A104" s="173" t="s">
        <v>709</v>
      </c>
      <c r="B104" s="174" t="s">
        <v>398</v>
      </c>
    </row>
    <row r="105" spans="1:2" ht="56.25">
      <c r="A105" s="173" t="s">
        <v>711</v>
      </c>
      <c r="B105" s="174" t="s">
        <v>568</v>
      </c>
    </row>
    <row r="106" spans="1:2" ht="45">
      <c r="A106" s="173" t="s">
        <v>885</v>
      </c>
      <c r="B106" s="175" t="s">
        <v>886</v>
      </c>
    </row>
    <row r="107" spans="1:2" ht="33.75">
      <c r="A107" s="173" t="s">
        <v>887</v>
      </c>
      <c r="B107" s="175" t="s">
        <v>888</v>
      </c>
    </row>
    <row r="108" spans="1:2" ht="33.75">
      <c r="A108" s="173" t="s">
        <v>717</v>
      </c>
      <c r="B108" s="175" t="s">
        <v>400</v>
      </c>
    </row>
    <row r="109" spans="1:2" ht="56.25">
      <c r="A109" s="173" t="s">
        <v>889</v>
      </c>
      <c r="B109" s="174" t="s">
        <v>890</v>
      </c>
    </row>
    <row r="110" spans="1:2" ht="33.75">
      <c r="A110" s="173" t="s">
        <v>719</v>
      </c>
      <c r="B110" s="175" t="s">
        <v>616</v>
      </c>
    </row>
    <row r="111" spans="1:2" ht="33.75">
      <c r="A111" s="173" t="s">
        <v>713</v>
      </c>
      <c r="B111" s="175" t="s">
        <v>399</v>
      </c>
    </row>
    <row r="112" spans="1:2" ht="67.5">
      <c r="A112" s="173" t="s">
        <v>714</v>
      </c>
      <c r="B112" s="174" t="s">
        <v>627</v>
      </c>
    </row>
    <row r="113" spans="1:2">
      <c r="A113" s="171" t="s">
        <v>464</v>
      </c>
      <c r="B113" s="172" t="s">
        <v>594</v>
      </c>
    </row>
    <row r="114" spans="1:2" ht="56.25">
      <c r="A114" s="173" t="s">
        <v>720</v>
      </c>
      <c r="B114" s="174" t="s">
        <v>516</v>
      </c>
    </row>
    <row r="115" spans="1:2" ht="78.75">
      <c r="A115" s="173" t="s">
        <v>721</v>
      </c>
      <c r="B115" s="174" t="s">
        <v>517</v>
      </c>
    </row>
    <row r="116" spans="1:2" ht="56.25">
      <c r="A116" s="173" t="s">
        <v>724</v>
      </c>
      <c r="B116" s="174" t="s">
        <v>570</v>
      </c>
    </row>
    <row r="117" spans="1:2" ht="33.75">
      <c r="A117" s="173" t="s">
        <v>702</v>
      </c>
      <c r="B117" s="175" t="s">
        <v>508</v>
      </c>
    </row>
    <row r="118" spans="1:2" ht="45">
      <c r="A118" s="173" t="s">
        <v>725</v>
      </c>
      <c r="B118" s="175" t="s">
        <v>520</v>
      </c>
    </row>
    <row r="119" spans="1:2" ht="33.75">
      <c r="A119" s="173" t="s">
        <v>891</v>
      </c>
      <c r="B119" s="175" t="s">
        <v>892</v>
      </c>
    </row>
    <row r="120" spans="1:2" ht="78.75">
      <c r="A120" s="173" t="s">
        <v>726</v>
      </c>
      <c r="B120" s="174" t="s">
        <v>521</v>
      </c>
    </row>
    <row r="121" spans="1:2" ht="21">
      <c r="A121" s="171" t="s">
        <v>465</v>
      </c>
      <c r="B121" s="172" t="s">
        <v>595</v>
      </c>
    </row>
    <row r="122" spans="1:2" ht="67.5">
      <c r="A122" s="173" t="s">
        <v>703</v>
      </c>
      <c r="B122" s="174" t="s">
        <v>509</v>
      </c>
    </row>
    <row r="123" spans="1:2" ht="78.75">
      <c r="A123" s="173" t="s">
        <v>704</v>
      </c>
      <c r="B123" s="174" t="s">
        <v>510</v>
      </c>
    </row>
    <row r="124" spans="1:2" ht="67.5">
      <c r="A124" s="173" t="s">
        <v>705</v>
      </c>
      <c r="B124" s="174" t="s">
        <v>566</v>
      </c>
    </row>
    <row r="125" spans="1:2" ht="56.25">
      <c r="A125" s="173" t="s">
        <v>706</v>
      </c>
      <c r="B125" s="174" t="s">
        <v>511</v>
      </c>
    </row>
    <row r="126" spans="1:2" ht="56.25">
      <c r="A126" s="173" t="s">
        <v>707</v>
      </c>
      <c r="B126" s="174" t="s">
        <v>567</v>
      </c>
    </row>
    <row r="127" spans="1:2" ht="56.25">
      <c r="A127" s="173" t="s">
        <v>733</v>
      </c>
      <c r="B127" s="174" t="s">
        <v>526</v>
      </c>
    </row>
    <row r="128" spans="1:2" ht="45">
      <c r="A128" s="173" t="s">
        <v>893</v>
      </c>
      <c r="B128" s="175" t="s">
        <v>894</v>
      </c>
    </row>
    <row r="129" spans="1:2" ht="56.25">
      <c r="A129" s="173" t="s">
        <v>895</v>
      </c>
      <c r="B129" s="174" t="s">
        <v>896</v>
      </c>
    </row>
    <row r="130" spans="1:2" ht="45">
      <c r="A130" s="173" t="s">
        <v>897</v>
      </c>
      <c r="B130" s="175" t="s">
        <v>898</v>
      </c>
    </row>
    <row r="131" spans="1:2" ht="33.75">
      <c r="A131" s="173" t="s">
        <v>899</v>
      </c>
      <c r="B131" s="175" t="s">
        <v>900</v>
      </c>
    </row>
    <row r="132" spans="1:2" ht="67.5">
      <c r="A132" s="173" t="s">
        <v>901</v>
      </c>
      <c r="B132" s="174" t="s">
        <v>524</v>
      </c>
    </row>
    <row r="133" spans="1:2" ht="45">
      <c r="A133" s="173" t="s">
        <v>731</v>
      </c>
      <c r="B133" s="175" t="s">
        <v>512</v>
      </c>
    </row>
    <row r="134" spans="1:2" ht="56.25">
      <c r="A134" s="173" t="s">
        <v>732</v>
      </c>
      <c r="B134" s="174" t="s">
        <v>525</v>
      </c>
    </row>
    <row r="135" spans="1:2">
      <c r="A135" s="171" t="s">
        <v>228</v>
      </c>
      <c r="B135" s="172" t="s">
        <v>466</v>
      </c>
    </row>
    <row r="136" spans="1:2" ht="21">
      <c r="A136" s="171" t="s">
        <v>468</v>
      </c>
      <c r="B136" s="172" t="s">
        <v>467</v>
      </c>
    </row>
    <row r="137" spans="1:2" ht="45">
      <c r="A137" s="173" t="s">
        <v>799</v>
      </c>
      <c r="B137" s="175" t="s">
        <v>436</v>
      </c>
    </row>
    <row r="138" spans="1:2" ht="21">
      <c r="A138" s="171" t="s">
        <v>472</v>
      </c>
      <c r="B138" s="172" t="s">
        <v>471</v>
      </c>
    </row>
    <row r="139" spans="1:2" ht="45">
      <c r="A139" s="173" t="s">
        <v>902</v>
      </c>
      <c r="B139" s="175" t="s">
        <v>903</v>
      </c>
    </row>
    <row r="140" spans="1:2" ht="33.75">
      <c r="A140" s="173" t="s">
        <v>904</v>
      </c>
      <c r="B140" s="175" t="s">
        <v>905</v>
      </c>
    </row>
    <row r="141" spans="1:2" ht="21">
      <c r="A141" s="171" t="s">
        <v>473</v>
      </c>
      <c r="B141" s="172" t="s">
        <v>447</v>
      </c>
    </row>
    <row r="142" spans="1:2" ht="56.25">
      <c r="A142" s="173" t="s">
        <v>685</v>
      </c>
      <c r="B142" s="174" t="s">
        <v>371</v>
      </c>
    </row>
    <row r="143" spans="1:2" ht="78.75">
      <c r="A143" s="173" t="s">
        <v>686</v>
      </c>
      <c r="B143" s="174" t="s">
        <v>372</v>
      </c>
    </row>
    <row r="144" spans="1:2" ht="56.25">
      <c r="A144" s="173" t="s">
        <v>906</v>
      </c>
      <c r="B144" s="174" t="s">
        <v>907</v>
      </c>
    </row>
    <row r="145" spans="1:2" ht="45">
      <c r="A145" s="173" t="s">
        <v>688</v>
      </c>
      <c r="B145" s="175" t="s">
        <v>382</v>
      </c>
    </row>
    <row r="146" spans="1:2" ht="45">
      <c r="A146" s="173" t="s">
        <v>689</v>
      </c>
      <c r="B146" s="175" t="s">
        <v>383</v>
      </c>
    </row>
    <row r="147" spans="1:2" ht="31.5">
      <c r="A147" s="171" t="s">
        <v>31</v>
      </c>
      <c r="B147" s="172" t="s">
        <v>479</v>
      </c>
    </row>
    <row r="148" spans="1:2" ht="21">
      <c r="A148" s="171" t="s">
        <v>481</v>
      </c>
      <c r="B148" s="172" t="s">
        <v>480</v>
      </c>
    </row>
    <row r="149" spans="1:2" ht="67.5">
      <c r="A149" s="173" t="s">
        <v>908</v>
      </c>
      <c r="B149" s="174" t="s">
        <v>909</v>
      </c>
    </row>
    <row r="150" spans="1:2" ht="21">
      <c r="A150" s="171" t="s">
        <v>26</v>
      </c>
      <c r="B150" s="172" t="s">
        <v>483</v>
      </c>
    </row>
    <row r="151" spans="1:2">
      <c r="A151" s="171" t="s">
        <v>485</v>
      </c>
      <c r="B151" s="172" t="s">
        <v>484</v>
      </c>
    </row>
    <row r="152" spans="1:2" ht="56.25">
      <c r="A152" s="173" t="s">
        <v>910</v>
      </c>
      <c r="B152" s="174" t="s">
        <v>911</v>
      </c>
    </row>
    <row r="153" spans="1:2" ht="67.5">
      <c r="A153" s="173" t="s">
        <v>912</v>
      </c>
      <c r="B153" s="174" t="s">
        <v>913</v>
      </c>
    </row>
    <row r="154" spans="1:2" ht="33.75">
      <c r="A154" s="173" t="s">
        <v>671</v>
      </c>
      <c r="B154" s="175" t="s">
        <v>359</v>
      </c>
    </row>
    <row r="155" spans="1:2" ht="21">
      <c r="A155" s="171" t="s">
        <v>489</v>
      </c>
      <c r="B155" s="172" t="s">
        <v>488</v>
      </c>
    </row>
    <row r="156" spans="1:2" ht="33.75">
      <c r="A156" s="173" t="s">
        <v>766</v>
      </c>
      <c r="B156" s="175" t="s">
        <v>407</v>
      </c>
    </row>
    <row r="157" spans="1:2" ht="21">
      <c r="A157" s="171" t="s">
        <v>192</v>
      </c>
      <c r="B157" s="172" t="s">
        <v>596</v>
      </c>
    </row>
    <row r="158" spans="1:2" ht="21">
      <c r="A158" s="171" t="s">
        <v>914</v>
      </c>
      <c r="B158" s="172" t="s">
        <v>915</v>
      </c>
    </row>
    <row r="159" spans="1:2" ht="56.25">
      <c r="A159" s="173" t="s">
        <v>916</v>
      </c>
      <c r="B159" s="174" t="s">
        <v>917</v>
      </c>
    </row>
    <row r="160" spans="1:2" ht="21">
      <c r="A160" s="171" t="s">
        <v>918</v>
      </c>
      <c r="B160" s="172" t="s">
        <v>919</v>
      </c>
    </row>
    <row r="161" spans="1:2" ht="90">
      <c r="A161" s="173" t="s">
        <v>920</v>
      </c>
      <c r="B161" s="174" t="s">
        <v>921</v>
      </c>
    </row>
    <row r="162" spans="1:2" ht="45">
      <c r="A162" s="173" t="s">
        <v>922</v>
      </c>
      <c r="B162" s="175" t="s">
        <v>923</v>
      </c>
    </row>
    <row r="163" spans="1:2" ht="101.25">
      <c r="A163" s="173" t="s">
        <v>924</v>
      </c>
      <c r="B163" s="174" t="s">
        <v>925</v>
      </c>
    </row>
    <row r="164" spans="1:2" ht="21">
      <c r="A164" s="171" t="s">
        <v>490</v>
      </c>
      <c r="B164" s="172" t="s">
        <v>597</v>
      </c>
    </row>
    <row r="165" spans="1:2" ht="45">
      <c r="A165" s="173" t="s">
        <v>736</v>
      </c>
      <c r="B165" s="175" t="s">
        <v>528</v>
      </c>
    </row>
    <row r="166" spans="1:2">
      <c r="A166" s="171" t="s">
        <v>27</v>
      </c>
      <c r="B166" s="172" t="s">
        <v>491</v>
      </c>
    </row>
    <row r="167" spans="1:2" ht="31.5">
      <c r="A167" s="171" t="s">
        <v>342</v>
      </c>
      <c r="B167" s="172" t="s">
        <v>598</v>
      </c>
    </row>
    <row r="168" spans="1:2" ht="90">
      <c r="A168" s="173" t="s">
        <v>926</v>
      </c>
      <c r="B168" s="174" t="s">
        <v>927</v>
      </c>
    </row>
    <row r="169" spans="1:2" ht="67.5">
      <c r="A169" s="173" t="s">
        <v>928</v>
      </c>
      <c r="B169" s="174" t="s">
        <v>929</v>
      </c>
    </row>
    <row r="170" spans="1:2" ht="67.5">
      <c r="A170" s="173" t="s">
        <v>796</v>
      </c>
      <c r="B170" s="174" t="s">
        <v>538</v>
      </c>
    </row>
    <row r="171" spans="1:2" ht="67.5">
      <c r="A171" s="173" t="s">
        <v>794</v>
      </c>
      <c r="B171" s="174" t="s">
        <v>537</v>
      </c>
    </row>
    <row r="172" spans="1:2" ht="56.25">
      <c r="A172" s="173" t="s">
        <v>930</v>
      </c>
      <c r="B172" s="174" t="s">
        <v>931</v>
      </c>
    </row>
    <row r="173" spans="1:2" ht="56.25">
      <c r="A173" s="173" t="s">
        <v>803</v>
      </c>
      <c r="B173" s="174" t="s">
        <v>541</v>
      </c>
    </row>
    <row r="174" spans="1:2">
      <c r="A174" s="171" t="s">
        <v>391</v>
      </c>
      <c r="B174" s="172" t="s">
        <v>492</v>
      </c>
    </row>
    <row r="175" spans="1:2" ht="45">
      <c r="A175" s="173" t="s">
        <v>788</v>
      </c>
      <c r="B175" s="175" t="s">
        <v>425</v>
      </c>
    </row>
    <row r="176" spans="1:2" ht="56.25">
      <c r="A176" s="173" t="s">
        <v>789</v>
      </c>
      <c r="B176" s="174" t="s">
        <v>535</v>
      </c>
    </row>
    <row r="177" spans="1:2" ht="56.25">
      <c r="A177" s="173" t="s">
        <v>790</v>
      </c>
      <c r="B177" s="174" t="s">
        <v>585</v>
      </c>
    </row>
    <row r="178" spans="1:2" ht="45">
      <c r="A178" s="173" t="s">
        <v>932</v>
      </c>
      <c r="B178" s="174" t="s">
        <v>933</v>
      </c>
    </row>
    <row r="179" spans="1:2" ht="33.75">
      <c r="A179" s="173" t="s">
        <v>791</v>
      </c>
      <c r="B179" s="175" t="s">
        <v>586</v>
      </c>
    </row>
    <row r="180" spans="1:2" ht="45">
      <c r="A180" s="173" t="s">
        <v>792</v>
      </c>
      <c r="B180" s="175" t="s">
        <v>536</v>
      </c>
    </row>
    <row r="181" spans="1:2" ht="21">
      <c r="A181" s="171" t="s">
        <v>199</v>
      </c>
      <c r="B181" s="172" t="s">
        <v>493</v>
      </c>
    </row>
    <row r="182" spans="1:2">
      <c r="A182" s="171" t="s">
        <v>324</v>
      </c>
      <c r="B182" s="172" t="s">
        <v>494</v>
      </c>
    </row>
    <row r="183" spans="1:2" ht="67.5">
      <c r="A183" s="173" t="s">
        <v>668</v>
      </c>
      <c r="B183" s="174" t="s">
        <v>353</v>
      </c>
    </row>
    <row r="184" spans="1:2" ht="56.25">
      <c r="A184" s="173" t="s">
        <v>934</v>
      </c>
      <c r="B184" s="174" t="s">
        <v>935</v>
      </c>
    </row>
    <row r="185" spans="1:2">
      <c r="A185" s="171" t="s">
        <v>326</v>
      </c>
      <c r="B185" s="172" t="s">
        <v>495</v>
      </c>
    </row>
    <row r="186" spans="1:2" ht="33.75">
      <c r="A186" s="173" t="s">
        <v>936</v>
      </c>
      <c r="B186" s="175" t="s">
        <v>937</v>
      </c>
    </row>
    <row r="187" spans="1:2" ht="45">
      <c r="A187" s="173" t="s">
        <v>677</v>
      </c>
      <c r="B187" s="174" t="s">
        <v>363</v>
      </c>
    </row>
    <row r="188" spans="1:2" ht="21">
      <c r="A188" s="171" t="s">
        <v>496</v>
      </c>
      <c r="B188" s="172" t="s">
        <v>447</v>
      </c>
    </row>
    <row r="189" spans="1:2" ht="56.25">
      <c r="A189" s="173" t="s">
        <v>669</v>
      </c>
      <c r="B189" s="174" t="s">
        <v>355</v>
      </c>
    </row>
    <row r="190" spans="1:2" ht="21">
      <c r="A190" s="171" t="s">
        <v>810</v>
      </c>
      <c r="B190" s="172" t="s">
        <v>599</v>
      </c>
    </row>
    <row r="191" spans="1:2" ht="31.5">
      <c r="A191" s="171" t="s">
        <v>178</v>
      </c>
      <c r="B191" s="172" t="s">
        <v>323</v>
      </c>
    </row>
    <row r="192" spans="1:2" ht="22.5">
      <c r="A192" s="173" t="s">
        <v>644</v>
      </c>
      <c r="B192" s="175" t="s">
        <v>323</v>
      </c>
    </row>
    <row r="193" spans="1:2" ht="21">
      <c r="A193" s="171" t="s">
        <v>179</v>
      </c>
      <c r="B193" s="172" t="s">
        <v>600</v>
      </c>
    </row>
    <row r="194" spans="1:2" ht="22.5">
      <c r="A194" s="173" t="s">
        <v>638</v>
      </c>
      <c r="B194" s="175" t="s">
        <v>328</v>
      </c>
    </row>
    <row r="195" spans="1:2" ht="45">
      <c r="A195" s="173" t="s">
        <v>648</v>
      </c>
      <c r="B195" s="175" t="s">
        <v>560</v>
      </c>
    </row>
    <row r="196" spans="1:2" ht="33.75">
      <c r="A196" s="173" t="s">
        <v>639</v>
      </c>
      <c r="B196" s="175" t="s">
        <v>558</v>
      </c>
    </row>
    <row r="197" spans="1:2" ht="33.75">
      <c r="A197" s="173" t="s">
        <v>649</v>
      </c>
      <c r="B197" s="175" t="s">
        <v>561</v>
      </c>
    </row>
    <row r="198" spans="1:2" ht="45">
      <c r="A198" s="173" t="s">
        <v>653</v>
      </c>
      <c r="B198" s="175" t="s">
        <v>542</v>
      </c>
    </row>
    <row r="199" spans="1:2" ht="45">
      <c r="A199" s="173" t="s">
        <v>646</v>
      </c>
      <c r="B199" s="175" t="s">
        <v>335</v>
      </c>
    </row>
    <row r="200" spans="1:2" ht="22.5">
      <c r="A200" s="173" t="s">
        <v>654</v>
      </c>
      <c r="B200" s="175" t="s">
        <v>338</v>
      </c>
    </row>
    <row r="201" spans="1:2" ht="33.75">
      <c r="A201" s="173" t="s">
        <v>647</v>
      </c>
      <c r="B201" s="175" t="s">
        <v>336</v>
      </c>
    </row>
    <row r="202" spans="1:2" ht="123.75">
      <c r="A202" s="173" t="s">
        <v>650</v>
      </c>
      <c r="B202" s="174" t="s">
        <v>498</v>
      </c>
    </row>
    <row r="203" spans="1:2" ht="22.5">
      <c r="A203" s="173" t="s">
        <v>938</v>
      </c>
      <c r="B203" s="175" t="s">
        <v>939</v>
      </c>
    </row>
    <row r="204" spans="1:2" ht="31.5">
      <c r="A204" s="171" t="s">
        <v>812</v>
      </c>
      <c r="B204" s="172" t="s">
        <v>332</v>
      </c>
    </row>
    <row r="205" spans="1:2" ht="45">
      <c r="A205" s="173" t="s">
        <v>643</v>
      </c>
      <c r="B205" s="175" t="s">
        <v>559</v>
      </c>
    </row>
    <row r="206" spans="1:2" ht="42">
      <c r="A206" s="171" t="s">
        <v>940</v>
      </c>
      <c r="B206" s="172" t="s">
        <v>941</v>
      </c>
    </row>
    <row r="207" spans="1:2" ht="33.75">
      <c r="A207" s="173" t="s">
        <v>942</v>
      </c>
      <c r="B207" s="175" t="s">
        <v>941</v>
      </c>
    </row>
    <row r="208" spans="1:2" ht="45">
      <c r="A208" s="173" t="s">
        <v>943</v>
      </c>
      <c r="B208" s="175" t="s">
        <v>944</v>
      </c>
    </row>
    <row r="209" spans="1:2">
      <c r="A209" s="171" t="s">
        <v>813</v>
      </c>
      <c r="B209" s="172" t="s">
        <v>601</v>
      </c>
    </row>
    <row r="210" spans="1:2" ht="21">
      <c r="A210" s="171" t="s">
        <v>814</v>
      </c>
      <c r="B210" s="172" t="s">
        <v>427</v>
      </c>
    </row>
    <row r="211" spans="1:2" ht="22.5">
      <c r="A211" s="173" t="s">
        <v>793</v>
      </c>
      <c r="B211" s="175" t="s">
        <v>427</v>
      </c>
    </row>
    <row r="212" spans="1:2" ht="21">
      <c r="A212" s="171" t="s">
        <v>815</v>
      </c>
      <c r="B212" s="172" t="s">
        <v>499</v>
      </c>
    </row>
    <row r="213" spans="1:2" ht="22.5">
      <c r="A213" s="173" t="s">
        <v>652</v>
      </c>
      <c r="B213" s="175" t="s">
        <v>499</v>
      </c>
    </row>
    <row r="214" spans="1:2" ht="42">
      <c r="A214" s="171" t="s">
        <v>816</v>
      </c>
      <c r="B214" s="172" t="s">
        <v>441</v>
      </c>
    </row>
    <row r="215" spans="1:2" ht="33.75">
      <c r="A215" s="173" t="s">
        <v>651</v>
      </c>
      <c r="B215" s="175" t="s">
        <v>441</v>
      </c>
    </row>
    <row r="216" spans="1:2" ht="21">
      <c r="A216" s="171" t="s">
        <v>817</v>
      </c>
      <c r="B216" s="172" t="s">
        <v>390</v>
      </c>
    </row>
    <row r="217" spans="1:2" ht="22.5">
      <c r="A217" s="173" t="s">
        <v>694</v>
      </c>
      <c r="B217" s="175" t="s">
        <v>390</v>
      </c>
    </row>
    <row r="218" spans="1:2" ht="33.75">
      <c r="A218" s="173" t="s">
        <v>695</v>
      </c>
      <c r="B218" s="175" t="s">
        <v>563</v>
      </c>
    </row>
    <row r="219" spans="1:2" ht="21">
      <c r="A219" s="171" t="s">
        <v>819</v>
      </c>
      <c r="B219" s="172" t="s">
        <v>431</v>
      </c>
    </row>
    <row r="220" spans="1:2" ht="22.5">
      <c r="A220" s="173" t="s">
        <v>795</v>
      </c>
      <c r="B220" s="175" t="s">
        <v>431</v>
      </c>
    </row>
    <row r="221" spans="1:2" ht="45">
      <c r="A221" s="177" t="s">
        <v>945</v>
      </c>
      <c r="B221" s="178" t="s">
        <v>946</v>
      </c>
    </row>
    <row r="222" spans="1:2" ht="63.75">
      <c r="A222" s="179" t="s">
        <v>798</v>
      </c>
      <c r="B222" s="180" t="s">
        <v>797</v>
      </c>
    </row>
    <row r="223" spans="1:2" ht="102">
      <c r="A223" s="179" t="s">
        <v>660</v>
      </c>
      <c r="B223" s="181" t="s">
        <v>659</v>
      </c>
    </row>
    <row r="224" spans="1:2" ht="114.75">
      <c r="A224" s="179" t="s">
        <v>664</v>
      </c>
      <c r="B224" s="181" t="s">
        <v>663</v>
      </c>
    </row>
    <row r="225" spans="1:2" ht="127.5">
      <c r="A225" s="179" t="s">
        <v>666</v>
      </c>
      <c r="B225" s="181" t="s">
        <v>665</v>
      </c>
    </row>
    <row r="226" spans="1:2" ht="76.5">
      <c r="A226" s="179" t="s">
        <v>674</v>
      </c>
      <c r="B226" s="181" t="s">
        <v>673</v>
      </c>
    </row>
    <row r="227" spans="1:2" ht="38.25">
      <c r="A227" s="179" t="s">
        <v>640</v>
      </c>
      <c r="B227" s="181" t="s">
        <v>330</v>
      </c>
    </row>
    <row r="228" spans="1:2" ht="38.25">
      <c r="A228" s="179" t="s">
        <v>641</v>
      </c>
      <c r="B228" s="181" t="s">
        <v>330</v>
      </c>
    </row>
    <row r="229" spans="1:2" ht="38.25">
      <c r="A229" s="179" t="s">
        <v>642</v>
      </c>
      <c r="B229" s="181" t="s">
        <v>332</v>
      </c>
    </row>
    <row r="230" spans="1:2" ht="38.25">
      <c r="A230" s="179" t="s">
        <v>655</v>
      </c>
      <c r="B230" s="181" t="s">
        <v>500</v>
      </c>
    </row>
    <row r="231" spans="1:2" ht="38.25">
      <c r="A231" s="179" t="s">
        <v>734</v>
      </c>
      <c r="B231" s="181" t="s">
        <v>527</v>
      </c>
    </row>
    <row r="232" spans="1:2" ht="102">
      <c r="A232" s="179" t="s">
        <v>658</v>
      </c>
      <c r="B232" s="181" t="s">
        <v>346</v>
      </c>
    </row>
    <row r="233" spans="1:2" ht="51">
      <c r="A233" s="179" t="s">
        <v>670</v>
      </c>
      <c r="B233" s="181" t="s">
        <v>357</v>
      </c>
    </row>
    <row r="234" spans="1:2" ht="76.5">
      <c r="A234" s="179" t="s">
        <v>672</v>
      </c>
      <c r="B234" s="181" t="s">
        <v>361</v>
      </c>
    </row>
    <row r="235" spans="1:2" ht="60">
      <c r="A235" s="182" t="s">
        <v>712</v>
      </c>
      <c r="B235" s="183" t="s">
        <v>514</v>
      </c>
    </row>
    <row r="236" spans="1:2" ht="45">
      <c r="A236" s="182" t="s">
        <v>718</v>
      </c>
      <c r="B236" s="183" t="s">
        <v>401</v>
      </c>
    </row>
    <row r="237" spans="1:2" ht="90">
      <c r="A237" s="182" t="s">
        <v>715</v>
      </c>
      <c r="B237" s="184" t="s">
        <v>515</v>
      </c>
    </row>
    <row r="238" spans="1:2" ht="90">
      <c r="A238" s="182" t="s">
        <v>716</v>
      </c>
      <c r="B238" s="184" t="s">
        <v>569</v>
      </c>
    </row>
    <row r="239" spans="1:2" ht="105">
      <c r="A239" s="182" t="s">
        <v>722</v>
      </c>
      <c r="B239" s="184" t="s">
        <v>518</v>
      </c>
    </row>
    <row r="240" spans="1:2" ht="90">
      <c r="A240" s="182" t="s">
        <v>723</v>
      </c>
      <c r="B240" s="184" t="s">
        <v>519</v>
      </c>
    </row>
    <row r="241" spans="1:2" ht="105">
      <c r="A241" s="182" t="s">
        <v>727</v>
      </c>
      <c r="B241" s="184" t="s">
        <v>522</v>
      </c>
    </row>
    <row r="242" spans="1:2" ht="90">
      <c r="A242" s="182" t="s">
        <v>728</v>
      </c>
      <c r="B242" s="184" t="s">
        <v>523</v>
      </c>
    </row>
    <row r="243" spans="1:2" ht="90">
      <c r="A243" s="182" t="s">
        <v>729</v>
      </c>
      <c r="B243" s="184" t="s">
        <v>571</v>
      </c>
    </row>
    <row r="244" spans="1:2" ht="105">
      <c r="A244" s="182" t="s">
        <v>730</v>
      </c>
      <c r="B244" s="184" t="s">
        <v>524</v>
      </c>
    </row>
    <row r="245" spans="1:2" ht="45">
      <c r="A245" s="182" t="s">
        <v>800</v>
      </c>
      <c r="B245" s="183" t="s">
        <v>374</v>
      </c>
    </row>
    <row r="246" spans="1:2" ht="105">
      <c r="A246" s="182" t="s">
        <v>687</v>
      </c>
      <c r="B246" s="184" t="s">
        <v>503</v>
      </c>
    </row>
    <row r="247" spans="1:2" ht="75">
      <c r="A247" s="182" t="s">
        <v>699</v>
      </c>
      <c r="B247" s="184" t="s">
        <v>507</v>
      </c>
    </row>
    <row r="248" spans="1:2" ht="75">
      <c r="A248" s="182" t="s">
        <v>738</v>
      </c>
      <c r="B248" s="184" t="s">
        <v>406</v>
      </c>
    </row>
    <row r="249" spans="1:2" ht="75">
      <c r="A249" s="182" t="s">
        <v>690</v>
      </c>
      <c r="B249" s="184" t="s">
        <v>504</v>
      </c>
    </row>
    <row r="250" spans="1:2" ht="60">
      <c r="A250" s="182" t="s">
        <v>691</v>
      </c>
      <c r="B250" s="183" t="s">
        <v>384</v>
      </c>
    </row>
    <row r="251" spans="1:2" ht="90">
      <c r="A251" s="182" t="s">
        <v>692</v>
      </c>
      <c r="B251" s="184" t="s">
        <v>385</v>
      </c>
    </row>
    <row r="252" spans="1:2" ht="90">
      <c r="A252" s="182" t="s">
        <v>801</v>
      </c>
      <c r="B252" s="184" t="s">
        <v>539</v>
      </c>
    </row>
    <row r="253" spans="1:2" ht="90">
      <c r="A253" s="182" t="s">
        <v>802</v>
      </c>
      <c r="B253" s="184" t="s">
        <v>540</v>
      </c>
    </row>
    <row r="254" spans="1:2" ht="76.5">
      <c r="A254" s="179" t="s">
        <v>675</v>
      </c>
      <c r="B254" s="181" t="s">
        <v>501</v>
      </c>
    </row>
    <row r="255" spans="1:2" ht="63.75">
      <c r="A255" s="179" t="s">
        <v>677</v>
      </c>
      <c r="B255" s="181" t="s">
        <v>363</v>
      </c>
    </row>
    <row r="256" spans="1:2" ht="76.5">
      <c r="A256" s="179" t="s">
        <v>676</v>
      </c>
      <c r="B256" s="181" t="s">
        <v>362</v>
      </c>
    </row>
    <row r="257" spans="1:2" ht="38.25">
      <c r="A257" s="179" t="s">
        <v>735</v>
      </c>
      <c r="B257" s="181" t="s">
        <v>403</v>
      </c>
    </row>
    <row r="258" spans="1:2" ht="38.25">
      <c r="A258" s="179" t="s">
        <v>681</v>
      </c>
      <c r="B258" s="181" t="s">
        <v>680</v>
      </c>
    </row>
    <row r="259" spans="1:2" ht="153">
      <c r="A259" s="179" t="s">
        <v>741</v>
      </c>
      <c r="B259" s="181" t="s">
        <v>740</v>
      </c>
    </row>
    <row r="260" spans="1:2" ht="89.25">
      <c r="A260" s="179" t="s">
        <v>697</v>
      </c>
      <c r="B260" s="181" t="s">
        <v>606</v>
      </c>
    </row>
    <row r="261" spans="1:2" ht="153">
      <c r="A261" s="179" t="s">
        <v>749</v>
      </c>
      <c r="B261" s="181" t="s">
        <v>748</v>
      </c>
    </row>
    <row r="262" spans="1:2" ht="51">
      <c r="A262" s="179" t="s">
        <v>764</v>
      </c>
      <c r="B262" s="181" t="s">
        <v>533</v>
      </c>
    </row>
    <row r="263" spans="1:2" ht="51">
      <c r="A263" s="179" t="s">
        <v>762</v>
      </c>
      <c r="B263" s="181" t="s">
        <v>583</v>
      </c>
    </row>
    <row r="264" spans="1:2" ht="63.75">
      <c r="A264" s="179" t="s">
        <v>774</v>
      </c>
      <c r="B264" s="181" t="s">
        <v>773</v>
      </c>
    </row>
    <row r="265" spans="1:2" ht="63.75">
      <c r="A265" s="179" t="s">
        <v>682</v>
      </c>
      <c r="B265" s="181" t="s">
        <v>368</v>
      </c>
    </row>
    <row r="266" spans="1:2" ht="38.25">
      <c r="A266" s="179" t="s">
        <v>683</v>
      </c>
      <c r="B266" s="181" t="s">
        <v>369</v>
      </c>
    </row>
    <row r="267" spans="1:2" ht="51">
      <c r="A267" s="179" t="s">
        <v>684</v>
      </c>
      <c r="B267" s="181" t="s">
        <v>370</v>
      </c>
    </row>
    <row r="268" spans="1:2" ht="63.75">
      <c r="A268" s="179" t="s">
        <v>784</v>
      </c>
      <c r="B268" s="181" t="s">
        <v>610</v>
      </c>
    </row>
    <row r="269" spans="1:2" ht="76.5">
      <c r="A269" s="179" t="s">
        <v>780</v>
      </c>
      <c r="B269" s="181" t="s">
        <v>611</v>
      </c>
    </row>
    <row r="270" spans="1:2" ht="63.75">
      <c r="A270" s="179" t="s">
        <v>781</v>
      </c>
      <c r="B270" s="181" t="s">
        <v>612</v>
      </c>
    </row>
    <row r="271" spans="1:2" ht="63.75">
      <c r="A271" s="179" t="s">
        <v>782</v>
      </c>
      <c r="B271" s="181" t="s">
        <v>613</v>
      </c>
    </row>
    <row r="272" spans="1:2" ht="76.5">
      <c r="A272" s="179" t="s">
        <v>783</v>
      </c>
      <c r="B272" s="181" t="s">
        <v>614</v>
      </c>
    </row>
    <row r="273" spans="1:2" ht="63.75">
      <c r="A273" s="179" t="s">
        <v>710</v>
      </c>
      <c r="B273" s="181" t="s">
        <v>513</v>
      </c>
    </row>
    <row r="274" spans="1:2" ht="45">
      <c r="A274" s="182" t="s">
        <v>449</v>
      </c>
      <c r="B274" s="183" t="s">
        <v>588</v>
      </c>
    </row>
    <row r="275" spans="1:2" ht="30">
      <c r="A275" s="182" t="s">
        <v>451</v>
      </c>
      <c r="B275" s="183" t="s">
        <v>450</v>
      </c>
    </row>
    <row r="276" spans="1:2" ht="30">
      <c r="A276" s="182" t="s">
        <v>470</v>
      </c>
      <c r="B276" s="183" t="s">
        <v>469</v>
      </c>
    </row>
    <row r="277" spans="1:2" ht="30">
      <c r="A277" s="182" t="s">
        <v>23</v>
      </c>
      <c r="B277" s="183" t="s">
        <v>474</v>
      </c>
    </row>
    <row r="278" spans="1:2" ht="30">
      <c r="A278" s="182" t="s">
        <v>476</v>
      </c>
      <c r="B278" s="183" t="s">
        <v>475</v>
      </c>
    </row>
    <row r="279" spans="1:2" ht="30">
      <c r="A279" s="182" t="s">
        <v>478</v>
      </c>
      <c r="B279" s="183" t="s">
        <v>477</v>
      </c>
    </row>
    <row r="280" spans="1:2" ht="30">
      <c r="A280" s="182" t="s">
        <v>482</v>
      </c>
      <c r="B280" s="183" t="s">
        <v>447</v>
      </c>
    </row>
    <row r="281" spans="1:2" ht="30">
      <c r="A281" s="182" t="s">
        <v>487</v>
      </c>
      <c r="B281" s="183" t="s">
        <v>486</v>
      </c>
    </row>
    <row r="282" spans="1:2" ht="45">
      <c r="A282" s="182" t="s">
        <v>811</v>
      </c>
      <c r="B282" s="183" t="s">
        <v>330</v>
      </c>
    </row>
    <row r="283" spans="1:2" ht="45">
      <c r="A283" s="182" t="s">
        <v>818</v>
      </c>
      <c r="B283" s="183" t="s">
        <v>500</v>
      </c>
    </row>
    <row r="284" spans="1:2" ht="60">
      <c r="A284" s="185" t="s">
        <v>824</v>
      </c>
      <c r="B284" s="186" t="s">
        <v>825</v>
      </c>
    </row>
    <row r="285" spans="1:2" ht="75">
      <c r="A285" s="185" t="s">
        <v>805</v>
      </c>
      <c r="B285" s="187" t="s">
        <v>947</v>
      </c>
    </row>
    <row r="286" spans="1:2" ht="90">
      <c r="A286" s="185" t="s">
        <v>700</v>
      </c>
      <c r="B286" s="187" t="s">
        <v>949</v>
      </c>
    </row>
    <row r="287" spans="1:2" ht="120">
      <c r="A287" s="185" t="s">
        <v>948</v>
      </c>
      <c r="B287" s="187" t="s">
        <v>950</v>
      </c>
    </row>
    <row r="288" spans="1:2">
      <c r="A288" s="185"/>
    </row>
  </sheetData>
  <autoFilter ref="A1:B21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dimension ref="A1"/>
  <sheetViews>
    <sheetView workbookViewId="0">
      <selection activeCell="I35" sqref="I35"/>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57"/>
  <sheetViews>
    <sheetView topLeftCell="A2" workbookViewId="0">
      <selection activeCell="P67" sqref="P67"/>
    </sheetView>
  </sheetViews>
  <sheetFormatPr defaultRowHeight="12.75"/>
  <cols>
    <col min="1" max="1" width="3.7109375" customWidth="1"/>
    <col min="2" max="2" width="47.85546875" customWidth="1"/>
    <col min="3" max="3" width="7.7109375" customWidth="1"/>
    <col min="4" max="4" width="6" customWidth="1"/>
    <col min="5" max="5" width="7.7109375" customWidth="1"/>
    <col min="6" max="6" width="6" customWidth="1"/>
    <col min="7" max="7" width="7.7109375" customWidth="1"/>
    <col min="8" max="8" width="6" customWidth="1"/>
  </cols>
  <sheetData>
    <row r="1" spans="1:8" ht="45.75" hidden="1" customHeight="1">
      <c r="A1" s="472" t="str">
        <f>"Приложение №"&amp;Н2Норм&amp;"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72"/>
      <c r="C1" s="472"/>
      <c r="D1" s="472"/>
      <c r="E1" s="472"/>
      <c r="F1" s="472"/>
      <c r="G1" s="472"/>
      <c r="H1" s="472"/>
    </row>
    <row r="2" spans="1:8" ht="54.75" customHeight="1">
      <c r="A2" s="472" t="str">
        <f>"Приложение №"&amp;Н1Норм&amp;" к решению
Богучанского районного Совета депутатов
от "&amp;Р1дата&amp;" года №"&amp;Р1номер</f>
        <v>Приложение № к решению
Богучанского районного Совета депутатов
от 22.12.2021 года №18/1-133</v>
      </c>
      <c r="B2" s="472"/>
      <c r="C2" s="472"/>
      <c r="D2" s="472"/>
      <c r="E2" s="472"/>
      <c r="F2" s="472"/>
      <c r="G2" s="472"/>
      <c r="H2" s="472"/>
    </row>
    <row r="3" spans="1:8" ht="58.5" customHeight="1">
      <c r="A3" s="476" t="str">
        <f>"Нормативы распределения доходов районного бюджета между бюджетами бюджетной системы Российской Федерации на "&amp;год&amp;" год и плановый период "&amp;ПлПер&amp;" годов"</f>
        <v>Нормативы распределения доходов районного бюджета между бюджетами бюджетной системы Российской Федерации на 2022 год и плановый период 2023-2024 годов</v>
      </c>
      <c r="B3" s="476"/>
      <c r="C3" s="476"/>
      <c r="D3" s="476"/>
      <c r="E3" s="476"/>
      <c r="F3" s="476"/>
      <c r="G3" s="476"/>
      <c r="H3" s="476"/>
    </row>
    <row r="4" spans="1:8" ht="14.25" customHeight="1">
      <c r="A4" s="196"/>
      <c r="B4" s="196"/>
      <c r="C4" s="196"/>
      <c r="D4" s="196"/>
      <c r="E4" s="196"/>
      <c r="F4" s="196"/>
      <c r="G4" s="197" t="s">
        <v>1038</v>
      </c>
      <c r="H4" s="196"/>
    </row>
    <row r="5" spans="1:8" ht="25.5">
      <c r="A5" s="203" t="s">
        <v>1018</v>
      </c>
      <c r="B5" s="195" t="s">
        <v>1019</v>
      </c>
      <c r="C5" s="477" t="s">
        <v>555</v>
      </c>
      <c r="D5" s="478"/>
      <c r="E5" s="477" t="s">
        <v>628</v>
      </c>
      <c r="F5" s="478"/>
      <c r="G5" s="477" t="s">
        <v>1065</v>
      </c>
      <c r="H5" s="478"/>
    </row>
    <row r="6" spans="1:8" ht="38.25">
      <c r="A6" s="203"/>
      <c r="B6" s="195"/>
      <c r="C6" s="190" t="s">
        <v>1020</v>
      </c>
      <c r="D6" s="190" t="s">
        <v>1021</v>
      </c>
      <c r="E6" s="190" t="s">
        <v>1020</v>
      </c>
      <c r="F6" s="190" t="s">
        <v>1021</v>
      </c>
      <c r="G6" s="190" t="s">
        <v>1020</v>
      </c>
      <c r="H6" s="190" t="s">
        <v>1021</v>
      </c>
    </row>
    <row r="7" spans="1:8">
      <c r="A7" s="206">
        <v>1</v>
      </c>
      <c r="B7" s="191">
        <v>2</v>
      </c>
      <c r="C7" s="206">
        <v>3</v>
      </c>
      <c r="D7" s="191">
        <v>4</v>
      </c>
      <c r="E7" s="206">
        <v>5</v>
      </c>
      <c r="F7" s="191">
        <v>6</v>
      </c>
      <c r="G7" s="206">
        <v>7</v>
      </c>
      <c r="H7" s="191">
        <v>8</v>
      </c>
    </row>
    <row r="8" spans="1:8" ht="51">
      <c r="A8" s="192">
        <v>1</v>
      </c>
      <c r="B8" s="193" t="s">
        <v>1022</v>
      </c>
      <c r="C8" s="194">
        <v>5</v>
      </c>
      <c r="D8" s="194"/>
      <c r="E8" s="194">
        <v>5</v>
      </c>
      <c r="F8" s="194"/>
      <c r="G8" s="194">
        <v>5</v>
      </c>
      <c r="H8" s="194"/>
    </row>
    <row r="9" spans="1:8" ht="38.25">
      <c r="A9" s="192">
        <v>2</v>
      </c>
      <c r="B9" s="193" t="s">
        <v>1023</v>
      </c>
      <c r="C9" s="194">
        <v>5</v>
      </c>
      <c r="D9" s="194"/>
      <c r="E9" s="194">
        <v>5</v>
      </c>
      <c r="F9" s="194"/>
      <c r="G9" s="194">
        <v>5</v>
      </c>
      <c r="H9" s="194"/>
    </row>
    <row r="10" spans="1:8" ht="63.75">
      <c r="A10" s="192">
        <v>3</v>
      </c>
      <c r="B10" s="193" t="s">
        <v>1024</v>
      </c>
      <c r="C10" s="194">
        <v>20</v>
      </c>
      <c r="D10" s="194">
        <v>10</v>
      </c>
      <c r="E10" s="194">
        <v>20</v>
      </c>
      <c r="F10" s="194">
        <v>10</v>
      </c>
      <c r="G10" s="194">
        <v>20</v>
      </c>
      <c r="H10" s="194">
        <v>10</v>
      </c>
    </row>
    <row r="11" spans="1:8" ht="102">
      <c r="A11" s="192">
        <v>4</v>
      </c>
      <c r="B11" s="193" t="s">
        <v>1025</v>
      </c>
      <c r="C11" s="194">
        <v>20</v>
      </c>
      <c r="D11" s="194">
        <v>10</v>
      </c>
      <c r="E11" s="194">
        <v>20</v>
      </c>
      <c r="F11" s="194">
        <v>10</v>
      </c>
      <c r="G11" s="194">
        <v>20</v>
      </c>
      <c r="H11" s="194">
        <v>10</v>
      </c>
    </row>
    <row r="12" spans="1:8" ht="38.25">
      <c r="A12" s="192">
        <v>5</v>
      </c>
      <c r="B12" s="193" t="s">
        <v>1026</v>
      </c>
      <c r="C12" s="194">
        <v>20</v>
      </c>
      <c r="D12" s="194">
        <v>10</v>
      </c>
      <c r="E12" s="194">
        <v>20</v>
      </c>
      <c r="F12" s="194">
        <v>10</v>
      </c>
      <c r="G12" s="194">
        <v>20</v>
      </c>
      <c r="H12" s="194">
        <v>10</v>
      </c>
    </row>
    <row r="13" spans="1:8" ht="76.5">
      <c r="A13" s="192">
        <v>6</v>
      </c>
      <c r="B13" s="193" t="s">
        <v>1027</v>
      </c>
      <c r="C13" s="194">
        <v>15</v>
      </c>
      <c r="D13" s="194"/>
      <c r="E13" s="194">
        <v>15</v>
      </c>
      <c r="F13" s="194"/>
      <c r="G13" s="194">
        <v>15</v>
      </c>
      <c r="H13" s="194"/>
    </row>
    <row r="14" spans="1:8" ht="51">
      <c r="A14" s="192">
        <v>7</v>
      </c>
      <c r="B14" s="193" t="s">
        <v>1028</v>
      </c>
      <c r="C14" s="473" t="s">
        <v>1069</v>
      </c>
      <c r="D14" s="474"/>
      <c r="E14" s="473" t="s">
        <v>1069</v>
      </c>
      <c r="F14" s="474"/>
      <c r="G14" s="473" t="s">
        <v>1069</v>
      </c>
      <c r="H14" s="474"/>
    </row>
    <row r="15" spans="1:8" ht="76.5">
      <c r="A15" s="192">
        <v>8</v>
      </c>
      <c r="B15" s="193" t="s">
        <v>1029</v>
      </c>
      <c r="C15" s="473" t="s">
        <v>1069</v>
      </c>
      <c r="D15" s="474"/>
      <c r="E15" s="473" t="s">
        <v>1069</v>
      </c>
      <c r="F15" s="474"/>
      <c r="G15" s="473" t="s">
        <v>1069</v>
      </c>
      <c r="H15" s="474"/>
    </row>
    <row r="16" spans="1:8" ht="51">
      <c r="A16" s="192">
        <v>9</v>
      </c>
      <c r="B16" s="193" t="s">
        <v>1030</v>
      </c>
      <c r="C16" s="473" t="s">
        <v>1069</v>
      </c>
      <c r="D16" s="474"/>
      <c r="E16" s="473" t="s">
        <v>1069</v>
      </c>
      <c r="F16" s="474"/>
      <c r="G16" s="473" t="s">
        <v>1069</v>
      </c>
      <c r="H16" s="474"/>
    </row>
    <row r="17" spans="1:8" ht="51">
      <c r="A17" s="192">
        <v>10</v>
      </c>
      <c r="B17" s="193" t="s">
        <v>1031</v>
      </c>
      <c r="C17" s="473" t="s">
        <v>1069</v>
      </c>
      <c r="D17" s="474"/>
      <c r="E17" s="473" t="s">
        <v>1069</v>
      </c>
      <c r="F17" s="474"/>
      <c r="G17" s="473" t="s">
        <v>1069</v>
      </c>
      <c r="H17" s="474"/>
    </row>
    <row r="18" spans="1:8" ht="25.5">
      <c r="A18" s="192">
        <v>11</v>
      </c>
      <c r="B18" s="193" t="s">
        <v>89</v>
      </c>
      <c r="C18" s="194">
        <v>100</v>
      </c>
      <c r="D18" s="194"/>
      <c r="E18" s="194">
        <v>100</v>
      </c>
      <c r="F18" s="194"/>
      <c r="G18" s="194">
        <v>100</v>
      </c>
      <c r="H18" s="194"/>
    </row>
    <row r="19" spans="1:8" ht="25.5">
      <c r="A19" s="192">
        <v>12</v>
      </c>
      <c r="B19" s="193" t="s">
        <v>1032</v>
      </c>
      <c r="C19" s="194">
        <v>30</v>
      </c>
      <c r="D19" s="194">
        <v>30</v>
      </c>
      <c r="E19" s="194">
        <v>30</v>
      </c>
      <c r="F19" s="194">
        <v>30</v>
      </c>
      <c r="G19" s="194">
        <v>30</v>
      </c>
      <c r="H19" s="194">
        <v>30</v>
      </c>
    </row>
    <row r="20" spans="1:8" ht="25.5">
      <c r="A20" s="192">
        <v>13</v>
      </c>
      <c r="B20" s="193" t="s">
        <v>629</v>
      </c>
      <c r="C20" s="194">
        <v>100</v>
      </c>
      <c r="D20" s="194"/>
      <c r="E20" s="194">
        <v>100</v>
      </c>
      <c r="F20" s="194"/>
      <c r="G20" s="194">
        <v>100</v>
      </c>
      <c r="H20" s="194"/>
    </row>
    <row r="21" spans="1:8" ht="25.5">
      <c r="A21" s="192">
        <v>14</v>
      </c>
      <c r="B21" s="193" t="s">
        <v>1039</v>
      </c>
      <c r="C21" s="194">
        <v>100</v>
      </c>
      <c r="D21" s="194"/>
      <c r="E21" s="194">
        <v>100</v>
      </c>
      <c r="F21" s="194"/>
      <c r="G21" s="194">
        <v>100</v>
      </c>
      <c r="H21" s="194"/>
    </row>
    <row r="22" spans="1:8" ht="25.5">
      <c r="A22" s="192">
        <v>15</v>
      </c>
      <c r="B22" s="193" t="s">
        <v>1040</v>
      </c>
      <c r="C22" s="194"/>
      <c r="D22" s="194">
        <v>100</v>
      </c>
      <c r="E22" s="194"/>
      <c r="F22" s="194">
        <v>100</v>
      </c>
      <c r="G22" s="194"/>
      <c r="H22" s="194">
        <v>100</v>
      </c>
    </row>
    <row r="23" spans="1:8" ht="25.5">
      <c r="A23" s="192">
        <v>16</v>
      </c>
      <c r="B23" s="193" t="s">
        <v>1051</v>
      </c>
      <c r="C23" s="194">
        <v>100</v>
      </c>
      <c r="D23" s="194"/>
      <c r="E23" s="194">
        <v>100</v>
      </c>
      <c r="F23" s="194"/>
      <c r="G23" s="194">
        <v>100</v>
      </c>
      <c r="H23" s="194"/>
    </row>
    <row r="24" spans="1:8" ht="25.5">
      <c r="A24" s="192">
        <v>17</v>
      </c>
      <c r="B24" s="193" t="s">
        <v>1052</v>
      </c>
      <c r="C24" s="194">
        <v>100</v>
      </c>
      <c r="D24" s="194"/>
      <c r="E24" s="194">
        <v>100</v>
      </c>
      <c r="F24" s="194"/>
      <c r="G24" s="194">
        <v>100</v>
      </c>
      <c r="H24" s="194"/>
    </row>
    <row r="25" spans="1:8" ht="25.5">
      <c r="A25" s="192">
        <v>18</v>
      </c>
      <c r="B25" s="193" t="s">
        <v>92</v>
      </c>
      <c r="C25" s="194">
        <v>100</v>
      </c>
      <c r="D25" s="194"/>
      <c r="E25" s="194">
        <v>100</v>
      </c>
      <c r="F25" s="194"/>
      <c r="G25" s="194">
        <v>100</v>
      </c>
      <c r="H25" s="194"/>
    </row>
    <row r="26" spans="1:8" ht="38.25">
      <c r="A26" s="192">
        <v>19</v>
      </c>
      <c r="B26" s="193" t="s">
        <v>1041</v>
      </c>
      <c r="C26" s="194"/>
      <c r="D26" s="194">
        <v>100</v>
      </c>
      <c r="E26" s="194"/>
      <c r="F26" s="194">
        <v>100</v>
      </c>
      <c r="G26" s="194"/>
      <c r="H26" s="194">
        <v>100</v>
      </c>
    </row>
    <row r="27" spans="1:8" ht="25.5">
      <c r="A27" s="192">
        <v>20</v>
      </c>
      <c r="B27" s="193" t="s">
        <v>278</v>
      </c>
      <c r="C27" s="194">
        <v>100</v>
      </c>
      <c r="D27" s="194"/>
      <c r="E27" s="194">
        <v>100</v>
      </c>
      <c r="F27" s="194"/>
      <c r="G27" s="194">
        <v>100</v>
      </c>
      <c r="H27" s="194"/>
    </row>
    <row r="28" spans="1:8" ht="38.25">
      <c r="A28" s="192"/>
      <c r="B28" s="193" t="s">
        <v>1042</v>
      </c>
      <c r="C28" s="194"/>
      <c r="D28" s="194"/>
      <c r="E28" s="194"/>
      <c r="F28" s="194"/>
      <c r="G28" s="194"/>
      <c r="H28" s="194"/>
    </row>
    <row r="29" spans="1:8" ht="25.5">
      <c r="A29" s="192">
        <v>21</v>
      </c>
      <c r="B29" s="198" t="s">
        <v>99</v>
      </c>
      <c r="C29" s="194">
        <v>100</v>
      </c>
      <c r="D29" s="194"/>
      <c r="E29" s="194">
        <v>100</v>
      </c>
      <c r="F29" s="194"/>
      <c r="G29" s="194">
        <v>100</v>
      </c>
      <c r="H29" s="194"/>
    </row>
    <row r="30" spans="1:8" ht="89.25">
      <c r="A30" s="192">
        <v>22</v>
      </c>
      <c r="B30" s="199" t="s">
        <v>143</v>
      </c>
      <c r="C30" s="194">
        <v>100</v>
      </c>
      <c r="D30" s="194"/>
      <c r="E30" s="194">
        <v>100</v>
      </c>
      <c r="F30" s="194"/>
      <c r="G30" s="194">
        <v>100</v>
      </c>
      <c r="H30" s="194"/>
    </row>
    <row r="31" spans="1:8" ht="76.5">
      <c r="A31" s="192">
        <v>23</v>
      </c>
      <c r="B31" s="198" t="s">
        <v>214</v>
      </c>
      <c r="C31" s="194">
        <v>100</v>
      </c>
      <c r="D31" s="194"/>
      <c r="E31" s="194">
        <v>100</v>
      </c>
      <c r="F31" s="194"/>
      <c r="G31" s="194">
        <v>100</v>
      </c>
      <c r="H31" s="194"/>
    </row>
    <row r="32" spans="1:8" ht="63.75">
      <c r="A32" s="192">
        <v>24</v>
      </c>
      <c r="B32" s="198" t="s">
        <v>144</v>
      </c>
      <c r="C32" s="194">
        <v>100</v>
      </c>
      <c r="D32" s="194"/>
      <c r="E32" s="194">
        <v>100</v>
      </c>
      <c r="F32" s="194"/>
      <c r="G32" s="194">
        <v>100</v>
      </c>
      <c r="H32" s="194"/>
    </row>
    <row r="33" spans="1:8" ht="63.75">
      <c r="A33" s="192">
        <v>25</v>
      </c>
      <c r="B33" s="198" t="s">
        <v>200</v>
      </c>
      <c r="C33" s="194">
        <v>100</v>
      </c>
      <c r="D33" s="194"/>
      <c r="E33" s="194">
        <v>100</v>
      </c>
      <c r="F33" s="194"/>
      <c r="G33" s="194">
        <v>100</v>
      </c>
      <c r="H33" s="194"/>
    </row>
    <row r="34" spans="1:8" ht="63.75">
      <c r="A34" s="192">
        <v>26</v>
      </c>
      <c r="B34" s="198" t="s">
        <v>1043</v>
      </c>
      <c r="C34" s="194"/>
      <c r="D34" s="194">
        <v>100</v>
      </c>
      <c r="E34" s="194"/>
      <c r="F34" s="194">
        <v>100</v>
      </c>
      <c r="G34" s="194"/>
      <c r="H34" s="194">
        <v>100</v>
      </c>
    </row>
    <row r="35" spans="1:8" ht="51">
      <c r="A35" s="192">
        <v>27</v>
      </c>
      <c r="B35" s="198" t="s">
        <v>10</v>
      </c>
      <c r="C35" s="194">
        <v>100</v>
      </c>
      <c r="D35" s="194"/>
      <c r="E35" s="194">
        <v>100</v>
      </c>
      <c r="F35" s="194"/>
      <c r="G35" s="194">
        <v>100</v>
      </c>
      <c r="H35" s="194"/>
    </row>
    <row r="36" spans="1:8" ht="76.5">
      <c r="A36" s="192">
        <v>28</v>
      </c>
      <c r="B36" s="198" t="s">
        <v>632</v>
      </c>
      <c r="C36" s="194">
        <v>100</v>
      </c>
      <c r="D36" s="194"/>
      <c r="E36" s="194">
        <v>100</v>
      </c>
      <c r="F36" s="194"/>
      <c r="G36" s="194">
        <v>100</v>
      </c>
      <c r="H36" s="194"/>
    </row>
    <row r="37" spans="1:8" ht="25.5">
      <c r="A37" s="192">
        <v>29</v>
      </c>
      <c r="B37" s="193" t="s">
        <v>1033</v>
      </c>
      <c r="C37" s="194">
        <v>55</v>
      </c>
      <c r="D37" s="194"/>
      <c r="E37" s="194">
        <v>55</v>
      </c>
      <c r="F37" s="194"/>
      <c r="G37" s="194">
        <v>55</v>
      </c>
      <c r="H37" s="194"/>
    </row>
    <row r="38" spans="1:8" ht="25.5">
      <c r="A38" s="192">
        <v>30</v>
      </c>
      <c r="B38" s="193" t="s">
        <v>1034</v>
      </c>
      <c r="C38" s="194">
        <v>55</v>
      </c>
      <c r="D38" s="194"/>
      <c r="E38" s="194">
        <v>55</v>
      </c>
      <c r="F38" s="194"/>
      <c r="G38" s="194">
        <v>55</v>
      </c>
      <c r="H38" s="194"/>
    </row>
    <row r="39" spans="1:8" ht="25.5">
      <c r="A39" s="192">
        <v>31</v>
      </c>
      <c r="B39" s="193" t="s">
        <v>1035</v>
      </c>
      <c r="C39" s="194">
        <v>55</v>
      </c>
      <c r="D39" s="194"/>
      <c r="E39" s="194">
        <v>55</v>
      </c>
      <c r="F39" s="194"/>
      <c r="G39" s="194">
        <v>55</v>
      </c>
      <c r="H39" s="194"/>
    </row>
    <row r="40" spans="1:8" ht="25.5">
      <c r="A40" s="192">
        <v>32</v>
      </c>
      <c r="B40" s="193" t="s">
        <v>635</v>
      </c>
      <c r="C40" s="194">
        <v>55</v>
      </c>
      <c r="D40" s="194"/>
      <c r="E40" s="194">
        <v>55</v>
      </c>
      <c r="F40" s="194"/>
      <c r="G40" s="194">
        <v>55</v>
      </c>
      <c r="H40" s="194"/>
    </row>
    <row r="41" spans="1:8" ht="25.5">
      <c r="A41" s="192">
        <v>33</v>
      </c>
      <c r="B41" s="193" t="s">
        <v>1036</v>
      </c>
      <c r="C41" s="194">
        <v>55</v>
      </c>
      <c r="D41" s="194"/>
      <c r="E41" s="194">
        <v>55</v>
      </c>
      <c r="F41" s="194"/>
      <c r="G41" s="194">
        <v>55</v>
      </c>
      <c r="H41" s="194"/>
    </row>
    <row r="42" spans="1:8" ht="38.25">
      <c r="A42" s="192">
        <v>34</v>
      </c>
      <c r="B42" s="193" t="s">
        <v>1037</v>
      </c>
      <c r="C42" s="194">
        <v>55</v>
      </c>
      <c r="D42" s="194"/>
      <c r="E42" s="194">
        <v>55</v>
      </c>
      <c r="F42" s="194"/>
      <c r="G42" s="194">
        <v>55</v>
      </c>
      <c r="H42" s="194"/>
    </row>
    <row r="43" spans="1:8" ht="38.25">
      <c r="A43" s="192">
        <v>35</v>
      </c>
      <c r="B43" s="193" t="s">
        <v>244</v>
      </c>
      <c r="C43" s="194">
        <v>100</v>
      </c>
      <c r="D43" s="194"/>
      <c r="E43" s="194">
        <v>100</v>
      </c>
      <c r="F43" s="194"/>
      <c r="G43" s="194">
        <v>100</v>
      </c>
      <c r="H43" s="194"/>
    </row>
    <row r="44" spans="1:8" ht="38.25">
      <c r="A44" s="192">
        <v>36</v>
      </c>
      <c r="B44" s="193" t="s">
        <v>544</v>
      </c>
      <c r="C44" s="194">
        <v>100</v>
      </c>
      <c r="D44" s="194"/>
      <c r="E44" s="194">
        <v>100</v>
      </c>
      <c r="F44" s="194"/>
      <c r="G44" s="194">
        <v>100</v>
      </c>
      <c r="H44" s="194"/>
    </row>
    <row r="45" spans="1:8">
      <c r="A45" s="192">
        <v>37</v>
      </c>
      <c r="B45" s="193" t="s">
        <v>296</v>
      </c>
      <c r="C45" s="194">
        <v>100</v>
      </c>
      <c r="D45" s="194"/>
      <c r="E45" s="194">
        <v>100</v>
      </c>
      <c r="F45" s="194"/>
      <c r="G45" s="194">
        <v>100</v>
      </c>
      <c r="H45" s="194"/>
    </row>
    <row r="46" spans="1:8" ht="51">
      <c r="A46" s="192">
        <v>38</v>
      </c>
      <c r="B46" s="193" t="s">
        <v>74</v>
      </c>
      <c r="C46" s="194">
        <v>100</v>
      </c>
      <c r="D46" s="194"/>
      <c r="E46" s="194">
        <v>100</v>
      </c>
      <c r="F46" s="194"/>
      <c r="G46" s="194">
        <v>100</v>
      </c>
      <c r="H46" s="194"/>
    </row>
    <row r="47" spans="1:8" ht="51">
      <c r="A47" s="192">
        <v>39</v>
      </c>
      <c r="B47" s="193" t="s">
        <v>123</v>
      </c>
      <c r="C47" s="194">
        <v>100</v>
      </c>
      <c r="D47" s="194"/>
      <c r="E47" s="194">
        <v>100</v>
      </c>
      <c r="F47" s="194"/>
      <c r="G47" s="194">
        <v>100</v>
      </c>
      <c r="H47" s="194"/>
    </row>
    <row r="48" spans="1:8" ht="51">
      <c r="A48" s="192">
        <v>40</v>
      </c>
      <c r="B48" s="193" t="s">
        <v>1049</v>
      </c>
      <c r="C48" s="194">
        <v>100</v>
      </c>
      <c r="D48" s="194"/>
      <c r="E48" s="194">
        <v>100</v>
      </c>
      <c r="F48" s="194"/>
      <c r="G48" s="194">
        <v>100</v>
      </c>
      <c r="H48" s="194"/>
    </row>
    <row r="49" spans="1:16" ht="51">
      <c r="A49" s="192">
        <v>41</v>
      </c>
      <c r="B49" s="193" t="s">
        <v>1050</v>
      </c>
      <c r="C49" s="194"/>
      <c r="D49" s="194">
        <v>100</v>
      </c>
      <c r="E49" s="194"/>
      <c r="F49" s="194">
        <v>100</v>
      </c>
      <c r="G49" s="194"/>
      <c r="H49" s="194">
        <v>100</v>
      </c>
    </row>
    <row r="50" spans="1:16" ht="25.5">
      <c r="A50" s="192">
        <v>42</v>
      </c>
      <c r="B50" s="198" t="s">
        <v>318</v>
      </c>
      <c r="C50" s="201">
        <v>100</v>
      </c>
      <c r="D50" s="200"/>
      <c r="E50" s="201">
        <v>100</v>
      </c>
      <c r="F50" s="200"/>
      <c r="G50" s="201">
        <v>100</v>
      </c>
      <c r="H50" s="200"/>
    </row>
    <row r="51" spans="1:16" ht="25.5">
      <c r="A51" s="192">
        <v>43</v>
      </c>
      <c r="B51" s="202" t="s">
        <v>1044</v>
      </c>
      <c r="C51" s="201">
        <v>100</v>
      </c>
      <c r="D51" s="200"/>
      <c r="E51" s="201">
        <v>100</v>
      </c>
      <c r="F51" s="200"/>
      <c r="G51" s="201">
        <v>100</v>
      </c>
      <c r="H51" s="200"/>
    </row>
    <row r="52" spans="1:16">
      <c r="A52" s="192">
        <v>44</v>
      </c>
      <c r="B52" s="202" t="s">
        <v>1045</v>
      </c>
      <c r="C52" s="200"/>
      <c r="D52" s="204">
        <v>100</v>
      </c>
      <c r="E52" s="204"/>
      <c r="F52" s="204">
        <v>100</v>
      </c>
      <c r="G52" s="204"/>
      <c r="H52" s="204">
        <v>100</v>
      </c>
    </row>
    <row r="55" spans="1:16" ht="12.75" customHeight="1">
      <c r="A55" s="475" t="s">
        <v>1046</v>
      </c>
      <c r="B55" s="475"/>
      <c r="C55" s="475"/>
      <c r="D55" s="475"/>
      <c r="E55" s="475"/>
      <c r="F55" s="475"/>
      <c r="G55" s="475"/>
      <c r="H55" s="475"/>
      <c r="I55" s="205"/>
      <c r="J55" s="205"/>
      <c r="K55" s="205"/>
      <c r="L55" s="205"/>
      <c r="M55" s="205"/>
      <c r="N55" s="205"/>
      <c r="O55" s="205"/>
      <c r="P55" s="205"/>
    </row>
    <row r="56" spans="1:16">
      <c r="B56" s="155" t="s">
        <v>1048</v>
      </c>
    </row>
    <row r="57" spans="1:16">
      <c r="B57" s="155" t="s">
        <v>1047</v>
      </c>
    </row>
  </sheetData>
  <mergeCells count="19">
    <mergeCell ref="C5:D5"/>
    <mergeCell ref="E5:F5"/>
    <mergeCell ref="G5:H5"/>
    <mergeCell ref="A1:H1"/>
    <mergeCell ref="C16:D16"/>
    <mergeCell ref="E16:F16"/>
    <mergeCell ref="A55:H55"/>
    <mergeCell ref="A3:H3"/>
    <mergeCell ref="A2:H2"/>
    <mergeCell ref="C17:D17"/>
    <mergeCell ref="E17:F17"/>
    <mergeCell ref="G17:H17"/>
    <mergeCell ref="G16:H16"/>
    <mergeCell ref="C14:D14"/>
    <mergeCell ref="E14:F14"/>
    <mergeCell ref="G14:H14"/>
    <mergeCell ref="C15:D15"/>
    <mergeCell ref="E15:F15"/>
    <mergeCell ref="G15:H15"/>
  </mergeCells>
  <pageMargins left="0.54" right="0.1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O257"/>
  <sheetViews>
    <sheetView tabSelected="1" workbookViewId="0">
      <selection activeCell="M16" sqref="M16"/>
    </sheetView>
  </sheetViews>
  <sheetFormatPr defaultRowHeight="12.75"/>
  <cols>
    <col min="1" max="1" width="64.7109375" style="107" customWidth="1"/>
    <col min="2" max="2" width="4.42578125" style="107" customWidth="1"/>
    <col min="3" max="3" width="2.28515625" style="107" customWidth="1"/>
    <col min="4" max="4" width="3.42578125" style="107" customWidth="1"/>
    <col min="5" max="5" width="6.5703125" style="107" customWidth="1"/>
    <col min="6" max="6" width="3.42578125" style="107" bestFit="1" customWidth="1"/>
    <col min="7" max="7" width="6.7109375" style="107" customWidth="1"/>
    <col min="8" max="8" width="6.140625" style="287" customWidth="1"/>
    <col min="9" max="9" width="17.5703125" style="107" customWidth="1"/>
    <col min="10" max="11" width="17.42578125" style="107" customWidth="1"/>
    <col min="12" max="12" width="19.85546875" style="107" customWidth="1"/>
    <col min="13" max="13" width="18.42578125" style="107" customWidth="1"/>
    <col min="14" max="14" width="17.140625" style="107" customWidth="1"/>
    <col min="15" max="15" width="18.28515625" style="107" customWidth="1"/>
    <col min="16" max="16384" width="9.140625" style="107"/>
  </cols>
  <sheetData>
    <row r="1" spans="1:15" ht="51.75" customHeight="1">
      <c r="A1" s="479" t="s">
        <v>2254</v>
      </c>
      <c r="B1" s="479"/>
      <c r="C1" s="479"/>
      <c r="D1" s="479"/>
      <c r="E1" s="479"/>
      <c r="F1" s="479"/>
      <c r="G1" s="479"/>
      <c r="H1" s="479"/>
      <c r="I1" s="479"/>
      <c r="J1" s="479"/>
      <c r="K1" s="479"/>
    </row>
    <row r="2" spans="1:15" ht="56.25" customHeight="1">
      <c r="A2" s="472" t="str">
        <f>"Приложение "&amp;Н1дох&amp;" к решению
Богучанского районного Совета депутатов
от "&amp;Р1дата&amp;" года №"&amp;Р1номер</f>
        <v>Приложение 2 к решению
Богучанского районного Совета депутатов
от 22.12.2021 года №18/1-133</v>
      </c>
      <c r="B2" s="472"/>
      <c r="C2" s="472"/>
      <c r="D2" s="472"/>
      <c r="E2" s="472"/>
      <c r="F2" s="472"/>
      <c r="G2" s="472"/>
      <c r="H2" s="472"/>
      <c r="I2" s="472"/>
      <c r="J2" s="472"/>
      <c r="K2" s="472"/>
    </row>
    <row r="3" spans="1:15" ht="18">
      <c r="A3" s="481" t="str">
        <f>"Доходы районного бюджета на "&amp;год&amp;" год и плановый период "&amp;ПлПер&amp;" годов"</f>
        <v>Доходы районного бюджета на 2022 год и плановый период 2023-2024 годов</v>
      </c>
      <c r="B3" s="481"/>
      <c r="C3" s="481"/>
      <c r="D3" s="481"/>
      <c r="E3" s="481"/>
      <c r="F3" s="481"/>
      <c r="G3" s="481"/>
      <c r="H3" s="481"/>
      <c r="I3" s="481"/>
      <c r="J3" s="481"/>
      <c r="K3" s="481"/>
    </row>
    <row r="4" spans="1:15">
      <c r="J4" s="108"/>
      <c r="K4" s="108" t="s">
        <v>69</v>
      </c>
    </row>
    <row r="5" spans="1:15" ht="3" customHeight="1">
      <c r="A5" s="482" t="s">
        <v>1469</v>
      </c>
      <c r="B5" s="484" t="s">
        <v>1470</v>
      </c>
      <c r="C5" s="484"/>
      <c r="D5" s="484"/>
      <c r="E5" s="484"/>
      <c r="F5" s="484"/>
      <c r="G5" s="484"/>
      <c r="H5" s="484"/>
      <c r="I5" s="480" t="s">
        <v>1341</v>
      </c>
      <c r="J5" s="480" t="s">
        <v>1750</v>
      </c>
      <c r="K5" s="480" t="s">
        <v>1857</v>
      </c>
    </row>
    <row r="6" spans="1:15" ht="6" customHeight="1">
      <c r="A6" s="482"/>
      <c r="B6" s="484"/>
      <c r="C6" s="484"/>
      <c r="D6" s="484"/>
      <c r="E6" s="484"/>
      <c r="F6" s="484"/>
      <c r="G6" s="484"/>
      <c r="H6" s="484"/>
      <c r="I6" s="480"/>
      <c r="J6" s="480"/>
      <c r="K6" s="480"/>
    </row>
    <row r="7" spans="1:15" ht="160.5" customHeight="1">
      <c r="A7" s="483"/>
      <c r="B7" s="278" t="s">
        <v>1462</v>
      </c>
      <c r="C7" s="278" t="s">
        <v>1463</v>
      </c>
      <c r="D7" s="278" t="s">
        <v>1464</v>
      </c>
      <c r="E7" s="278" t="s">
        <v>1465</v>
      </c>
      <c r="F7" s="278" t="s">
        <v>1466</v>
      </c>
      <c r="G7" s="278" t="s">
        <v>1467</v>
      </c>
      <c r="H7" s="278" t="s">
        <v>1468</v>
      </c>
      <c r="I7" s="480"/>
      <c r="J7" s="480"/>
      <c r="K7" s="480"/>
      <c r="L7" s="109"/>
      <c r="M7" s="110"/>
    </row>
    <row r="8" spans="1:15">
      <c r="A8" s="145">
        <v>1</v>
      </c>
      <c r="B8" s="146" t="s">
        <v>171</v>
      </c>
      <c r="C8" s="146" t="s">
        <v>267</v>
      </c>
      <c r="D8" s="146" t="s">
        <v>268</v>
      </c>
      <c r="E8" s="147" t="s">
        <v>269</v>
      </c>
      <c r="F8" s="146" t="s">
        <v>270</v>
      </c>
      <c r="G8" s="146" t="s">
        <v>271</v>
      </c>
      <c r="H8" s="147" t="s">
        <v>24</v>
      </c>
      <c r="I8" s="148" t="s">
        <v>192</v>
      </c>
      <c r="J8" s="148" t="s">
        <v>27</v>
      </c>
      <c r="K8" s="148" t="s">
        <v>199</v>
      </c>
      <c r="L8" s="111"/>
    </row>
    <row r="9" spans="1:15">
      <c r="A9" s="7" t="s">
        <v>33</v>
      </c>
      <c r="B9" s="382" t="s">
        <v>162</v>
      </c>
      <c r="C9" s="149" t="s">
        <v>126</v>
      </c>
      <c r="D9" s="149" t="s">
        <v>127</v>
      </c>
      <c r="E9" s="149" t="s">
        <v>128</v>
      </c>
      <c r="F9" s="149" t="s">
        <v>127</v>
      </c>
      <c r="G9" s="149" t="s">
        <v>129</v>
      </c>
      <c r="H9" s="149" t="s">
        <v>162</v>
      </c>
      <c r="I9" s="141">
        <f>I10+I20+I30+I42+I50+I54+I71+I78+I91+I98</f>
        <v>670302383</v>
      </c>
      <c r="J9" s="141">
        <f>J10+J20+J30+J42+J50+J54+J71+J78+J91+J98</f>
        <v>692243999</v>
      </c>
      <c r="K9" s="141">
        <f>K10+K20+K30+K42+K50+K54+K71+K78+K91+K98</f>
        <v>738643809</v>
      </c>
      <c r="M9" s="111"/>
      <c r="N9" s="111"/>
      <c r="O9" s="111"/>
    </row>
    <row r="10" spans="1:15">
      <c r="A10" s="7" t="s">
        <v>34</v>
      </c>
      <c r="B10" s="382" t="s">
        <v>130</v>
      </c>
      <c r="C10" s="149" t="s">
        <v>126</v>
      </c>
      <c r="D10" s="149" t="s">
        <v>131</v>
      </c>
      <c r="E10" s="149" t="s">
        <v>128</v>
      </c>
      <c r="F10" s="149" t="s">
        <v>127</v>
      </c>
      <c r="G10" s="149" t="s">
        <v>129</v>
      </c>
      <c r="H10" s="149" t="s">
        <v>162</v>
      </c>
      <c r="I10" s="141">
        <f t="shared" ref="I10:K10" si="0">I11+I14</f>
        <v>400954000</v>
      </c>
      <c r="J10" s="141">
        <f t="shared" si="0"/>
        <v>416903500</v>
      </c>
      <c r="K10" s="141">
        <f t="shared" si="0"/>
        <v>451792000</v>
      </c>
    </row>
    <row r="11" spans="1:15">
      <c r="A11" s="7" t="s">
        <v>1089</v>
      </c>
      <c r="B11" s="382" t="s">
        <v>130</v>
      </c>
      <c r="C11" s="149" t="s">
        <v>126</v>
      </c>
      <c r="D11" s="149" t="s">
        <v>131</v>
      </c>
      <c r="E11" s="149" t="s">
        <v>132</v>
      </c>
      <c r="F11" s="149" t="s">
        <v>127</v>
      </c>
      <c r="G11" s="149" t="s">
        <v>129</v>
      </c>
      <c r="H11" s="149" t="s">
        <v>133</v>
      </c>
      <c r="I11" s="141">
        <f t="shared" ref="I11:K12" si="1">I12</f>
        <v>26903000</v>
      </c>
      <c r="J11" s="141">
        <f t="shared" si="1"/>
        <v>27990000</v>
      </c>
      <c r="K11" s="141">
        <f t="shared" si="1"/>
        <v>39975000</v>
      </c>
    </row>
    <row r="12" spans="1:15" ht="25.5">
      <c r="A12" s="7" t="s">
        <v>220</v>
      </c>
      <c r="B12" s="382" t="s">
        <v>130</v>
      </c>
      <c r="C12" s="149" t="s">
        <v>126</v>
      </c>
      <c r="D12" s="149" t="s">
        <v>131</v>
      </c>
      <c r="E12" s="149" t="s">
        <v>221</v>
      </c>
      <c r="F12" s="149" t="s">
        <v>127</v>
      </c>
      <c r="G12" s="149" t="s">
        <v>129</v>
      </c>
      <c r="H12" s="149" t="s">
        <v>133</v>
      </c>
      <c r="I12" s="141">
        <f t="shared" si="1"/>
        <v>26903000</v>
      </c>
      <c r="J12" s="141">
        <f t="shared" si="1"/>
        <v>27990000</v>
      </c>
      <c r="K12" s="141">
        <f t="shared" si="1"/>
        <v>39975000</v>
      </c>
    </row>
    <row r="13" spans="1:15" ht="38.25">
      <c r="A13" s="7" t="s">
        <v>1082</v>
      </c>
      <c r="B13" s="382" t="s">
        <v>130</v>
      </c>
      <c r="C13" s="149" t="s">
        <v>126</v>
      </c>
      <c r="D13" s="149" t="s">
        <v>131</v>
      </c>
      <c r="E13" s="149" t="s">
        <v>222</v>
      </c>
      <c r="F13" s="149" t="s">
        <v>223</v>
      </c>
      <c r="G13" s="149" t="s">
        <v>129</v>
      </c>
      <c r="H13" s="149" t="s">
        <v>133</v>
      </c>
      <c r="I13" s="140">
        <v>26903000</v>
      </c>
      <c r="J13" s="140">
        <v>27990000</v>
      </c>
      <c r="K13" s="140">
        <v>39975000</v>
      </c>
    </row>
    <row r="14" spans="1:15">
      <c r="A14" s="7" t="s">
        <v>1090</v>
      </c>
      <c r="B14" s="382" t="s">
        <v>130</v>
      </c>
      <c r="C14" s="149" t="s">
        <v>126</v>
      </c>
      <c r="D14" s="149" t="s">
        <v>131</v>
      </c>
      <c r="E14" s="149" t="s">
        <v>224</v>
      </c>
      <c r="F14" s="149" t="s">
        <v>131</v>
      </c>
      <c r="G14" s="149" t="s">
        <v>129</v>
      </c>
      <c r="H14" s="149" t="s">
        <v>133</v>
      </c>
      <c r="I14" s="140">
        <f t="shared" ref="I14:K14" si="2">I15+I16+I17+I18+I19</f>
        <v>374051000</v>
      </c>
      <c r="J14" s="140">
        <f t="shared" si="2"/>
        <v>388913500</v>
      </c>
      <c r="K14" s="140">
        <f t="shared" si="2"/>
        <v>411817000</v>
      </c>
    </row>
    <row r="15" spans="1:15" ht="63.75">
      <c r="A15" s="232" t="s">
        <v>1083</v>
      </c>
      <c r="B15" s="382" t="s">
        <v>130</v>
      </c>
      <c r="C15" s="149" t="s">
        <v>126</v>
      </c>
      <c r="D15" s="149" t="s">
        <v>131</v>
      </c>
      <c r="E15" s="149" t="s">
        <v>225</v>
      </c>
      <c r="F15" s="149" t="s">
        <v>131</v>
      </c>
      <c r="G15" s="149" t="s">
        <v>129</v>
      </c>
      <c r="H15" s="149" t="s">
        <v>133</v>
      </c>
      <c r="I15" s="140">
        <v>363660000</v>
      </c>
      <c r="J15" s="140">
        <v>378200000</v>
      </c>
      <c r="K15" s="140">
        <v>400770000</v>
      </c>
    </row>
    <row r="16" spans="1:15" ht="76.5">
      <c r="A16" s="150" t="s">
        <v>261</v>
      </c>
      <c r="B16" s="382" t="s">
        <v>130</v>
      </c>
      <c r="C16" s="149" t="s">
        <v>126</v>
      </c>
      <c r="D16" s="149" t="s">
        <v>131</v>
      </c>
      <c r="E16" s="149" t="s">
        <v>226</v>
      </c>
      <c r="F16" s="149" t="s">
        <v>131</v>
      </c>
      <c r="G16" s="149" t="s">
        <v>129</v>
      </c>
      <c r="H16" s="149" t="s">
        <v>133</v>
      </c>
      <c r="I16" s="140">
        <v>719000</v>
      </c>
      <c r="J16" s="140">
        <v>741000</v>
      </c>
      <c r="K16" s="140">
        <v>763000</v>
      </c>
    </row>
    <row r="17" spans="1:11" ht="25.5">
      <c r="A17" s="150" t="s">
        <v>262</v>
      </c>
      <c r="B17" s="382" t="s">
        <v>130</v>
      </c>
      <c r="C17" s="149" t="s">
        <v>126</v>
      </c>
      <c r="D17" s="149" t="s">
        <v>131</v>
      </c>
      <c r="E17" s="149" t="s">
        <v>260</v>
      </c>
      <c r="F17" s="149" t="s">
        <v>131</v>
      </c>
      <c r="G17" s="149" t="s">
        <v>129</v>
      </c>
      <c r="H17" s="149" t="s">
        <v>133</v>
      </c>
      <c r="I17" s="140">
        <v>1026000</v>
      </c>
      <c r="J17" s="140">
        <v>1068000</v>
      </c>
      <c r="K17" s="140">
        <v>1110000</v>
      </c>
    </row>
    <row r="18" spans="1:11" ht="63.75">
      <c r="A18" s="150" t="s">
        <v>1084</v>
      </c>
      <c r="B18" s="382" t="s">
        <v>130</v>
      </c>
      <c r="C18" s="149" t="s">
        <v>126</v>
      </c>
      <c r="D18" s="149" t="s">
        <v>131</v>
      </c>
      <c r="E18" s="149" t="s">
        <v>621</v>
      </c>
      <c r="F18" s="149" t="s">
        <v>131</v>
      </c>
      <c r="G18" s="149" t="s">
        <v>129</v>
      </c>
      <c r="H18" s="149" t="s">
        <v>133</v>
      </c>
      <c r="I18" s="140">
        <v>8497000</v>
      </c>
      <c r="J18" s="140">
        <v>8752500</v>
      </c>
      <c r="K18" s="140">
        <v>9015000</v>
      </c>
    </row>
    <row r="19" spans="1:11" ht="38.25">
      <c r="A19" s="150" t="s">
        <v>1881</v>
      </c>
      <c r="B19" s="382" t="s">
        <v>130</v>
      </c>
      <c r="C19" s="149" t="s">
        <v>126</v>
      </c>
      <c r="D19" s="149" t="s">
        <v>131</v>
      </c>
      <c r="E19" s="149" t="s">
        <v>1678</v>
      </c>
      <c r="F19" s="149" t="s">
        <v>131</v>
      </c>
      <c r="G19" s="149" t="s">
        <v>129</v>
      </c>
      <c r="H19" s="149" t="s">
        <v>133</v>
      </c>
      <c r="I19" s="140">
        <v>149000</v>
      </c>
      <c r="J19" s="140">
        <v>152000</v>
      </c>
      <c r="K19" s="140">
        <v>159000</v>
      </c>
    </row>
    <row r="20" spans="1:11" ht="25.5">
      <c r="A20" s="150" t="s">
        <v>1091</v>
      </c>
      <c r="B20" s="382" t="s">
        <v>162</v>
      </c>
      <c r="C20" s="149" t="s">
        <v>126</v>
      </c>
      <c r="D20" s="149" t="s">
        <v>235</v>
      </c>
      <c r="E20" s="149" t="s">
        <v>128</v>
      </c>
      <c r="F20" s="149" t="s">
        <v>127</v>
      </c>
      <c r="G20" s="149" t="s">
        <v>129</v>
      </c>
      <c r="H20" s="149" t="s">
        <v>162</v>
      </c>
      <c r="I20" s="141">
        <f t="shared" ref="I20:K20" si="3">I21</f>
        <v>75900</v>
      </c>
      <c r="J20" s="141">
        <f t="shared" si="3"/>
        <v>77800</v>
      </c>
      <c r="K20" s="141">
        <f t="shared" si="3"/>
        <v>79900</v>
      </c>
    </row>
    <row r="21" spans="1:11" ht="25.5">
      <c r="A21" s="150" t="s">
        <v>272</v>
      </c>
      <c r="B21" s="382" t="s">
        <v>162</v>
      </c>
      <c r="C21" s="149" t="s">
        <v>126</v>
      </c>
      <c r="D21" s="149" t="s">
        <v>235</v>
      </c>
      <c r="E21" s="149" t="s">
        <v>224</v>
      </c>
      <c r="F21" s="149" t="s">
        <v>131</v>
      </c>
      <c r="G21" s="149" t="s">
        <v>129</v>
      </c>
      <c r="H21" s="149" t="s">
        <v>133</v>
      </c>
      <c r="I21" s="141">
        <f>I22+I24+I26+I28</f>
        <v>75900</v>
      </c>
      <c r="J21" s="141">
        <f t="shared" ref="J21:K21" si="4">J22+J24+J26+J28</f>
        <v>77800</v>
      </c>
      <c r="K21" s="141">
        <f t="shared" si="4"/>
        <v>79900</v>
      </c>
    </row>
    <row r="22" spans="1:11" ht="51">
      <c r="A22" s="150" t="s">
        <v>274</v>
      </c>
      <c r="B22" s="382" t="s">
        <v>273</v>
      </c>
      <c r="C22" s="149" t="s">
        <v>126</v>
      </c>
      <c r="D22" s="149" t="s">
        <v>235</v>
      </c>
      <c r="E22" s="149" t="s">
        <v>1909</v>
      </c>
      <c r="F22" s="149" t="s">
        <v>131</v>
      </c>
      <c r="G22" s="149" t="s">
        <v>129</v>
      </c>
      <c r="H22" s="149" t="s">
        <v>133</v>
      </c>
      <c r="I22" s="141">
        <f>I23</f>
        <v>34300</v>
      </c>
      <c r="J22" s="141">
        <f t="shared" ref="J22:K22" si="5">J23</f>
        <v>34800</v>
      </c>
      <c r="K22" s="141">
        <f t="shared" si="5"/>
        <v>35200</v>
      </c>
    </row>
    <row r="23" spans="1:11" ht="89.25">
      <c r="A23" s="150" t="s">
        <v>1910</v>
      </c>
      <c r="B23" s="382" t="s">
        <v>273</v>
      </c>
      <c r="C23" s="149" t="s">
        <v>126</v>
      </c>
      <c r="D23" s="149" t="s">
        <v>235</v>
      </c>
      <c r="E23" s="149" t="s">
        <v>1772</v>
      </c>
      <c r="F23" s="149" t="s">
        <v>131</v>
      </c>
      <c r="G23" s="149" t="s">
        <v>129</v>
      </c>
      <c r="H23" s="149" t="s">
        <v>133</v>
      </c>
      <c r="I23" s="140">
        <v>34300</v>
      </c>
      <c r="J23" s="140">
        <v>34800</v>
      </c>
      <c r="K23" s="140">
        <v>35200</v>
      </c>
    </row>
    <row r="24" spans="1:11" ht="63.75">
      <c r="A24" s="150" t="s">
        <v>275</v>
      </c>
      <c r="B24" s="382" t="s">
        <v>273</v>
      </c>
      <c r="C24" s="149" t="s">
        <v>126</v>
      </c>
      <c r="D24" s="149" t="s">
        <v>235</v>
      </c>
      <c r="E24" s="149" t="s">
        <v>1911</v>
      </c>
      <c r="F24" s="149" t="s">
        <v>131</v>
      </c>
      <c r="G24" s="149" t="s">
        <v>129</v>
      </c>
      <c r="H24" s="149" t="s">
        <v>133</v>
      </c>
      <c r="I24" s="140">
        <f>I25</f>
        <v>200</v>
      </c>
      <c r="J24" s="140">
        <f t="shared" ref="J24:K24" si="6">J25</f>
        <v>200</v>
      </c>
      <c r="K24" s="140">
        <f t="shared" si="6"/>
        <v>200</v>
      </c>
    </row>
    <row r="25" spans="1:11" ht="102">
      <c r="A25" s="150" t="s">
        <v>1912</v>
      </c>
      <c r="B25" s="382" t="s">
        <v>273</v>
      </c>
      <c r="C25" s="149" t="s">
        <v>126</v>
      </c>
      <c r="D25" s="149" t="s">
        <v>235</v>
      </c>
      <c r="E25" s="149" t="s">
        <v>1773</v>
      </c>
      <c r="F25" s="149" t="s">
        <v>131</v>
      </c>
      <c r="G25" s="149" t="s">
        <v>129</v>
      </c>
      <c r="H25" s="149" t="s">
        <v>133</v>
      </c>
      <c r="I25" s="140">
        <v>200</v>
      </c>
      <c r="J25" s="140">
        <v>200</v>
      </c>
      <c r="K25" s="140">
        <v>200</v>
      </c>
    </row>
    <row r="26" spans="1:11" ht="51">
      <c r="A26" s="150" t="s">
        <v>1913</v>
      </c>
      <c r="B26" s="382" t="s">
        <v>273</v>
      </c>
      <c r="C26" s="149" t="s">
        <v>126</v>
      </c>
      <c r="D26" s="149" t="s">
        <v>235</v>
      </c>
      <c r="E26" s="149" t="s">
        <v>1914</v>
      </c>
      <c r="F26" s="149" t="s">
        <v>131</v>
      </c>
      <c r="G26" s="149" t="s">
        <v>129</v>
      </c>
      <c r="H26" s="149" t="s">
        <v>133</v>
      </c>
      <c r="I26" s="140">
        <f>I27</f>
        <v>45700</v>
      </c>
      <c r="J26" s="140">
        <f t="shared" ref="J26:K26" si="7">J27</f>
        <v>47100</v>
      </c>
      <c r="K26" s="140">
        <f t="shared" si="7"/>
        <v>49000</v>
      </c>
    </row>
    <row r="27" spans="1:11" ht="89.25">
      <c r="A27" s="150" t="s">
        <v>1915</v>
      </c>
      <c r="B27" s="382" t="s">
        <v>273</v>
      </c>
      <c r="C27" s="149" t="s">
        <v>126</v>
      </c>
      <c r="D27" s="149" t="s">
        <v>235</v>
      </c>
      <c r="E27" s="149" t="s">
        <v>1774</v>
      </c>
      <c r="F27" s="149" t="s">
        <v>131</v>
      </c>
      <c r="G27" s="149" t="s">
        <v>129</v>
      </c>
      <c r="H27" s="149" t="s">
        <v>133</v>
      </c>
      <c r="I27" s="140">
        <v>45700</v>
      </c>
      <c r="J27" s="140">
        <v>47100</v>
      </c>
      <c r="K27" s="140">
        <v>49000</v>
      </c>
    </row>
    <row r="28" spans="1:11" ht="51">
      <c r="A28" s="7" t="s">
        <v>1916</v>
      </c>
      <c r="B28" s="382" t="s">
        <v>273</v>
      </c>
      <c r="C28" s="149" t="s">
        <v>126</v>
      </c>
      <c r="D28" s="149" t="s">
        <v>235</v>
      </c>
      <c r="E28" s="149" t="s">
        <v>1917</v>
      </c>
      <c r="F28" s="149" t="s">
        <v>131</v>
      </c>
      <c r="G28" s="149" t="s">
        <v>129</v>
      </c>
      <c r="H28" s="149" t="s">
        <v>133</v>
      </c>
      <c r="I28" s="140">
        <f>I29</f>
        <v>-4300</v>
      </c>
      <c r="J28" s="140">
        <f t="shared" ref="J28:K28" si="8">J29</f>
        <v>-4300</v>
      </c>
      <c r="K28" s="140">
        <f t="shared" si="8"/>
        <v>-4500</v>
      </c>
    </row>
    <row r="29" spans="1:11" ht="89.25">
      <c r="A29" s="260" t="s">
        <v>1918</v>
      </c>
      <c r="B29" s="382" t="s">
        <v>273</v>
      </c>
      <c r="C29" s="149" t="s">
        <v>126</v>
      </c>
      <c r="D29" s="149" t="s">
        <v>235</v>
      </c>
      <c r="E29" s="149" t="s">
        <v>1775</v>
      </c>
      <c r="F29" s="149" t="s">
        <v>131</v>
      </c>
      <c r="G29" s="149" t="s">
        <v>129</v>
      </c>
      <c r="H29" s="149" t="s">
        <v>133</v>
      </c>
      <c r="I29" s="140">
        <v>-4300</v>
      </c>
      <c r="J29" s="140">
        <v>-4300</v>
      </c>
      <c r="K29" s="140">
        <v>-4500</v>
      </c>
    </row>
    <row r="30" spans="1:11">
      <c r="A30" s="7" t="s">
        <v>88</v>
      </c>
      <c r="B30" s="382" t="s">
        <v>130</v>
      </c>
      <c r="C30" s="149" t="s">
        <v>126</v>
      </c>
      <c r="D30" s="149" t="s">
        <v>227</v>
      </c>
      <c r="E30" s="149" t="s">
        <v>128</v>
      </c>
      <c r="F30" s="149" t="s">
        <v>127</v>
      </c>
      <c r="G30" s="149" t="s">
        <v>129</v>
      </c>
      <c r="H30" s="149" t="s">
        <v>162</v>
      </c>
      <c r="I30" s="141">
        <f>I36+I38+I40+I31</f>
        <v>154983600</v>
      </c>
      <c r="J30" s="141">
        <f>J36+J38+J40+J31</f>
        <v>162353900</v>
      </c>
      <c r="K30" s="141">
        <f>K36+K38+K40+K31</f>
        <v>168799400</v>
      </c>
    </row>
    <row r="31" spans="1:11" ht="25.5">
      <c r="A31" s="312" t="s">
        <v>1383</v>
      </c>
      <c r="B31" s="382" t="s">
        <v>130</v>
      </c>
      <c r="C31" s="149" t="s">
        <v>126</v>
      </c>
      <c r="D31" s="149" t="s">
        <v>227</v>
      </c>
      <c r="E31" s="149" t="s">
        <v>132</v>
      </c>
      <c r="F31" s="149" t="s">
        <v>127</v>
      </c>
      <c r="G31" s="149" t="s">
        <v>129</v>
      </c>
      <c r="H31" s="149" t="s">
        <v>133</v>
      </c>
      <c r="I31" s="141">
        <f>I32+I34</f>
        <v>138830600</v>
      </c>
      <c r="J31" s="141">
        <f>J32+J34</f>
        <v>145745900</v>
      </c>
      <c r="K31" s="141">
        <f>K32+K34</f>
        <v>151716900</v>
      </c>
    </row>
    <row r="32" spans="1:11" ht="25.5">
      <c r="A32" s="7" t="s">
        <v>1384</v>
      </c>
      <c r="B32" s="382" t="s">
        <v>130</v>
      </c>
      <c r="C32" s="149" t="s">
        <v>126</v>
      </c>
      <c r="D32" s="149" t="s">
        <v>227</v>
      </c>
      <c r="E32" s="149" t="s">
        <v>221</v>
      </c>
      <c r="F32" s="149" t="s">
        <v>131</v>
      </c>
      <c r="G32" s="149" t="s">
        <v>129</v>
      </c>
      <c r="H32" s="149" t="s">
        <v>133</v>
      </c>
      <c r="I32" s="141">
        <f t="shared" ref="I32:K32" si="9">I33</f>
        <v>121446100</v>
      </c>
      <c r="J32" s="141">
        <f t="shared" si="9"/>
        <v>127203600</v>
      </c>
      <c r="K32" s="141">
        <f t="shared" si="9"/>
        <v>132419000</v>
      </c>
    </row>
    <row r="33" spans="1:11" ht="25.5">
      <c r="A33" s="7" t="s">
        <v>1384</v>
      </c>
      <c r="B33" s="382" t="s">
        <v>130</v>
      </c>
      <c r="C33" s="149" t="s">
        <v>126</v>
      </c>
      <c r="D33" s="149" t="s">
        <v>227</v>
      </c>
      <c r="E33" s="151" t="s">
        <v>1385</v>
      </c>
      <c r="F33" s="149" t="s">
        <v>131</v>
      </c>
      <c r="G33" s="149" t="s">
        <v>129</v>
      </c>
      <c r="H33" s="149" t="s">
        <v>133</v>
      </c>
      <c r="I33" s="141">
        <v>121446100</v>
      </c>
      <c r="J33" s="141">
        <v>127203600</v>
      </c>
      <c r="K33" s="141">
        <v>132419000</v>
      </c>
    </row>
    <row r="34" spans="1:11" ht="38.25">
      <c r="A34" s="7" t="s">
        <v>1386</v>
      </c>
      <c r="B34" s="382" t="s">
        <v>130</v>
      </c>
      <c r="C34" s="149" t="s">
        <v>126</v>
      </c>
      <c r="D34" s="149" t="s">
        <v>227</v>
      </c>
      <c r="E34" s="151" t="s">
        <v>1387</v>
      </c>
      <c r="F34" s="149" t="s">
        <v>131</v>
      </c>
      <c r="G34" s="149" t="s">
        <v>129</v>
      </c>
      <c r="H34" s="149" t="s">
        <v>133</v>
      </c>
      <c r="I34" s="141">
        <f t="shared" ref="I34:K34" si="10">I35</f>
        <v>17384500</v>
      </c>
      <c r="J34" s="141">
        <f t="shared" si="10"/>
        <v>18542300</v>
      </c>
      <c r="K34" s="141">
        <f t="shared" si="10"/>
        <v>19297900</v>
      </c>
    </row>
    <row r="35" spans="1:11" ht="51">
      <c r="A35" s="7" t="s">
        <v>1388</v>
      </c>
      <c r="B35" s="382" t="s">
        <v>130</v>
      </c>
      <c r="C35" s="149" t="s">
        <v>126</v>
      </c>
      <c r="D35" s="149" t="s">
        <v>227</v>
      </c>
      <c r="E35" s="151" t="s">
        <v>1895</v>
      </c>
      <c r="F35" s="149" t="s">
        <v>131</v>
      </c>
      <c r="G35" s="149" t="s">
        <v>129</v>
      </c>
      <c r="H35" s="149" t="s">
        <v>133</v>
      </c>
      <c r="I35" s="141">
        <v>17384500</v>
      </c>
      <c r="J35" s="141">
        <v>18542300</v>
      </c>
      <c r="K35" s="141">
        <v>19297900</v>
      </c>
    </row>
    <row r="36" spans="1:11">
      <c r="A36" s="7" t="s">
        <v>89</v>
      </c>
      <c r="B36" s="382" t="s">
        <v>130</v>
      </c>
      <c r="C36" s="149" t="s">
        <v>126</v>
      </c>
      <c r="D36" s="149" t="s">
        <v>227</v>
      </c>
      <c r="E36" s="151" t="s">
        <v>224</v>
      </c>
      <c r="F36" s="149" t="s">
        <v>223</v>
      </c>
      <c r="G36" s="149" t="s">
        <v>129</v>
      </c>
      <c r="H36" s="149" t="s">
        <v>133</v>
      </c>
      <c r="I36" s="141">
        <f t="shared" ref="I36:K36" si="11">SUM(I37:I37)</f>
        <v>526000</v>
      </c>
      <c r="J36" s="141">
        <f t="shared" si="11"/>
        <v>351000</v>
      </c>
      <c r="K36" s="141">
        <f t="shared" si="11"/>
        <v>175000</v>
      </c>
    </row>
    <row r="37" spans="1:11">
      <c r="A37" s="7" t="s">
        <v>89</v>
      </c>
      <c r="B37" s="382" t="s">
        <v>130</v>
      </c>
      <c r="C37" s="149" t="s">
        <v>126</v>
      </c>
      <c r="D37" s="149" t="s">
        <v>227</v>
      </c>
      <c r="E37" s="151" t="s">
        <v>225</v>
      </c>
      <c r="F37" s="149" t="s">
        <v>223</v>
      </c>
      <c r="G37" s="149" t="s">
        <v>129</v>
      </c>
      <c r="H37" s="149" t="s">
        <v>133</v>
      </c>
      <c r="I37" s="140">
        <v>526000</v>
      </c>
      <c r="J37" s="140">
        <v>351000</v>
      </c>
      <c r="K37" s="140">
        <v>175000</v>
      </c>
    </row>
    <row r="38" spans="1:11">
      <c r="A38" s="7" t="s">
        <v>19</v>
      </c>
      <c r="B38" s="382" t="s">
        <v>130</v>
      </c>
      <c r="C38" s="149" t="s">
        <v>126</v>
      </c>
      <c r="D38" s="149" t="s">
        <v>227</v>
      </c>
      <c r="E38" s="151" t="s">
        <v>32</v>
      </c>
      <c r="F38" s="149" t="s">
        <v>131</v>
      </c>
      <c r="G38" s="149" t="s">
        <v>129</v>
      </c>
      <c r="H38" s="149" t="s">
        <v>133</v>
      </c>
      <c r="I38" s="141">
        <f>I39</f>
        <v>7000</v>
      </c>
      <c r="J38" s="141">
        <f t="shared" ref="J38:K38" si="12">J39</f>
        <v>7000</v>
      </c>
      <c r="K38" s="141">
        <f t="shared" si="12"/>
        <v>7500</v>
      </c>
    </row>
    <row r="39" spans="1:11">
      <c r="A39" s="7" t="s">
        <v>19</v>
      </c>
      <c r="B39" s="382" t="s">
        <v>130</v>
      </c>
      <c r="C39" s="149" t="s">
        <v>126</v>
      </c>
      <c r="D39" s="149" t="s">
        <v>227</v>
      </c>
      <c r="E39" s="151" t="s">
        <v>205</v>
      </c>
      <c r="F39" s="149" t="s">
        <v>131</v>
      </c>
      <c r="G39" s="149" t="s">
        <v>129</v>
      </c>
      <c r="H39" s="149" t="s">
        <v>133</v>
      </c>
      <c r="I39" s="140">
        <v>7000</v>
      </c>
      <c r="J39" s="140">
        <v>7000</v>
      </c>
      <c r="K39" s="140">
        <v>7500</v>
      </c>
    </row>
    <row r="40" spans="1:11" ht="25.5">
      <c r="A40" s="7" t="s">
        <v>629</v>
      </c>
      <c r="B40" s="382" t="s">
        <v>130</v>
      </c>
      <c r="C40" s="149" t="s">
        <v>126</v>
      </c>
      <c r="D40" s="149" t="s">
        <v>227</v>
      </c>
      <c r="E40" s="149" t="s">
        <v>22</v>
      </c>
      <c r="F40" s="149" t="s">
        <v>223</v>
      </c>
      <c r="G40" s="149" t="s">
        <v>129</v>
      </c>
      <c r="H40" s="149" t="s">
        <v>133</v>
      </c>
      <c r="I40" s="141">
        <f t="shared" ref="I40:K40" si="13">I41</f>
        <v>15620000</v>
      </c>
      <c r="J40" s="141">
        <f t="shared" si="13"/>
        <v>16250000</v>
      </c>
      <c r="K40" s="141">
        <f t="shared" si="13"/>
        <v>16900000</v>
      </c>
    </row>
    <row r="41" spans="1:11" ht="25.5">
      <c r="A41" s="7" t="s">
        <v>276</v>
      </c>
      <c r="B41" s="382" t="s">
        <v>130</v>
      </c>
      <c r="C41" s="149" t="s">
        <v>126</v>
      </c>
      <c r="D41" s="149" t="s">
        <v>227</v>
      </c>
      <c r="E41" s="149" t="s">
        <v>277</v>
      </c>
      <c r="F41" s="149" t="s">
        <v>223</v>
      </c>
      <c r="G41" s="149" t="s">
        <v>129</v>
      </c>
      <c r="H41" s="149" t="s">
        <v>133</v>
      </c>
      <c r="I41" s="140">
        <v>15620000</v>
      </c>
      <c r="J41" s="140">
        <v>16250000</v>
      </c>
      <c r="K41" s="140">
        <v>16900000</v>
      </c>
    </row>
    <row r="42" spans="1:11">
      <c r="A42" s="7" t="s">
        <v>90</v>
      </c>
      <c r="B42" s="382" t="s">
        <v>130</v>
      </c>
      <c r="C42" s="149" t="s">
        <v>126</v>
      </c>
      <c r="D42" s="149" t="s">
        <v>228</v>
      </c>
      <c r="E42" s="149" t="s">
        <v>128</v>
      </c>
      <c r="F42" s="149" t="s">
        <v>127</v>
      </c>
      <c r="G42" s="149" t="s">
        <v>129</v>
      </c>
      <c r="H42" s="149" t="s">
        <v>162</v>
      </c>
      <c r="I42" s="141">
        <f t="shared" ref="I42:K42" si="14">I45+I43</f>
        <v>1776900</v>
      </c>
      <c r="J42" s="141">
        <f t="shared" si="14"/>
        <v>1848000</v>
      </c>
      <c r="K42" s="141">
        <f t="shared" si="14"/>
        <v>1921800</v>
      </c>
    </row>
    <row r="43" spans="1:11">
      <c r="A43" s="7" t="s">
        <v>240</v>
      </c>
      <c r="B43" s="382" t="s">
        <v>130</v>
      </c>
      <c r="C43" s="149" t="s">
        <v>126</v>
      </c>
      <c r="D43" s="149" t="s">
        <v>228</v>
      </c>
      <c r="E43" s="149" t="s">
        <v>132</v>
      </c>
      <c r="F43" s="149" t="s">
        <v>127</v>
      </c>
      <c r="G43" s="149" t="s">
        <v>129</v>
      </c>
      <c r="H43" s="149" t="s">
        <v>133</v>
      </c>
      <c r="I43" s="141">
        <f t="shared" ref="I43:K43" si="15">I44</f>
        <v>8000</v>
      </c>
      <c r="J43" s="141">
        <f t="shared" si="15"/>
        <v>8300</v>
      </c>
      <c r="K43" s="141">
        <f t="shared" si="15"/>
        <v>8600</v>
      </c>
    </row>
    <row r="44" spans="1:11" ht="38.25">
      <c r="A44" s="7" t="s">
        <v>241</v>
      </c>
      <c r="B44" s="382" t="s">
        <v>130</v>
      </c>
      <c r="C44" s="149" t="s">
        <v>126</v>
      </c>
      <c r="D44" s="149" t="s">
        <v>228</v>
      </c>
      <c r="E44" s="149" t="s">
        <v>242</v>
      </c>
      <c r="F44" s="149" t="s">
        <v>227</v>
      </c>
      <c r="G44" s="149" t="s">
        <v>129</v>
      </c>
      <c r="H44" s="149" t="s">
        <v>133</v>
      </c>
      <c r="I44" s="140">
        <v>8000</v>
      </c>
      <c r="J44" s="140">
        <v>8300</v>
      </c>
      <c r="K44" s="140">
        <v>8600</v>
      </c>
    </row>
    <row r="45" spans="1:11">
      <c r="A45" s="7" t="s">
        <v>91</v>
      </c>
      <c r="B45" s="382" t="s">
        <v>130</v>
      </c>
      <c r="C45" s="149" t="s">
        <v>126</v>
      </c>
      <c r="D45" s="149" t="s">
        <v>228</v>
      </c>
      <c r="E45" s="151" t="s">
        <v>229</v>
      </c>
      <c r="F45" s="149" t="s">
        <v>127</v>
      </c>
      <c r="G45" s="149" t="s">
        <v>129</v>
      </c>
      <c r="H45" s="149" t="s">
        <v>133</v>
      </c>
      <c r="I45" s="141">
        <f>I46+I48</f>
        <v>1768900</v>
      </c>
      <c r="J45" s="141">
        <f t="shared" ref="J45:K45" si="16">J46+J48</f>
        <v>1839700</v>
      </c>
      <c r="K45" s="141">
        <f t="shared" si="16"/>
        <v>1913200</v>
      </c>
    </row>
    <row r="46" spans="1:11">
      <c r="A46" s="152" t="s">
        <v>1085</v>
      </c>
      <c r="B46" s="382" t="s">
        <v>130</v>
      </c>
      <c r="C46" s="149" t="s">
        <v>126</v>
      </c>
      <c r="D46" s="149" t="s">
        <v>228</v>
      </c>
      <c r="E46" s="151" t="s">
        <v>1086</v>
      </c>
      <c r="F46" s="149" t="s">
        <v>127</v>
      </c>
      <c r="G46" s="149" t="s">
        <v>129</v>
      </c>
      <c r="H46" s="149" t="s">
        <v>133</v>
      </c>
      <c r="I46" s="141">
        <f t="shared" ref="I46:K46" si="17">I47</f>
        <v>1758900</v>
      </c>
      <c r="J46" s="141">
        <f t="shared" si="17"/>
        <v>1829300</v>
      </c>
      <c r="K46" s="141">
        <f t="shared" si="17"/>
        <v>1902500</v>
      </c>
    </row>
    <row r="47" spans="1:11" ht="25.5">
      <c r="A47" s="152" t="s">
        <v>617</v>
      </c>
      <c r="B47" s="382" t="s">
        <v>130</v>
      </c>
      <c r="C47" s="149" t="s">
        <v>126</v>
      </c>
      <c r="D47" s="149" t="s">
        <v>228</v>
      </c>
      <c r="E47" s="151" t="s">
        <v>618</v>
      </c>
      <c r="F47" s="149" t="s">
        <v>227</v>
      </c>
      <c r="G47" s="149" t="s">
        <v>129</v>
      </c>
      <c r="H47" s="149" t="s">
        <v>133</v>
      </c>
      <c r="I47" s="140">
        <v>1758900</v>
      </c>
      <c r="J47" s="140">
        <v>1829300</v>
      </c>
      <c r="K47" s="140">
        <v>1902500</v>
      </c>
    </row>
    <row r="48" spans="1:11">
      <c r="A48" s="152" t="s">
        <v>1087</v>
      </c>
      <c r="B48" s="382" t="s">
        <v>130</v>
      </c>
      <c r="C48" s="149" t="s">
        <v>126</v>
      </c>
      <c r="D48" s="149" t="s">
        <v>228</v>
      </c>
      <c r="E48" s="151" t="s">
        <v>1088</v>
      </c>
      <c r="F48" s="149" t="s">
        <v>127</v>
      </c>
      <c r="G48" s="149" t="s">
        <v>129</v>
      </c>
      <c r="H48" s="149" t="s">
        <v>133</v>
      </c>
      <c r="I48" s="141">
        <f t="shared" ref="I48:K48" si="18">I49</f>
        <v>10000</v>
      </c>
      <c r="J48" s="141">
        <f t="shared" si="18"/>
        <v>10400</v>
      </c>
      <c r="K48" s="141">
        <f t="shared" si="18"/>
        <v>10700</v>
      </c>
    </row>
    <row r="49" spans="1:14" ht="38.25">
      <c r="A49" s="7" t="s">
        <v>620</v>
      </c>
      <c r="B49" s="382" t="s">
        <v>130</v>
      </c>
      <c r="C49" s="149" t="s">
        <v>126</v>
      </c>
      <c r="D49" s="149" t="s">
        <v>228</v>
      </c>
      <c r="E49" s="151" t="s">
        <v>619</v>
      </c>
      <c r="F49" s="149" t="s">
        <v>227</v>
      </c>
      <c r="G49" s="149" t="s">
        <v>129</v>
      </c>
      <c r="H49" s="149" t="s">
        <v>133</v>
      </c>
      <c r="I49" s="140">
        <v>10000</v>
      </c>
      <c r="J49" s="140">
        <v>10400</v>
      </c>
      <c r="K49" s="140">
        <v>10700</v>
      </c>
    </row>
    <row r="50" spans="1:14">
      <c r="A50" s="7" t="s">
        <v>20</v>
      </c>
      <c r="B50" s="382" t="s">
        <v>162</v>
      </c>
      <c r="C50" s="149" t="s">
        <v>126</v>
      </c>
      <c r="D50" s="149" t="s">
        <v>31</v>
      </c>
      <c r="E50" s="151" t="s">
        <v>128</v>
      </c>
      <c r="F50" s="149" t="s">
        <v>127</v>
      </c>
      <c r="G50" s="149" t="s">
        <v>129</v>
      </c>
      <c r="H50" s="149" t="s">
        <v>162</v>
      </c>
      <c r="I50" s="141">
        <f t="shared" ref="I50:K50" si="19">I51+I53</f>
        <v>5515000</v>
      </c>
      <c r="J50" s="141">
        <f t="shared" si="19"/>
        <v>5515000</v>
      </c>
      <c r="K50" s="141">
        <f t="shared" si="19"/>
        <v>5515000</v>
      </c>
    </row>
    <row r="51" spans="1:14" ht="25.5">
      <c r="A51" s="260" t="s">
        <v>92</v>
      </c>
      <c r="B51" s="382" t="s">
        <v>162</v>
      </c>
      <c r="C51" s="149" t="s">
        <v>126</v>
      </c>
      <c r="D51" s="149" t="s">
        <v>31</v>
      </c>
      <c r="E51" s="151" t="s">
        <v>32</v>
      </c>
      <c r="F51" s="149" t="s">
        <v>131</v>
      </c>
      <c r="G51" s="149" t="s">
        <v>129</v>
      </c>
      <c r="H51" s="149" t="s">
        <v>133</v>
      </c>
      <c r="I51" s="141">
        <f t="shared" ref="I51:K51" si="20">I52</f>
        <v>5500000</v>
      </c>
      <c r="J51" s="141">
        <f t="shared" si="20"/>
        <v>5500000</v>
      </c>
      <c r="K51" s="141">
        <f t="shared" si="20"/>
        <v>5500000</v>
      </c>
    </row>
    <row r="52" spans="1:14" ht="38.25">
      <c r="A52" s="7" t="s">
        <v>1092</v>
      </c>
      <c r="B52" s="382" t="s">
        <v>130</v>
      </c>
      <c r="C52" s="149" t="s">
        <v>126</v>
      </c>
      <c r="D52" s="149" t="s">
        <v>31</v>
      </c>
      <c r="E52" s="151" t="s">
        <v>205</v>
      </c>
      <c r="F52" s="149" t="s">
        <v>131</v>
      </c>
      <c r="G52" s="149" t="s">
        <v>129</v>
      </c>
      <c r="H52" s="149" t="s">
        <v>133</v>
      </c>
      <c r="I52" s="140">
        <v>5500000</v>
      </c>
      <c r="J52" s="140">
        <v>5500000</v>
      </c>
      <c r="K52" s="140">
        <v>5500000</v>
      </c>
    </row>
    <row r="53" spans="1:14" ht="25.5">
      <c r="A53" s="260" t="s">
        <v>1212</v>
      </c>
      <c r="B53" s="382" t="s">
        <v>5</v>
      </c>
      <c r="C53" s="149" t="s">
        <v>126</v>
      </c>
      <c r="D53" s="149" t="s">
        <v>31</v>
      </c>
      <c r="E53" s="151" t="s">
        <v>1213</v>
      </c>
      <c r="F53" s="149" t="s">
        <v>131</v>
      </c>
      <c r="G53" s="149" t="s">
        <v>129</v>
      </c>
      <c r="H53" s="149" t="s">
        <v>133</v>
      </c>
      <c r="I53" s="140">
        <v>15000</v>
      </c>
      <c r="J53" s="140">
        <v>15000</v>
      </c>
      <c r="K53" s="140">
        <v>15000</v>
      </c>
    </row>
    <row r="54" spans="1:14" ht="25.5">
      <c r="A54" s="260" t="s">
        <v>100</v>
      </c>
      <c r="B54" s="382" t="s">
        <v>162</v>
      </c>
      <c r="C54" s="149" t="s">
        <v>126</v>
      </c>
      <c r="D54" s="149" t="s">
        <v>27</v>
      </c>
      <c r="E54" s="151" t="s">
        <v>128</v>
      </c>
      <c r="F54" s="149" t="s">
        <v>127</v>
      </c>
      <c r="G54" s="149" t="s">
        <v>129</v>
      </c>
      <c r="H54" s="149" t="s">
        <v>162</v>
      </c>
      <c r="I54" s="141">
        <f>I55+I65+I68</f>
        <v>57093700</v>
      </c>
      <c r="J54" s="141">
        <f>J55+J65+J68</f>
        <v>61601550</v>
      </c>
      <c r="K54" s="141">
        <f>K55+K65+K68</f>
        <v>66524710</v>
      </c>
    </row>
    <row r="55" spans="1:14" ht="63.75">
      <c r="A55" s="260" t="s">
        <v>1093</v>
      </c>
      <c r="B55" s="382" t="s">
        <v>162</v>
      </c>
      <c r="C55" s="149" t="s">
        <v>126</v>
      </c>
      <c r="D55" s="149" t="s">
        <v>27</v>
      </c>
      <c r="E55" s="151" t="s">
        <v>29</v>
      </c>
      <c r="F55" s="149" t="s">
        <v>127</v>
      </c>
      <c r="G55" s="149" t="s">
        <v>129</v>
      </c>
      <c r="H55" s="149" t="s">
        <v>28</v>
      </c>
      <c r="I55" s="141">
        <f>I56+I60+I58+I63</f>
        <v>56801200</v>
      </c>
      <c r="J55" s="141">
        <f t="shared" ref="J55:K55" si="21">J56+J60+J58+J63</f>
        <v>61319050</v>
      </c>
      <c r="K55" s="141">
        <f t="shared" si="21"/>
        <v>66242210</v>
      </c>
    </row>
    <row r="56" spans="1:14" ht="51">
      <c r="A56" s="260" t="s">
        <v>213</v>
      </c>
      <c r="B56" s="382" t="s">
        <v>162</v>
      </c>
      <c r="C56" s="149" t="s">
        <v>126</v>
      </c>
      <c r="D56" s="149" t="s">
        <v>27</v>
      </c>
      <c r="E56" s="151" t="s">
        <v>212</v>
      </c>
      <c r="F56" s="149" t="s">
        <v>127</v>
      </c>
      <c r="G56" s="149" t="s">
        <v>129</v>
      </c>
      <c r="H56" s="149" t="s">
        <v>28</v>
      </c>
      <c r="I56" s="141">
        <f t="shared" ref="I56:K56" si="22">I57</f>
        <v>37640000</v>
      </c>
      <c r="J56" s="141">
        <f t="shared" si="22"/>
        <v>41400000</v>
      </c>
      <c r="K56" s="141">
        <f t="shared" si="22"/>
        <v>45535000</v>
      </c>
    </row>
    <row r="57" spans="1:14" ht="76.5">
      <c r="A57" s="260" t="s">
        <v>1172</v>
      </c>
      <c r="B57" s="383" t="s">
        <v>66</v>
      </c>
      <c r="C57" s="159" t="s">
        <v>126</v>
      </c>
      <c r="D57" s="159" t="s">
        <v>27</v>
      </c>
      <c r="E57" s="160" t="s">
        <v>243</v>
      </c>
      <c r="F57" s="159" t="s">
        <v>227</v>
      </c>
      <c r="G57" s="159" t="s">
        <v>129</v>
      </c>
      <c r="H57" s="159" t="s">
        <v>28</v>
      </c>
      <c r="I57" s="140">
        <v>37640000</v>
      </c>
      <c r="J57" s="140">
        <v>41400000</v>
      </c>
      <c r="K57" s="140">
        <v>45535000</v>
      </c>
    </row>
    <row r="58" spans="1:14" ht="63.75">
      <c r="A58" s="260" t="s">
        <v>1094</v>
      </c>
      <c r="B58" s="383" t="s">
        <v>66</v>
      </c>
      <c r="C58" s="159" t="s">
        <v>126</v>
      </c>
      <c r="D58" s="159" t="s">
        <v>27</v>
      </c>
      <c r="E58" s="160" t="s">
        <v>193</v>
      </c>
      <c r="F58" s="159" t="s">
        <v>127</v>
      </c>
      <c r="G58" s="159" t="s">
        <v>129</v>
      </c>
      <c r="H58" s="159" t="s">
        <v>28</v>
      </c>
      <c r="I58" s="141">
        <f t="shared" ref="I58:K58" si="23">I59</f>
        <v>200000</v>
      </c>
      <c r="J58" s="141">
        <f t="shared" si="23"/>
        <v>200000</v>
      </c>
      <c r="K58" s="141">
        <f t="shared" si="23"/>
        <v>200000</v>
      </c>
    </row>
    <row r="59" spans="1:14" ht="63.75">
      <c r="A59" s="7" t="s">
        <v>1095</v>
      </c>
      <c r="B59" s="383" t="s">
        <v>66</v>
      </c>
      <c r="C59" s="159" t="s">
        <v>126</v>
      </c>
      <c r="D59" s="159" t="s">
        <v>27</v>
      </c>
      <c r="E59" s="160" t="s">
        <v>194</v>
      </c>
      <c r="F59" s="159" t="s">
        <v>227</v>
      </c>
      <c r="G59" s="159" t="s">
        <v>129</v>
      </c>
      <c r="H59" s="159" t="s">
        <v>28</v>
      </c>
      <c r="I59" s="140">
        <v>200000</v>
      </c>
      <c r="J59" s="140">
        <v>200000</v>
      </c>
      <c r="K59" s="140">
        <v>200000</v>
      </c>
    </row>
    <row r="60" spans="1:14" ht="63.75">
      <c r="A60" s="260" t="s">
        <v>1096</v>
      </c>
      <c r="B60" s="382" t="s">
        <v>162</v>
      </c>
      <c r="C60" s="149" t="s">
        <v>126</v>
      </c>
      <c r="D60" s="149" t="s">
        <v>27</v>
      </c>
      <c r="E60" s="151" t="s">
        <v>195</v>
      </c>
      <c r="F60" s="149" t="s">
        <v>127</v>
      </c>
      <c r="G60" s="149" t="s">
        <v>129</v>
      </c>
      <c r="H60" s="149" t="s">
        <v>28</v>
      </c>
      <c r="I60" s="141">
        <f>I62+I61</f>
        <v>545000</v>
      </c>
      <c r="J60" s="141">
        <f t="shared" ref="J60:K60" si="24">J62+J61</f>
        <v>545000</v>
      </c>
      <c r="K60" s="141">
        <f t="shared" si="24"/>
        <v>545000</v>
      </c>
    </row>
    <row r="61" spans="1:14" ht="51">
      <c r="A61" s="7" t="s">
        <v>1097</v>
      </c>
      <c r="B61" s="382" t="s">
        <v>5</v>
      </c>
      <c r="C61" s="149" t="s">
        <v>126</v>
      </c>
      <c r="D61" s="149" t="s">
        <v>27</v>
      </c>
      <c r="E61" s="151" t="s">
        <v>196</v>
      </c>
      <c r="F61" s="149" t="s">
        <v>227</v>
      </c>
      <c r="G61" s="149" t="s">
        <v>129</v>
      </c>
      <c r="H61" s="149" t="s">
        <v>28</v>
      </c>
      <c r="I61" s="140">
        <v>15000</v>
      </c>
      <c r="J61" s="140">
        <v>15000</v>
      </c>
      <c r="K61" s="140">
        <v>15000</v>
      </c>
    </row>
    <row r="62" spans="1:14" ht="51">
      <c r="A62" s="260" t="s">
        <v>1097</v>
      </c>
      <c r="B62" s="382" t="s">
        <v>66</v>
      </c>
      <c r="C62" s="149" t="s">
        <v>126</v>
      </c>
      <c r="D62" s="149" t="s">
        <v>27</v>
      </c>
      <c r="E62" s="151" t="s">
        <v>196</v>
      </c>
      <c r="F62" s="149" t="s">
        <v>227</v>
      </c>
      <c r="G62" s="149" t="s">
        <v>129</v>
      </c>
      <c r="H62" s="149" t="s">
        <v>28</v>
      </c>
      <c r="I62" s="244">
        <v>530000</v>
      </c>
      <c r="J62" s="244">
        <v>530000</v>
      </c>
      <c r="K62" s="244">
        <v>530000</v>
      </c>
    </row>
    <row r="63" spans="1:14" ht="38.25">
      <c r="A63" s="403" t="s">
        <v>1919</v>
      </c>
      <c r="B63" s="382" t="s">
        <v>66</v>
      </c>
      <c r="C63" s="149" t="s">
        <v>126</v>
      </c>
      <c r="D63" s="149" t="s">
        <v>27</v>
      </c>
      <c r="E63" s="151" t="s">
        <v>1920</v>
      </c>
      <c r="F63" s="149" t="s">
        <v>127</v>
      </c>
      <c r="G63" s="149" t="s">
        <v>129</v>
      </c>
      <c r="H63" s="149" t="s">
        <v>28</v>
      </c>
      <c r="I63" s="140">
        <f>I64</f>
        <v>18416200</v>
      </c>
      <c r="J63" s="140">
        <f t="shared" ref="J63:K63" si="25">J64</f>
        <v>19174050</v>
      </c>
      <c r="K63" s="140">
        <f t="shared" si="25"/>
        <v>19962210</v>
      </c>
    </row>
    <row r="64" spans="1:14" ht="25.5">
      <c r="A64" s="403" t="s">
        <v>1921</v>
      </c>
      <c r="B64" s="382" t="s">
        <v>66</v>
      </c>
      <c r="C64" s="149" t="s">
        <v>126</v>
      </c>
      <c r="D64" s="149" t="s">
        <v>27</v>
      </c>
      <c r="E64" s="151" t="s">
        <v>1922</v>
      </c>
      <c r="F64" s="149" t="s">
        <v>227</v>
      </c>
      <c r="G64" s="149" t="s">
        <v>129</v>
      </c>
      <c r="H64" s="149" t="s">
        <v>28</v>
      </c>
      <c r="I64" s="140">
        <v>18416200</v>
      </c>
      <c r="J64" s="140">
        <v>19174050</v>
      </c>
      <c r="K64" s="140">
        <v>19962210</v>
      </c>
      <c r="L64" s="111"/>
      <c r="M64" s="111"/>
      <c r="N64" s="111"/>
    </row>
    <row r="65" spans="1:14">
      <c r="A65" s="180" t="s">
        <v>9</v>
      </c>
      <c r="B65" s="382" t="s">
        <v>66</v>
      </c>
      <c r="C65" s="149" t="s">
        <v>126</v>
      </c>
      <c r="D65" s="149" t="s">
        <v>27</v>
      </c>
      <c r="E65" s="151" t="s">
        <v>206</v>
      </c>
      <c r="F65" s="149" t="s">
        <v>127</v>
      </c>
      <c r="G65" s="149" t="s">
        <v>129</v>
      </c>
      <c r="H65" s="149" t="s">
        <v>28</v>
      </c>
      <c r="I65" s="141">
        <f t="shared" ref="I65:K66" si="26">I66</f>
        <v>45000</v>
      </c>
      <c r="J65" s="141">
        <f t="shared" si="26"/>
        <v>35000</v>
      </c>
      <c r="K65" s="141">
        <f t="shared" si="26"/>
        <v>35000</v>
      </c>
      <c r="L65" s="111"/>
      <c r="M65" s="111"/>
      <c r="N65" s="111"/>
    </row>
    <row r="66" spans="1:14" ht="38.25">
      <c r="A66" s="7" t="s">
        <v>10</v>
      </c>
      <c r="B66" s="382" t="s">
        <v>66</v>
      </c>
      <c r="C66" s="149" t="s">
        <v>126</v>
      </c>
      <c r="D66" s="149" t="s">
        <v>27</v>
      </c>
      <c r="E66" s="151" t="s">
        <v>197</v>
      </c>
      <c r="F66" s="149" t="s">
        <v>127</v>
      </c>
      <c r="G66" s="149" t="s">
        <v>129</v>
      </c>
      <c r="H66" s="149" t="s">
        <v>28</v>
      </c>
      <c r="I66" s="141">
        <f t="shared" si="26"/>
        <v>45000</v>
      </c>
      <c r="J66" s="141">
        <f t="shared" si="26"/>
        <v>35000</v>
      </c>
      <c r="K66" s="141">
        <f t="shared" si="26"/>
        <v>35000</v>
      </c>
    </row>
    <row r="67" spans="1:14" ht="38.25">
      <c r="A67" s="7" t="s">
        <v>120</v>
      </c>
      <c r="B67" s="382" t="s">
        <v>66</v>
      </c>
      <c r="C67" s="149" t="s">
        <v>126</v>
      </c>
      <c r="D67" s="149" t="s">
        <v>27</v>
      </c>
      <c r="E67" s="151" t="s">
        <v>198</v>
      </c>
      <c r="F67" s="149" t="s">
        <v>227</v>
      </c>
      <c r="G67" s="149" t="s">
        <v>129</v>
      </c>
      <c r="H67" s="149" t="s">
        <v>28</v>
      </c>
      <c r="I67" s="140">
        <v>45000</v>
      </c>
      <c r="J67" s="140">
        <v>35000</v>
      </c>
      <c r="K67" s="140">
        <v>35000</v>
      </c>
    </row>
    <row r="68" spans="1:14" ht="63.75">
      <c r="A68" s="260" t="s">
        <v>630</v>
      </c>
      <c r="B68" s="382" t="s">
        <v>66</v>
      </c>
      <c r="C68" s="149" t="s">
        <v>126</v>
      </c>
      <c r="D68" s="149" t="s">
        <v>27</v>
      </c>
      <c r="E68" s="151" t="s">
        <v>631</v>
      </c>
      <c r="F68" s="149" t="s">
        <v>227</v>
      </c>
      <c r="G68" s="149" t="s">
        <v>129</v>
      </c>
      <c r="H68" s="149" t="s">
        <v>28</v>
      </c>
      <c r="I68" s="141">
        <f t="shared" ref="I68:K69" si="27">I69</f>
        <v>247500</v>
      </c>
      <c r="J68" s="141">
        <f t="shared" si="27"/>
        <v>247500</v>
      </c>
      <c r="K68" s="141">
        <f t="shared" si="27"/>
        <v>247500</v>
      </c>
    </row>
    <row r="69" spans="1:14" ht="76.5">
      <c r="A69" s="260" t="s">
        <v>1882</v>
      </c>
      <c r="B69" s="382" t="s">
        <v>66</v>
      </c>
      <c r="C69" s="149" t="s">
        <v>126</v>
      </c>
      <c r="D69" s="149" t="s">
        <v>27</v>
      </c>
      <c r="E69" s="151" t="s">
        <v>1896</v>
      </c>
      <c r="F69" s="149" t="s">
        <v>127</v>
      </c>
      <c r="G69" s="149" t="s">
        <v>129</v>
      </c>
      <c r="H69" s="149" t="s">
        <v>28</v>
      </c>
      <c r="I69" s="141">
        <f t="shared" si="27"/>
        <v>247500</v>
      </c>
      <c r="J69" s="141">
        <f t="shared" si="27"/>
        <v>247500</v>
      </c>
      <c r="K69" s="141">
        <f t="shared" si="27"/>
        <v>247500</v>
      </c>
    </row>
    <row r="70" spans="1:14" ht="76.5">
      <c r="A70" s="260" t="s">
        <v>1883</v>
      </c>
      <c r="B70" s="382" t="s">
        <v>66</v>
      </c>
      <c r="C70" s="149" t="s">
        <v>126</v>
      </c>
      <c r="D70" s="149" t="s">
        <v>27</v>
      </c>
      <c r="E70" s="151" t="s">
        <v>1896</v>
      </c>
      <c r="F70" s="149" t="s">
        <v>227</v>
      </c>
      <c r="G70" s="149" t="s">
        <v>129</v>
      </c>
      <c r="H70" s="149" t="s">
        <v>28</v>
      </c>
      <c r="I70" s="140">
        <v>247500</v>
      </c>
      <c r="J70" s="140">
        <v>247500</v>
      </c>
      <c r="K70" s="140">
        <v>247500</v>
      </c>
    </row>
    <row r="71" spans="1:14">
      <c r="A71" s="7" t="s">
        <v>121</v>
      </c>
      <c r="B71" s="382" t="s">
        <v>76</v>
      </c>
      <c r="C71" s="149" t="s">
        <v>126</v>
      </c>
      <c r="D71" s="149" t="s">
        <v>199</v>
      </c>
      <c r="E71" s="151" t="s">
        <v>128</v>
      </c>
      <c r="F71" s="149" t="s">
        <v>127</v>
      </c>
      <c r="G71" s="149" t="s">
        <v>129</v>
      </c>
      <c r="H71" s="149" t="s">
        <v>162</v>
      </c>
      <c r="I71" s="141">
        <f t="shared" ref="I71:K71" si="28">I72</f>
        <v>1604480</v>
      </c>
      <c r="J71" s="141">
        <f t="shared" si="28"/>
        <v>1668650</v>
      </c>
      <c r="K71" s="141">
        <f t="shared" si="28"/>
        <v>1735400</v>
      </c>
    </row>
    <row r="72" spans="1:14">
      <c r="A72" s="7" t="s">
        <v>1098</v>
      </c>
      <c r="B72" s="382" t="s">
        <v>76</v>
      </c>
      <c r="C72" s="149" t="s">
        <v>126</v>
      </c>
      <c r="D72" s="149" t="s">
        <v>199</v>
      </c>
      <c r="E72" s="151" t="s">
        <v>132</v>
      </c>
      <c r="F72" s="149" t="s">
        <v>131</v>
      </c>
      <c r="G72" s="149" t="s">
        <v>129</v>
      </c>
      <c r="H72" s="149" t="s">
        <v>28</v>
      </c>
      <c r="I72" s="140">
        <f t="shared" ref="I72:K72" si="29">I73+I74+I75</f>
        <v>1604480</v>
      </c>
      <c r="J72" s="140">
        <f t="shared" si="29"/>
        <v>1668650</v>
      </c>
      <c r="K72" s="140">
        <f t="shared" si="29"/>
        <v>1735400</v>
      </c>
    </row>
    <row r="73" spans="1:14" ht="25.5">
      <c r="A73" s="7" t="s">
        <v>633</v>
      </c>
      <c r="B73" s="382" t="s">
        <v>76</v>
      </c>
      <c r="C73" s="149" t="s">
        <v>126</v>
      </c>
      <c r="D73" s="149" t="s">
        <v>199</v>
      </c>
      <c r="E73" s="151" t="s">
        <v>221</v>
      </c>
      <c r="F73" s="149" t="s">
        <v>131</v>
      </c>
      <c r="G73" s="149" t="s">
        <v>129</v>
      </c>
      <c r="H73" s="149" t="s">
        <v>28</v>
      </c>
      <c r="I73" s="140">
        <v>272300</v>
      </c>
      <c r="J73" s="140">
        <v>283190</v>
      </c>
      <c r="K73" s="140">
        <v>294515</v>
      </c>
    </row>
    <row r="74" spans="1:14">
      <c r="A74" s="7" t="s">
        <v>634</v>
      </c>
      <c r="B74" s="382" t="s">
        <v>76</v>
      </c>
      <c r="C74" s="149" t="s">
        <v>126</v>
      </c>
      <c r="D74" s="149" t="s">
        <v>199</v>
      </c>
      <c r="E74" s="151" t="s">
        <v>242</v>
      </c>
      <c r="F74" s="149" t="s">
        <v>131</v>
      </c>
      <c r="G74" s="149" t="s">
        <v>129</v>
      </c>
      <c r="H74" s="149" t="s">
        <v>28</v>
      </c>
      <c r="I74" s="140">
        <v>398840</v>
      </c>
      <c r="J74" s="140">
        <v>414790</v>
      </c>
      <c r="K74" s="140">
        <v>431384</v>
      </c>
    </row>
    <row r="75" spans="1:14">
      <c r="A75" s="7" t="s">
        <v>635</v>
      </c>
      <c r="B75" s="382" t="s">
        <v>76</v>
      </c>
      <c r="C75" s="149" t="s">
        <v>126</v>
      </c>
      <c r="D75" s="149" t="s">
        <v>199</v>
      </c>
      <c r="E75" s="151" t="s">
        <v>279</v>
      </c>
      <c r="F75" s="149" t="s">
        <v>131</v>
      </c>
      <c r="G75" s="149" t="s">
        <v>129</v>
      </c>
      <c r="H75" s="149" t="s">
        <v>28</v>
      </c>
      <c r="I75" s="140">
        <f t="shared" ref="I75:K75" si="30">I76+I77</f>
        <v>933340</v>
      </c>
      <c r="J75" s="140">
        <f t="shared" si="30"/>
        <v>970670</v>
      </c>
      <c r="K75" s="140">
        <f t="shared" si="30"/>
        <v>1009501</v>
      </c>
    </row>
    <row r="76" spans="1:14">
      <c r="A76" s="7" t="s">
        <v>1234</v>
      </c>
      <c r="B76" s="382" t="s">
        <v>76</v>
      </c>
      <c r="C76" s="149" t="s">
        <v>126</v>
      </c>
      <c r="D76" s="149" t="s">
        <v>199</v>
      </c>
      <c r="E76" s="151" t="s">
        <v>1235</v>
      </c>
      <c r="F76" s="149" t="s">
        <v>131</v>
      </c>
      <c r="G76" s="149" t="s">
        <v>129</v>
      </c>
      <c r="H76" s="149" t="s">
        <v>28</v>
      </c>
      <c r="I76" s="140">
        <v>925680</v>
      </c>
      <c r="J76" s="140">
        <v>962700</v>
      </c>
      <c r="K76" s="140">
        <v>1001211</v>
      </c>
    </row>
    <row r="77" spans="1:14">
      <c r="A77" s="7" t="s">
        <v>1884</v>
      </c>
      <c r="B77" s="382" t="s">
        <v>76</v>
      </c>
      <c r="C77" s="149" t="s">
        <v>126</v>
      </c>
      <c r="D77" s="149" t="s">
        <v>199</v>
      </c>
      <c r="E77" s="151" t="s">
        <v>1897</v>
      </c>
      <c r="F77" s="149" t="s">
        <v>131</v>
      </c>
      <c r="G77" s="149" t="s">
        <v>129</v>
      </c>
      <c r="H77" s="149" t="s">
        <v>28</v>
      </c>
      <c r="I77" s="140">
        <v>7660</v>
      </c>
      <c r="J77" s="140">
        <v>7970</v>
      </c>
      <c r="K77" s="140">
        <v>8290</v>
      </c>
    </row>
    <row r="78" spans="1:14" ht="25.5">
      <c r="A78" s="7" t="s">
        <v>1099</v>
      </c>
      <c r="B78" s="382" t="s">
        <v>162</v>
      </c>
      <c r="C78" s="149" t="s">
        <v>126</v>
      </c>
      <c r="D78" s="149" t="s">
        <v>71</v>
      </c>
      <c r="E78" s="151" t="s">
        <v>128</v>
      </c>
      <c r="F78" s="149" t="s">
        <v>127</v>
      </c>
      <c r="G78" s="149" t="s">
        <v>129</v>
      </c>
      <c r="H78" s="149" t="s">
        <v>162</v>
      </c>
      <c r="I78" s="141">
        <f>I81+I85</f>
        <v>33632228</v>
      </c>
      <c r="J78" s="141">
        <f>J81+J85</f>
        <v>33494024</v>
      </c>
      <c r="K78" s="141">
        <f>K81+K85</f>
        <v>33494024</v>
      </c>
    </row>
    <row r="79" spans="1:14">
      <c r="A79" s="7" t="s">
        <v>1100</v>
      </c>
      <c r="B79" s="382" t="s">
        <v>162</v>
      </c>
      <c r="C79" s="149" t="s">
        <v>126</v>
      </c>
      <c r="D79" s="149" t="s">
        <v>71</v>
      </c>
      <c r="E79" s="151" t="s">
        <v>132</v>
      </c>
      <c r="F79" s="149" t="s">
        <v>127</v>
      </c>
      <c r="G79" s="149" t="s">
        <v>129</v>
      </c>
      <c r="H79" s="149" t="s">
        <v>72</v>
      </c>
      <c r="I79" s="141">
        <f t="shared" ref="I79:K80" si="31">I80</f>
        <v>32062740</v>
      </c>
      <c r="J79" s="141">
        <f t="shared" si="31"/>
        <v>32062740</v>
      </c>
      <c r="K79" s="141">
        <f t="shared" si="31"/>
        <v>32062740</v>
      </c>
    </row>
    <row r="80" spans="1:14">
      <c r="A80" s="7" t="s">
        <v>1101</v>
      </c>
      <c r="B80" s="382" t="s">
        <v>162</v>
      </c>
      <c r="C80" s="149" t="s">
        <v>126</v>
      </c>
      <c r="D80" s="149" t="s">
        <v>71</v>
      </c>
      <c r="E80" s="151" t="s">
        <v>1102</v>
      </c>
      <c r="F80" s="149" t="s">
        <v>127</v>
      </c>
      <c r="G80" s="149" t="s">
        <v>129</v>
      </c>
      <c r="H80" s="149" t="s">
        <v>72</v>
      </c>
      <c r="I80" s="141">
        <f t="shared" si="31"/>
        <v>32062740</v>
      </c>
      <c r="J80" s="141">
        <f t="shared" si="31"/>
        <v>32062740</v>
      </c>
      <c r="K80" s="141">
        <f t="shared" si="31"/>
        <v>32062740</v>
      </c>
    </row>
    <row r="81" spans="1:11" ht="25.5">
      <c r="A81" s="7" t="s">
        <v>636</v>
      </c>
      <c r="B81" s="382" t="s">
        <v>162</v>
      </c>
      <c r="C81" s="149" t="s">
        <v>126</v>
      </c>
      <c r="D81" s="149" t="s">
        <v>71</v>
      </c>
      <c r="E81" s="151" t="s">
        <v>245</v>
      </c>
      <c r="F81" s="149" t="s">
        <v>227</v>
      </c>
      <c r="G81" s="149" t="s">
        <v>129</v>
      </c>
      <c r="H81" s="149" t="s">
        <v>72</v>
      </c>
      <c r="I81" s="141">
        <f t="shared" ref="I81:K81" si="32">I83+I84+I82</f>
        <v>32062740</v>
      </c>
      <c r="J81" s="141">
        <f t="shared" si="32"/>
        <v>32062740</v>
      </c>
      <c r="K81" s="141">
        <f t="shared" si="32"/>
        <v>32062740</v>
      </c>
    </row>
    <row r="82" spans="1:11" ht="25.5">
      <c r="A82" s="7" t="s">
        <v>244</v>
      </c>
      <c r="B82" s="382" t="s">
        <v>952</v>
      </c>
      <c r="C82" s="149" t="s">
        <v>126</v>
      </c>
      <c r="D82" s="149" t="s">
        <v>71</v>
      </c>
      <c r="E82" s="151" t="s">
        <v>245</v>
      </c>
      <c r="F82" s="149" t="s">
        <v>227</v>
      </c>
      <c r="G82" s="149" t="s">
        <v>129</v>
      </c>
      <c r="H82" s="149" t="s">
        <v>72</v>
      </c>
      <c r="I82" s="140">
        <v>2134740</v>
      </c>
      <c r="J82" s="140">
        <v>2134740</v>
      </c>
      <c r="K82" s="140">
        <v>2134740</v>
      </c>
    </row>
    <row r="83" spans="1:11" ht="25.5">
      <c r="A83" s="152" t="s">
        <v>244</v>
      </c>
      <c r="B83" s="382" t="s">
        <v>207</v>
      </c>
      <c r="C83" s="149" t="s">
        <v>126</v>
      </c>
      <c r="D83" s="149" t="s">
        <v>71</v>
      </c>
      <c r="E83" s="151" t="s">
        <v>245</v>
      </c>
      <c r="F83" s="149" t="s">
        <v>227</v>
      </c>
      <c r="G83" s="149" t="s">
        <v>8</v>
      </c>
      <c r="H83" s="149" t="s">
        <v>72</v>
      </c>
      <c r="I83" s="140">
        <v>25223000</v>
      </c>
      <c r="J83" s="140">
        <v>25223000</v>
      </c>
      <c r="K83" s="140">
        <v>25223000</v>
      </c>
    </row>
    <row r="84" spans="1:11" ht="38.25">
      <c r="A84" s="260" t="s">
        <v>1885</v>
      </c>
      <c r="B84" s="382" t="s">
        <v>207</v>
      </c>
      <c r="C84" s="149" t="s">
        <v>126</v>
      </c>
      <c r="D84" s="149" t="s">
        <v>71</v>
      </c>
      <c r="E84" s="151" t="s">
        <v>245</v>
      </c>
      <c r="F84" s="149" t="s">
        <v>227</v>
      </c>
      <c r="G84" s="149" t="s">
        <v>257</v>
      </c>
      <c r="H84" s="149" t="s">
        <v>72</v>
      </c>
      <c r="I84" s="140">
        <v>4705000</v>
      </c>
      <c r="J84" s="140">
        <v>4705000</v>
      </c>
      <c r="K84" s="140">
        <v>4705000</v>
      </c>
    </row>
    <row r="85" spans="1:11">
      <c r="A85" s="260" t="s">
        <v>1103</v>
      </c>
      <c r="B85" s="382" t="s">
        <v>162</v>
      </c>
      <c r="C85" s="149" t="s">
        <v>126</v>
      </c>
      <c r="D85" s="149" t="s">
        <v>71</v>
      </c>
      <c r="E85" s="151" t="s">
        <v>224</v>
      </c>
      <c r="F85" s="149" t="s">
        <v>127</v>
      </c>
      <c r="G85" s="149" t="s">
        <v>129</v>
      </c>
      <c r="H85" s="149" t="s">
        <v>72</v>
      </c>
      <c r="I85" s="140">
        <f>I86+I89</f>
        <v>1569488</v>
      </c>
      <c r="J85" s="140">
        <f t="shared" ref="I85:K87" si="33">J86</f>
        <v>1431284</v>
      </c>
      <c r="K85" s="140">
        <f t="shared" si="33"/>
        <v>1431284</v>
      </c>
    </row>
    <row r="86" spans="1:11" ht="25.5">
      <c r="A86" s="260" t="s">
        <v>1104</v>
      </c>
      <c r="B86" s="383" t="s">
        <v>162</v>
      </c>
      <c r="C86" s="159" t="s">
        <v>126</v>
      </c>
      <c r="D86" s="159" t="s">
        <v>71</v>
      </c>
      <c r="E86" s="160" t="s">
        <v>1105</v>
      </c>
      <c r="F86" s="159" t="s">
        <v>127</v>
      </c>
      <c r="G86" s="159" t="s">
        <v>129</v>
      </c>
      <c r="H86" s="159" t="s">
        <v>72</v>
      </c>
      <c r="I86" s="140">
        <f t="shared" si="33"/>
        <v>1431284</v>
      </c>
      <c r="J86" s="140">
        <f t="shared" si="33"/>
        <v>1431284</v>
      </c>
      <c r="K86" s="140">
        <f t="shared" si="33"/>
        <v>1431284</v>
      </c>
    </row>
    <row r="87" spans="1:11" ht="25.5">
      <c r="A87" s="260" t="s">
        <v>544</v>
      </c>
      <c r="B87" s="382" t="s">
        <v>5</v>
      </c>
      <c r="C87" s="149" t="s">
        <v>126</v>
      </c>
      <c r="D87" s="149" t="s">
        <v>71</v>
      </c>
      <c r="E87" s="151" t="s">
        <v>545</v>
      </c>
      <c r="F87" s="149" t="s">
        <v>227</v>
      </c>
      <c r="G87" s="149" t="s">
        <v>129</v>
      </c>
      <c r="H87" s="149" t="s">
        <v>72</v>
      </c>
      <c r="I87" s="140">
        <f t="shared" si="33"/>
        <v>1431284</v>
      </c>
      <c r="J87" s="140">
        <f t="shared" si="33"/>
        <v>1431284</v>
      </c>
      <c r="K87" s="140">
        <f t="shared" si="33"/>
        <v>1431284</v>
      </c>
    </row>
    <row r="88" spans="1:11" ht="25.5">
      <c r="A88" s="7" t="s">
        <v>544</v>
      </c>
      <c r="B88" s="382" t="s">
        <v>5</v>
      </c>
      <c r="C88" s="149" t="s">
        <v>126</v>
      </c>
      <c r="D88" s="149" t="s">
        <v>71</v>
      </c>
      <c r="E88" s="151" t="s">
        <v>545</v>
      </c>
      <c r="F88" s="149" t="s">
        <v>227</v>
      </c>
      <c r="G88" s="149" t="s">
        <v>129</v>
      </c>
      <c r="H88" s="149" t="s">
        <v>72</v>
      </c>
      <c r="I88" s="140">
        <v>1431284</v>
      </c>
      <c r="J88" s="140">
        <v>1431284</v>
      </c>
      <c r="K88" s="140">
        <v>1431284</v>
      </c>
    </row>
    <row r="89" spans="1:11">
      <c r="A89" s="7" t="s">
        <v>296</v>
      </c>
      <c r="B89" s="382" t="s">
        <v>162</v>
      </c>
      <c r="C89" s="149" t="s">
        <v>126</v>
      </c>
      <c r="D89" s="149" t="s">
        <v>71</v>
      </c>
      <c r="E89" s="151" t="s">
        <v>2227</v>
      </c>
      <c r="F89" s="149" t="s">
        <v>127</v>
      </c>
      <c r="G89" s="149" t="s">
        <v>129</v>
      </c>
      <c r="H89" s="149" t="s">
        <v>72</v>
      </c>
      <c r="I89" s="140">
        <f>I90</f>
        <v>138204</v>
      </c>
      <c r="J89" s="140"/>
      <c r="K89" s="140"/>
    </row>
    <row r="90" spans="1:11" ht="25.5">
      <c r="A90" s="7" t="s">
        <v>1223</v>
      </c>
      <c r="B90" s="382" t="s">
        <v>207</v>
      </c>
      <c r="C90" s="149" t="s">
        <v>126</v>
      </c>
      <c r="D90" s="149" t="s">
        <v>71</v>
      </c>
      <c r="E90" s="151" t="s">
        <v>2226</v>
      </c>
      <c r="F90" s="149" t="s">
        <v>227</v>
      </c>
      <c r="G90" s="149" t="s">
        <v>129</v>
      </c>
      <c r="H90" s="149" t="s">
        <v>72</v>
      </c>
      <c r="I90" s="140">
        <v>138204</v>
      </c>
      <c r="J90" s="140"/>
      <c r="K90" s="140"/>
    </row>
    <row r="91" spans="1:11" ht="25.5">
      <c r="A91" s="260" t="s">
        <v>122</v>
      </c>
      <c r="B91" s="383" t="s">
        <v>66</v>
      </c>
      <c r="C91" s="159" t="s">
        <v>126</v>
      </c>
      <c r="D91" s="159" t="s">
        <v>73</v>
      </c>
      <c r="E91" s="160" t="s">
        <v>128</v>
      </c>
      <c r="F91" s="159" t="s">
        <v>127</v>
      </c>
      <c r="G91" s="159" t="s">
        <v>129</v>
      </c>
      <c r="H91" s="159" t="s">
        <v>162</v>
      </c>
      <c r="I91" s="141">
        <f t="shared" ref="I91:K91" si="34">I92+I95</f>
        <v>9570000</v>
      </c>
      <c r="J91" s="141">
        <f t="shared" si="34"/>
        <v>3700000</v>
      </c>
      <c r="K91" s="141">
        <f t="shared" si="34"/>
        <v>3700000</v>
      </c>
    </row>
    <row r="92" spans="1:11" ht="63.75">
      <c r="A92" s="260" t="s">
        <v>1106</v>
      </c>
      <c r="B92" s="383" t="s">
        <v>66</v>
      </c>
      <c r="C92" s="159" t="s">
        <v>126</v>
      </c>
      <c r="D92" s="159" t="s">
        <v>73</v>
      </c>
      <c r="E92" s="160" t="s">
        <v>224</v>
      </c>
      <c r="F92" s="159" t="s">
        <v>127</v>
      </c>
      <c r="G92" s="159" t="s">
        <v>129</v>
      </c>
      <c r="H92" s="159" t="s">
        <v>162</v>
      </c>
      <c r="I92" s="141">
        <f t="shared" ref="I92:K93" si="35">I93</f>
        <v>6570000</v>
      </c>
      <c r="J92" s="141">
        <f t="shared" si="35"/>
        <v>700000</v>
      </c>
      <c r="K92" s="141">
        <f t="shared" si="35"/>
        <v>700000</v>
      </c>
    </row>
    <row r="93" spans="1:11" ht="76.5">
      <c r="A93" s="260" t="s">
        <v>1107</v>
      </c>
      <c r="B93" s="383" t="s">
        <v>66</v>
      </c>
      <c r="C93" s="159" t="s">
        <v>126</v>
      </c>
      <c r="D93" s="159" t="s">
        <v>73</v>
      </c>
      <c r="E93" s="160" t="s">
        <v>258</v>
      </c>
      <c r="F93" s="159" t="s">
        <v>227</v>
      </c>
      <c r="G93" s="159" t="s">
        <v>129</v>
      </c>
      <c r="H93" s="159" t="s">
        <v>75</v>
      </c>
      <c r="I93" s="141">
        <f t="shared" si="35"/>
        <v>6570000</v>
      </c>
      <c r="J93" s="141">
        <f t="shared" si="35"/>
        <v>700000</v>
      </c>
      <c r="K93" s="141">
        <f t="shared" si="35"/>
        <v>700000</v>
      </c>
    </row>
    <row r="94" spans="1:11" ht="76.5">
      <c r="A94" s="260" t="s">
        <v>1108</v>
      </c>
      <c r="B94" s="383" t="s">
        <v>66</v>
      </c>
      <c r="C94" s="159" t="s">
        <v>126</v>
      </c>
      <c r="D94" s="159" t="s">
        <v>73</v>
      </c>
      <c r="E94" s="160" t="s">
        <v>246</v>
      </c>
      <c r="F94" s="159" t="s">
        <v>227</v>
      </c>
      <c r="G94" s="159" t="s">
        <v>129</v>
      </c>
      <c r="H94" s="159" t="s">
        <v>75</v>
      </c>
      <c r="I94" s="140">
        <f>6680000-110000</f>
        <v>6570000</v>
      </c>
      <c r="J94" s="140">
        <v>700000</v>
      </c>
      <c r="K94" s="140">
        <v>700000</v>
      </c>
    </row>
    <row r="95" spans="1:11" ht="25.5">
      <c r="A95" s="260" t="s">
        <v>1109</v>
      </c>
      <c r="B95" s="383" t="s">
        <v>66</v>
      </c>
      <c r="C95" s="159" t="s">
        <v>126</v>
      </c>
      <c r="D95" s="159" t="s">
        <v>73</v>
      </c>
      <c r="E95" s="160" t="s">
        <v>229</v>
      </c>
      <c r="F95" s="159" t="s">
        <v>127</v>
      </c>
      <c r="G95" s="159" t="s">
        <v>129</v>
      </c>
      <c r="H95" s="159" t="s">
        <v>1</v>
      </c>
      <c r="I95" s="141">
        <f>I96</f>
        <v>3000000</v>
      </c>
      <c r="J95" s="141">
        <f t="shared" ref="J95:K95" si="36">J96</f>
        <v>3000000</v>
      </c>
      <c r="K95" s="141">
        <f t="shared" si="36"/>
        <v>3000000</v>
      </c>
    </row>
    <row r="96" spans="1:11" ht="25.5">
      <c r="A96" s="52" t="s">
        <v>1110</v>
      </c>
      <c r="B96" s="382" t="s">
        <v>66</v>
      </c>
      <c r="C96" s="149" t="s">
        <v>126</v>
      </c>
      <c r="D96" s="149" t="s">
        <v>73</v>
      </c>
      <c r="E96" s="151" t="s">
        <v>215</v>
      </c>
      <c r="F96" s="149" t="s">
        <v>127</v>
      </c>
      <c r="G96" s="149" t="s">
        <v>129</v>
      </c>
      <c r="H96" s="149" t="s">
        <v>1</v>
      </c>
      <c r="I96" s="141">
        <f t="shared" ref="I96:K96" si="37">+I97</f>
        <v>3000000</v>
      </c>
      <c r="J96" s="141">
        <f t="shared" si="37"/>
        <v>3000000</v>
      </c>
      <c r="K96" s="141">
        <f t="shared" si="37"/>
        <v>3000000</v>
      </c>
    </row>
    <row r="97" spans="1:11" ht="51">
      <c r="A97" s="403" t="s">
        <v>1173</v>
      </c>
      <c r="B97" s="382" t="s">
        <v>66</v>
      </c>
      <c r="C97" s="149" t="s">
        <v>126</v>
      </c>
      <c r="D97" s="149" t="s">
        <v>73</v>
      </c>
      <c r="E97" s="151" t="s">
        <v>251</v>
      </c>
      <c r="F97" s="149" t="s">
        <v>227</v>
      </c>
      <c r="G97" s="149" t="s">
        <v>129</v>
      </c>
      <c r="H97" s="149" t="s">
        <v>1</v>
      </c>
      <c r="I97" s="140">
        <v>3000000</v>
      </c>
      <c r="J97" s="140">
        <v>3000000</v>
      </c>
      <c r="K97" s="140">
        <v>3000000</v>
      </c>
    </row>
    <row r="98" spans="1:11">
      <c r="A98" s="52" t="s">
        <v>2</v>
      </c>
      <c r="B98" s="382" t="s">
        <v>162</v>
      </c>
      <c r="C98" s="149" t="s">
        <v>126</v>
      </c>
      <c r="D98" s="149" t="s">
        <v>124</v>
      </c>
      <c r="E98" s="151" t="s">
        <v>128</v>
      </c>
      <c r="F98" s="149" t="s">
        <v>127</v>
      </c>
      <c r="G98" s="149" t="s">
        <v>129</v>
      </c>
      <c r="H98" s="149" t="s">
        <v>162</v>
      </c>
      <c r="I98" s="141">
        <f>I99+I118+I125</f>
        <v>5096575</v>
      </c>
      <c r="J98" s="141">
        <f t="shared" ref="J98:K98" si="38">J99+J118+J125</f>
        <v>5081575</v>
      </c>
      <c r="K98" s="141">
        <f t="shared" si="38"/>
        <v>5081575</v>
      </c>
    </row>
    <row r="99" spans="1:11" ht="25.5">
      <c r="A99" s="403" t="s">
        <v>1389</v>
      </c>
      <c r="B99" s="382" t="s">
        <v>162</v>
      </c>
      <c r="C99" s="149" t="s">
        <v>126</v>
      </c>
      <c r="D99" s="149" t="s">
        <v>124</v>
      </c>
      <c r="E99" s="151" t="s">
        <v>132</v>
      </c>
      <c r="F99" s="149" t="s">
        <v>131</v>
      </c>
      <c r="G99" s="149" t="s">
        <v>129</v>
      </c>
      <c r="H99" s="149" t="s">
        <v>125</v>
      </c>
      <c r="I99" s="141">
        <f>I100+I102+I104+I106+I108+I110+I112+I114+I116</f>
        <v>3159326</v>
      </c>
      <c r="J99" s="141">
        <f t="shared" ref="J99:K99" si="39">J100+J102+J104+J106+J108+J110+J112+J114+J116</f>
        <v>3159326</v>
      </c>
      <c r="K99" s="141">
        <f t="shared" si="39"/>
        <v>3159326</v>
      </c>
    </row>
    <row r="100" spans="1:11" ht="38.25">
      <c r="A100" s="52" t="s">
        <v>1679</v>
      </c>
      <c r="B100" s="382" t="s">
        <v>162</v>
      </c>
      <c r="C100" s="149" t="s">
        <v>126</v>
      </c>
      <c r="D100" s="149" t="s">
        <v>124</v>
      </c>
      <c r="E100" s="151" t="s">
        <v>1680</v>
      </c>
      <c r="F100" s="149" t="s">
        <v>131</v>
      </c>
      <c r="G100" s="149" t="s">
        <v>129</v>
      </c>
      <c r="H100" s="149" t="s">
        <v>125</v>
      </c>
      <c r="I100" s="141">
        <f t="shared" ref="I100:K100" si="40">I101</f>
        <v>81384</v>
      </c>
      <c r="J100" s="141">
        <f t="shared" si="40"/>
        <v>81384</v>
      </c>
      <c r="K100" s="141">
        <f t="shared" si="40"/>
        <v>81384</v>
      </c>
    </row>
    <row r="101" spans="1:11" ht="63.75">
      <c r="A101" s="403" t="s">
        <v>1681</v>
      </c>
      <c r="B101" s="382" t="s">
        <v>162</v>
      </c>
      <c r="C101" s="149" t="s">
        <v>126</v>
      </c>
      <c r="D101" s="149" t="s">
        <v>124</v>
      </c>
      <c r="E101" s="151" t="s">
        <v>1682</v>
      </c>
      <c r="F101" s="149" t="s">
        <v>131</v>
      </c>
      <c r="G101" s="149" t="s">
        <v>129</v>
      </c>
      <c r="H101" s="149" t="s">
        <v>125</v>
      </c>
      <c r="I101" s="141">
        <v>81384</v>
      </c>
      <c r="J101" s="141">
        <v>81384</v>
      </c>
      <c r="K101" s="141">
        <v>81384</v>
      </c>
    </row>
    <row r="102" spans="1:11" ht="63.75">
      <c r="A102" s="52" t="s">
        <v>1390</v>
      </c>
      <c r="B102" s="382" t="s">
        <v>162</v>
      </c>
      <c r="C102" s="149" t="s">
        <v>126</v>
      </c>
      <c r="D102" s="149" t="s">
        <v>124</v>
      </c>
      <c r="E102" s="151" t="s">
        <v>1391</v>
      </c>
      <c r="F102" s="149" t="s">
        <v>131</v>
      </c>
      <c r="G102" s="149" t="s">
        <v>129</v>
      </c>
      <c r="H102" s="149" t="s">
        <v>125</v>
      </c>
      <c r="I102" s="140">
        <f t="shared" ref="I102:K102" si="41">I103</f>
        <v>144967</v>
      </c>
      <c r="J102" s="140">
        <f t="shared" si="41"/>
        <v>144967</v>
      </c>
      <c r="K102" s="140">
        <f t="shared" si="41"/>
        <v>144967</v>
      </c>
    </row>
    <row r="103" spans="1:11" ht="76.5">
      <c r="A103" s="403" t="s">
        <v>1392</v>
      </c>
      <c r="B103" s="382" t="s">
        <v>162</v>
      </c>
      <c r="C103" s="149" t="s">
        <v>126</v>
      </c>
      <c r="D103" s="149" t="s">
        <v>124</v>
      </c>
      <c r="E103" s="151" t="s">
        <v>1393</v>
      </c>
      <c r="F103" s="149" t="s">
        <v>131</v>
      </c>
      <c r="G103" s="149" t="s">
        <v>129</v>
      </c>
      <c r="H103" s="149" t="s">
        <v>125</v>
      </c>
      <c r="I103" s="141">
        <v>144967</v>
      </c>
      <c r="J103" s="141">
        <v>144967</v>
      </c>
      <c r="K103" s="141">
        <v>144967</v>
      </c>
    </row>
    <row r="104" spans="1:11" ht="38.25">
      <c r="A104" s="7" t="s">
        <v>1683</v>
      </c>
      <c r="B104" s="382" t="s">
        <v>162</v>
      </c>
      <c r="C104" s="149" t="s">
        <v>126</v>
      </c>
      <c r="D104" s="149" t="s">
        <v>124</v>
      </c>
      <c r="E104" s="151" t="s">
        <v>1684</v>
      </c>
      <c r="F104" s="149" t="s">
        <v>131</v>
      </c>
      <c r="G104" s="149" t="s">
        <v>129</v>
      </c>
      <c r="H104" s="149" t="s">
        <v>125</v>
      </c>
      <c r="I104" s="140">
        <f t="shared" ref="I104:K104" si="42">I105</f>
        <v>18300</v>
      </c>
      <c r="J104" s="140">
        <f t="shared" si="42"/>
        <v>18300</v>
      </c>
      <c r="K104" s="140">
        <f t="shared" si="42"/>
        <v>18300</v>
      </c>
    </row>
    <row r="105" spans="1:11" ht="63.75">
      <c r="A105" s="260" t="s">
        <v>1685</v>
      </c>
      <c r="B105" s="382" t="s">
        <v>162</v>
      </c>
      <c r="C105" s="149" t="s">
        <v>126</v>
      </c>
      <c r="D105" s="149" t="s">
        <v>124</v>
      </c>
      <c r="E105" s="151" t="s">
        <v>1686</v>
      </c>
      <c r="F105" s="149" t="s">
        <v>131</v>
      </c>
      <c r="G105" s="149" t="s">
        <v>129</v>
      </c>
      <c r="H105" s="149" t="s">
        <v>125</v>
      </c>
      <c r="I105" s="141">
        <v>18300</v>
      </c>
      <c r="J105" s="141">
        <v>18300</v>
      </c>
      <c r="K105" s="141">
        <v>18300</v>
      </c>
    </row>
    <row r="106" spans="1:11" ht="51">
      <c r="A106" s="152" t="s">
        <v>1394</v>
      </c>
      <c r="B106" s="384" t="s">
        <v>162</v>
      </c>
      <c r="C106" s="161" t="s">
        <v>126</v>
      </c>
      <c r="D106" s="161" t="s">
        <v>124</v>
      </c>
      <c r="E106" s="162" t="s">
        <v>1395</v>
      </c>
      <c r="F106" s="161" t="s">
        <v>131</v>
      </c>
      <c r="G106" s="161" t="s">
        <v>129</v>
      </c>
      <c r="H106" s="161" t="s">
        <v>125</v>
      </c>
      <c r="I106" s="141">
        <f t="shared" ref="I106:K106" si="43">I107</f>
        <v>2126250</v>
      </c>
      <c r="J106" s="141">
        <f t="shared" si="43"/>
        <v>2126250</v>
      </c>
      <c r="K106" s="141">
        <f t="shared" si="43"/>
        <v>2126250</v>
      </c>
    </row>
    <row r="107" spans="1:11" ht="63.75">
      <c r="A107" s="208" t="s">
        <v>1396</v>
      </c>
      <c r="B107" s="384" t="s">
        <v>162</v>
      </c>
      <c r="C107" s="161" t="s">
        <v>126</v>
      </c>
      <c r="D107" s="161" t="s">
        <v>124</v>
      </c>
      <c r="E107" s="162" t="s">
        <v>1904</v>
      </c>
      <c r="F107" s="161" t="s">
        <v>131</v>
      </c>
      <c r="G107" s="161" t="s">
        <v>129</v>
      </c>
      <c r="H107" s="161" t="s">
        <v>125</v>
      </c>
      <c r="I107" s="141">
        <v>2126250</v>
      </c>
      <c r="J107" s="141">
        <v>2126250</v>
      </c>
      <c r="K107" s="141">
        <v>2126250</v>
      </c>
    </row>
    <row r="108" spans="1:11" ht="51">
      <c r="A108" s="152" t="s">
        <v>1687</v>
      </c>
      <c r="B108" s="384" t="s">
        <v>162</v>
      </c>
      <c r="C108" s="161" t="s">
        <v>126</v>
      </c>
      <c r="D108" s="161" t="s">
        <v>124</v>
      </c>
      <c r="E108" s="162" t="s">
        <v>1688</v>
      </c>
      <c r="F108" s="161" t="s">
        <v>131</v>
      </c>
      <c r="G108" s="161" t="s">
        <v>129</v>
      </c>
      <c r="H108" s="161" t="s">
        <v>125</v>
      </c>
      <c r="I108" s="140">
        <f t="shared" ref="I108:K108" si="44">I109</f>
        <v>281400</v>
      </c>
      <c r="J108" s="140">
        <f t="shared" si="44"/>
        <v>281400</v>
      </c>
      <c r="K108" s="140">
        <f t="shared" si="44"/>
        <v>281400</v>
      </c>
    </row>
    <row r="109" spans="1:11" ht="76.5">
      <c r="A109" s="208" t="s">
        <v>1689</v>
      </c>
      <c r="B109" s="384" t="s">
        <v>162</v>
      </c>
      <c r="C109" s="161" t="s">
        <v>126</v>
      </c>
      <c r="D109" s="161" t="s">
        <v>124</v>
      </c>
      <c r="E109" s="162" t="s">
        <v>1690</v>
      </c>
      <c r="F109" s="161" t="s">
        <v>227</v>
      </c>
      <c r="G109" s="161" t="s">
        <v>129</v>
      </c>
      <c r="H109" s="161" t="s">
        <v>125</v>
      </c>
      <c r="I109" s="141">
        <v>281400</v>
      </c>
      <c r="J109" s="141">
        <v>281400</v>
      </c>
      <c r="K109" s="141">
        <v>281400</v>
      </c>
    </row>
    <row r="110" spans="1:11" ht="51">
      <c r="A110" s="52" t="s">
        <v>1886</v>
      </c>
      <c r="B110" s="384" t="s">
        <v>162</v>
      </c>
      <c r="C110" s="161" t="s">
        <v>126</v>
      </c>
      <c r="D110" s="161" t="s">
        <v>124</v>
      </c>
      <c r="E110" s="162" t="s">
        <v>1898</v>
      </c>
      <c r="F110" s="161" t="s">
        <v>127</v>
      </c>
      <c r="G110" s="161" t="s">
        <v>129</v>
      </c>
      <c r="H110" s="161" t="s">
        <v>125</v>
      </c>
      <c r="I110" s="140">
        <f t="shared" ref="I110:K110" si="45">I111</f>
        <v>25050</v>
      </c>
      <c r="J110" s="140">
        <f t="shared" si="45"/>
        <v>25050</v>
      </c>
      <c r="K110" s="140">
        <f t="shared" si="45"/>
        <v>25050</v>
      </c>
    </row>
    <row r="111" spans="1:11" ht="89.25">
      <c r="A111" s="233" t="s">
        <v>1887</v>
      </c>
      <c r="B111" s="384" t="s">
        <v>162</v>
      </c>
      <c r="C111" s="161" t="s">
        <v>126</v>
      </c>
      <c r="D111" s="161" t="s">
        <v>124</v>
      </c>
      <c r="E111" s="162" t="s">
        <v>1899</v>
      </c>
      <c r="F111" s="161" t="s">
        <v>131</v>
      </c>
      <c r="G111" s="161" t="s">
        <v>129</v>
      </c>
      <c r="H111" s="161" t="s">
        <v>125</v>
      </c>
      <c r="I111" s="140">
        <v>25050</v>
      </c>
      <c r="J111" s="140">
        <v>25050</v>
      </c>
      <c r="K111" s="140">
        <v>25050</v>
      </c>
    </row>
    <row r="112" spans="1:11" ht="51">
      <c r="A112" s="233" t="s">
        <v>1888</v>
      </c>
      <c r="B112" s="384" t="s">
        <v>162</v>
      </c>
      <c r="C112" s="161" t="s">
        <v>126</v>
      </c>
      <c r="D112" s="161" t="s">
        <v>124</v>
      </c>
      <c r="E112" s="162" t="s">
        <v>1900</v>
      </c>
      <c r="F112" s="161" t="s">
        <v>131</v>
      </c>
      <c r="G112" s="161" t="s">
        <v>129</v>
      </c>
      <c r="H112" s="161" t="s">
        <v>125</v>
      </c>
      <c r="I112" s="140">
        <f t="shared" ref="I112:K112" si="46">I113</f>
        <v>1900</v>
      </c>
      <c r="J112" s="140">
        <f t="shared" si="46"/>
        <v>1900</v>
      </c>
      <c r="K112" s="140">
        <f t="shared" si="46"/>
        <v>1900</v>
      </c>
    </row>
    <row r="113" spans="1:11" ht="63.75">
      <c r="A113" s="233" t="s">
        <v>1889</v>
      </c>
      <c r="B113" s="384" t="s">
        <v>162</v>
      </c>
      <c r="C113" s="161" t="s">
        <v>126</v>
      </c>
      <c r="D113" s="161" t="s">
        <v>124</v>
      </c>
      <c r="E113" s="162" t="s">
        <v>1901</v>
      </c>
      <c r="F113" s="161" t="s">
        <v>131</v>
      </c>
      <c r="G113" s="161" t="s">
        <v>129</v>
      </c>
      <c r="H113" s="161" t="s">
        <v>125</v>
      </c>
      <c r="I113" s="140">
        <v>1900</v>
      </c>
      <c r="J113" s="140">
        <v>1900</v>
      </c>
      <c r="K113" s="140">
        <v>1900</v>
      </c>
    </row>
    <row r="114" spans="1:11" ht="38.25">
      <c r="A114" s="233" t="s">
        <v>1691</v>
      </c>
      <c r="B114" s="384" t="s">
        <v>162</v>
      </c>
      <c r="C114" s="161" t="s">
        <v>126</v>
      </c>
      <c r="D114" s="161" t="s">
        <v>124</v>
      </c>
      <c r="E114" s="162" t="s">
        <v>1692</v>
      </c>
      <c r="F114" s="161" t="s">
        <v>131</v>
      </c>
      <c r="G114" s="161" t="s">
        <v>129</v>
      </c>
      <c r="H114" s="161" t="s">
        <v>125</v>
      </c>
      <c r="I114" s="140">
        <f t="shared" ref="I114:K114" si="47">I115</f>
        <v>67100</v>
      </c>
      <c r="J114" s="140">
        <f t="shared" si="47"/>
        <v>67100</v>
      </c>
      <c r="K114" s="140">
        <f t="shared" si="47"/>
        <v>67100</v>
      </c>
    </row>
    <row r="115" spans="1:11" ht="63.75">
      <c r="A115" s="233" t="s">
        <v>1693</v>
      </c>
      <c r="B115" s="384" t="s">
        <v>162</v>
      </c>
      <c r="C115" s="161" t="s">
        <v>126</v>
      </c>
      <c r="D115" s="161" t="s">
        <v>124</v>
      </c>
      <c r="E115" s="162" t="s">
        <v>1694</v>
      </c>
      <c r="F115" s="161" t="s">
        <v>131</v>
      </c>
      <c r="G115" s="161" t="s">
        <v>129</v>
      </c>
      <c r="H115" s="161" t="s">
        <v>125</v>
      </c>
      <c r="I115" s="140">
        <v>67100</v>
      </c>
      <c r="J115" s="140">
        <v>67100</v>
      </c>
      <c r="K115" s="140">
        <v>67100</v>
      </c>
    </row>
    <row r="116" spans="1:11" ht="51">
      <c r="A116" s="233" t="s">
        <v>1695</v>
      </c>
      <c r="B116" s="384" t="s">
        <v>162</v>
      </c>
      <c r="C116" s="161" t="s">
        <v>126</v>
      </c>
      <c r="D116" s="161" t="s">
        <v>124</v>
      </c>
      <c r="E116" s="162" t="s">
        <v>1696</v>
      </c>
      <c r="F116" s="161" t="s">
        <v>131</v>
      </c>
      <c r="G116" s="161" t="s">
        <v>129</v>
      </c>
      <c r="H116" s="161" t="s">
        <v>125</v>
      </c>
      <c r="I116" s="140">
        <f t="shared" ref="I116:K116" si="48">I117</f>
        <v>412975</v>
      </c>
      <c r="J116" s="140">
        <f t="shared" si="48"/>
        <v>412975</v>
      </c>
      <c r="K116" s="140">
        <f t="shared" si="48"/>
        <v>412975</v>
      </c>
    </row>
    <row r="117" spans="1:11" ht="76.5">
      <c r="A117" s="233" t="s">
        <v>1697</v>
      </c>
      <c r="B117" s="384" t="s">
        <v>162</v>
      </c>
      <c r="C117" s="161" t="s">
        <v>126</v>
      </c>
      <c r="D117" s="161" t="s">
        <v>124</v>
      </c>
      <c r="E117" s="162" t="s">
        <v>1698</v>
      </c>
      <c r="F117" s="161" t="s">
        <v>131</v>
      </c>
      <c r="G117" s="161" t="s">
        <v>129</v>
      </c>
      <c r="H117" s="161" t="s">
        <v>125</v>
      </c>
      <c r="I117" s="140">
        <v>412975</v>
      </c>
      <c r="J117" s="140">
        <v>412975</v>
      </c>
      <c r="K117" s="140">
        <v>412975</v>
      </c>
    </row>
    <row r="118" spans="1:11">
      <c r="A118" s="208" t="s">
        <v>1699</v>
      </c>
      <c r="B118" s="384" t="s">
        <v>162</v>
      </c>
      <c r="C118" s="161" t="s">
        <v>126</v>
      </c>
      <c r="D118" s="161" t="s">
        <v>124</v>
      </c>
      <c r="E118" s="162" t="s">
        <v>1460</v>
      </c>
      <c r="F118" s="161" t="s">
        <v>127</v>
      </c>
      <c r="G118" s="161" t="s">
        <v>129</v>
      </c>
      <c r="H118" s="161" t="s">
        <v>125</v>
      </c>
      <c r="I118" s="140">
        <f>I121+I123+I119</f>
        <v>317449</v>
      </c>
      <c r="J118" s="140">
        <f t="shared" ref="J118:K118" si="49">J121+J123+J119</f>
        <v>302449</v>
      </c>
      <c r="K118" s="140">
        <f t="shared" si="49"/>
        <v>302449</v>
      </c>
    </row>
    <row r="119" spans="1:11" ht="63.75">
      <c r="A119" s="208" t="s">
        <v>1890</v>
      </c>
      <c r="B119" s="384" t="s">
        <v>162</v>
      </c>
      <c r="C119" s="161" t="s">
        <v>126</v>
      </c>
      <c r="D119" s="161" t="s">
        <v>124</v>
      </c>
      <c r="E119" s="162" t="s">
        <v>1902</v>
      </c>
      <c r="F119" s="161" t="s">
        <v>227</v>
      </c>
      <c r="G119" s="161" t="s">
        <v>129</v>
      </c>
      <c r="H119" s="161" t="s">
        <v>125</v>
      </c>
      <c r="I119" s="140">
        <f t="shared" ref="I119:K119" si="50">I120</f>
        <v>62675</v>
      </c>
      <c r="J119" s="140">
        <f t="shared" si="50"/>
        <v>62675</v>
      </c>
      <c r="K119" s="140">
        <f t="shared" si="50"/>
        <v>62675</v>
      </c>
    </row>
    <row r="120" spans="1:11" ht="51">
      <c r="A120" s="163" t="s">
        <v>1427</v>
      </c>
      <c r="B120" s="384" t="s">
        <v>162</v>
      </c>
      <c r="C120" s="161" t="s">
        <v>126</v>
      </c>
      <c r="D120" s="161" t="s">
        <v>124</v>
      </c>
      <c r="E120" s="162" t="s">
        <v>1903</v>
      </c>
      <c r="F120" s="161" t="s">
        <v>227</v>
      </c>
      <c r="G120" s="161" t="s">
        <v>129</v>
      </c>
      <c r="H120" s="161" t="s">
        <v>125</v>
      </c>
      <c r="I120" s="140">
        <v>62675</v>
      </c>
      <c r="J120" s="140">
        <v>62675</v>
      </c>
      <c r="K120" s="140">
        <v>62675</v>
      </c>
    </row>
    <row r="121" spans="1:11" ht="38.25">
      <c r="A121" s="163" t="s">
        <v>1111</v>
      </c>
      <c r="B121" s="384" t="s">
        <v>162</v>
      </c>
      <c r="C121" s="161" t="s">
        <v>126</v>
      </c>
      <c r="D121" s="161" t="s">
        <v>124</v>
      </c>
      <c r="E121" s="162" t="s">
        <v>1398</v>
      </c>
      <c r="F121" s="161" t="s">
        <v>127</v>
      </c>
      <c r="G121" s="161" t="s">
        <v>129</v>
      </c>
      <c r="H121" s="161" t="s">
        <v>125</v>
      </c>
      <c r="I121" s="141">
        <f t="shared" ref="I121:K121" si="51">I122</f>
        <v>79000</v>
      </c>
      <c r="J121" s="141">
        <f t="shared" si="51"/>
        <v>79000</v>
      </c>
      <c r="K121" s="141">
        <f t="shared" si="51"/>
        <v>79000</v>
      </c>
    </row>
    <row r="122" spans="1:11" ht="38.25">
      <c r="A122" s="163" t="s">
        <v>317</v>
      </c>
      <c r="B122" s="384" t="s">
        <v>179</v>
      </c>
      <c r="C122" s="161" t="s">
        <v>126</v>
      </c>
      <c r="D122" s="161" t="s">
        <v>124</v>
      </c>
      <c r="E122" s="162" t="s">
        <v>1398</v>
      </c>
      <c r="F122" s="161" t="s">
        <v>227</v>
      </c>
      <c r="G122" s="161" t="s">
        <v>129</v>
      </c>
      <c r="H122" s="161" t="s">
        <v>125</v>
      </c>
      <c r="I122" s="141">
        <v>79000</v>
      </c>
      <c r="J122" s="141">
        <v>79000</v>
      </c>
      <c r="K122" s="141">
        <v>79000</v>
      </c>
    </row>
    <row r="123" spans="1:11" ht="51">
      <c r="A123" s="163" t="s">
        <v>1399</v>
      </c>
      <c r="B123" s="384" t="s">
        <v>162</v>
      </c>
      <c r="C123" s="161" t="s">
        <v>126</v>
      </c>
      <c r="D123" s="161" t="s">
        <v>124</v>
      </c>
      <c r="E123" s="162" t="s">
        <v>1400</v>
      </c>
      <c r="F123" s="161" t="s">
        <v>127</v>
      </c>
      <c r="G123" s="161" t="s">
        <v>129</v>
      </c>
      <c r="H123" s="161" t="s">
        <v>125</v>
      </c>
      <c r="I123" s="141">
        <f>I124</f>
        <v>175774</v>
      </c>
      <c r="J123" s="141">
        <f t="shared" ref="J123:K123" si="52">J124</f>
        <v>160774</v>
      </c>
      <c r="K123" s="141">
        <f t="shared" si="52"/>
        <v>160774</v>
      </c>
    </row>
    <row r="124" spans="1:11" ht="51">
      <c r="A124" s="163" t="s">
        <v>1401</v>
      </c>
      <c r="B124" s="384" t="s">
        <v>162</v>
      </c>
      <c r="C124" s="161" t="s">
        <v>126</v>
      </c>
      <c r="D124" s="161" t="s">
        <v>124</v>
      </c>
      <c r="E124" s="162" t="s">
        <v>1402</v>
      </c>
      <c r="F124" s="161" t="s">
        <v>131</v>
      </c>
      <c r="G124" s="161" t="s">
        <v>129</v>
      </c>
      <c r="H124" s="161" t="s">
        <v>125</v>
      </c>
      <c r="I124" s="141">
        <v>175774</v>
      </c>
      <c r="J124" s="141">
        <v>160774</v>
      </c>
      <c r="K124" s="141">
        <v>160774</v>
      </c>
    </row>
    <row r="125" spans="1:11">
      <c r="A125" s="163" t="s">
        <v>1700</v>
      </c>
      <c r="B125" s="384" t="s">
        <v>162</v>
      </c>
      <c r="C125" s="161" t="s">
        <v>126</v>
      </c>
      <c r="D125" s="161" t="s">
        <v>124</v>
      </c>
      <c r="E125" s="162" t="s">
        <v>1701</v>
      </c>
      <c r="F125" s="161" t="s">
        <v>131</v>
      </c>
      <c r="G125" s="161" t="s">
        <v>129</v>
      </c>
      <c r="H125" s="161" t="s">
        <v>125</v>
      </c>
      <c r="I125" s="140">
        <f t="shared" ref="I125:K125" si="53">I126</f>
        <v>1619800</v>
      </c>
      <c r="J125" s="140">
        <f t="shared" si="53"/>
        <v>1619800</v>
      </c>
      <c r="K125" s="140">
        <f t="shared" si="53"/>
        <v>1619800</v>
      </c>
    </row>
    <row r="126" spans="1:11" ht="89.25">
      <c r="A126" s="163" t="s">
        <v>1702</v>
      </c>
      <c r="B126" s="384" t="s">
        <v>162</v>
      </c>
      <c r="C126" s="161" t="s">
        <v>126</v>
      </c>
      <c r="D126" s="161" t="s">
        <v>124</v>
      </c>
      <c r="E126" s="162" t="s">
        <v>1703</v>
      </c>
      <c r="F126" s="161" t="s">
        <v>131</v>
      </c>
      <c r="G126" s="161" t="s">
        <v>129</v>
      </c>
      <c r="H126" s="161" t="s">
        <v>125</v>
      </c>
      <c r="I126" s="141">
        <v>1619800</v>
      </c>
      <c r="J126" s="141">
        <v>1619800</v>
      </c>
      <c r="K126" s="141">
        <v>1619800</v>
      </c>
    </row>
    <row r="127" spans="1:11">
      <c r="A127" s="163" t="s">
        <v>87</v>
      </c>
      <c r="B127" s="384" t="s">
        <v>208</v>
      </c>
      <c r="C127" s="161" t="s">
        <v>171</v>
      </c>
      <c r="D127" s="161" t="s">
        <v>127</v>
      </c>
      <c r="E127" s="162" t="s">
        <v>128</v>
      </c>
      <c r="F127" s="161" t="s">
        <v>127</v>
      </c>
      <c r="G127" s="161" t="s">
        <v>129</v>
      </c>
      <c r="H127" s="161" t="s">
        <v>162</v>
      </c>
      <c r="I127" s="141">
        <f>I128+I221+I231+I240+I246+I227</f>
        <v>2191962076.1799998</v>
      </c>
      <c r="J127" s="141">
        <f t="shared" ref="J127:K127" si="54">J128+J221</f>
        <v>1703492604.3400002</v>
      </c>
      <c r="K127" s="141">
        <f t="shared" si="54"/>
        <v>1621256045.25</v>
      </c>
    </row>
    <row r="128" spans="1:11" ht="25.5">
      <c r="A128" s="163" t="s">
        <v>142</v>
      </c>
      <c r="B128" s="384" t="s">
        <v>208</v>
      </c>
      <c r="C128" s="161" t="s">
        <v>171</v>
      </c>
      <c r="D128" s="161" t="s">
        <v>223</v>
      </c>
      <c r="E128" s="162" t="s">
        <v>128</v>
      </c>
      <c r="F128" s="161" t="s">
        <v>127</v>
      </c>
      <c r="G128" s="161" t="s">
        <v>129</v>
      </c>
      <c r="H128" s="161" t="s">
        <v>162</v>
      </c>
      <c r="I128" s="141">
        <f>I129+I138+I168+I201</f>
        <v>2159347093.96</v>
      </c>
      <c r="J128" s="141">
        <f t="shared" ref="J128:K128" si="55">J129+J138+J168+J201</f>
        <v>1676860604.3400002</v>
      </c>
      <c r="K128" s="141">
        <f t="shared" si="55"/>
        <v>1618648045.25</v>
      </c>
    </row>
    <row r="129" spans="1:11">
      <c r="A129" s="241" t="s">
        <v>1461</v>
      </c>
      <c r="B129" s="384" t="s">
        <v>208</v>
      </c>
      <c r="C129" s="161" t="s">
        <v>171</v>
      </c>
      <c r="D129" s="161" t="s">
        <v>223</v>
      </c>
      <c r="E129" s="162" t="s">
        <v>1460</v>
      </c>
      <c r="F129" s="161" t="s">
        <v>127</v>
      </c>
      <c r="G129" s="161" t="s">
        <v>129</v>
      </c>
      <c r="H129" s="161" t="s">
        <v>1246</v>
      </c>
      <c r="I129" s="141">
        <f>I130+I133+I135</f>
        <v>683842900</v>
      </c>
      <c r="J129" s="141">
        <f t="shared" ref="J129:K129" si="56">J130+J133+J135</f>
        <v>490159000</v>
      </c>
      <c r="K129" s="141">
        <f t="shared" si="56"/>
        <v>490159000</v>
      </c>
    </row>
    <row r="130" spans="1:11" ht="25.5">
      <c r="A130" s="208" t="s">
        <v>1891</v>
      </c>
      <c r="B130" s="384" t="s">
        <v>208</v>
      </c>
      <c r="C130" s="161" t="s">
        <v>171</v>
      </c>
      <c r="D130" s="161" t="s">
        <v>223</v>
      </c>
      <c r="E130" s="162" t="s">
        <v>1066</v>
      </c>
      <c r="F130" s="161" t="s">
        <v>127</v>
      </c>
      <c r="G130" s="161" t="s">
        <v>129</v>
      </c>
      <c r="H130" s="161" t="s">
        <v>1246</v>
      </c>
      <c r="I130" s="141">
        <f t="shared" ref="I130:K131" si="57">I131</f>
        <v>610650900</v>
      </c>
      <c r="J130" s="141">
        <f t="shared" si="57"/>
        <v>488520700</v>
      </c>
      <c r="K130" s="141">
        <f t="shared" si="57"/>
        <v>488520700</v>
      </c>
    </row>
    <row r="131" spans="1:11">
      <c r="A131" s="51" t="s">
        <v>546</v>
      </c>
      <c r="B131" s="384" t="s">
        <v>208</v>
      </c>
      <c r="C131" s="161" t="s">
        <v>171</v>
      </c>
      <c r="D131" s="161" t="s">
        <v>223</v>
      </c>
      <c r="E131" s="162" t="s">
        <v>1066</v>
      </c>
      <c r="F131" s="161" t="s">
        <v>127</v>
      </c>
      <c r="G131" s="161" t="s">
        <v>129</v>
      </c>
      <c r="H131" s="161" t="s">
        <v>1246</v>
      </c>
      <c r="I131" s="141">
        <f t="shared" si="57"/>
        <v>610650900</v>
      </c>
      <c r="J131" s="141">
        <f t="shared" si="57"/>
        <v>488520700</v>
      </c>
      <c r="K131" s="141">
        <f t="shared" si="57"/>
        <v>488520700</v>
      </c>
    </row>
    <row r="132" spans="1:11" ht="25.5">
      <c r="A132" s="163" t="s">
        <v>319</v>
      </c>
      <c r="B132" s="384" t="s">
        <v>208</v>
      </c>
      <c r="C132" s="161" t="s">
        <v>171</v>
      </c>
      <c r="D132" s="161" t="s">
        <v>223</v>
      </c>
      <c r="E132" s="164" t="s">
        <v>1066</v>
      </c>
      <c r="F132" s="161" t="s">
        <v>227</v>
      </c>
      <c r="G132" s="161" t="s">
        <v>129</v>
      </c>
      <c r="H132" s="161" t="s">
        <v>1246</v>
      </c>
      <c r="I132" s="141">
        <v>610650900</v>
      </c>
      <c r="J132" s="244">
        <v>488520700</v>
      </c>
      <c r="K132" s="140">
        <v>488520700</v>
      </c>
    </row>
    <row r="133" spans="1:11" ht="25.5">
      <c r="A133" s="163" t="s">
        <v>1165</v>
      </c>
      <c r="B133" s="384" t="s">
        <v>208</v>
      </c>
      <c r="C133" s="161" t="s">
        <v>171</v>
      </c>
      <c r="D133" s="161" t="s">
        <v>223</v>
      </c>
      <c r="E133" s="164" t="s">
        <v>1166</v>
      </c>
      <c r="F133" s="161" t="s">
        <v>127</v>
      </c>
      <c r="G133" s="161" t="s">
        <v>129</v>
      </c>
      <c r="H133" s="161" t="s">
        <v>1246</v>
      </c>
      <c r="I133" s="141">
        <f>I134</f>
        <v>1638300</v>
      </c>
      <c r="J133" s="141">
        <f t="shared" ref="J133:K133" si="58">J134</f>
        <v>1638300</v>
      </c>
      <c r="K133" s="141">
        <f t="shared" si="58"/>
        <v>1638300</v>
      </c>
    </row>
    <row r="134" spans="1:11" ht="25.5">
      <c r="A134" s="163" t="s">
        <v>320</v>
      </c>
      <c r="B134" s="404" t="s">
        <v>208</v>
      </c>
      <c r="C134" s="162" t="s">
        <v>171</v>
      </c>
      <c r="D134" s="161" t="s">
        <v>223</v>
      </c>
      <c r="E134" s="162" t="s">
        <v>1166</v>
      </c>
      <c r="F134" s="162" t="s">
        <v>227</v>
      </c>
      <c r="G134" s="162" t="s">
        <v>129</v>
      </c>
      <c r="H134" s="161" t="s">
        <v>1246</v>
      </c>
      <c r="I134" s="141">
        <v>1638300</v>
      </c>
      <c r="J134" s="244">
        <v>1638300</v>
      </c>
      <c r="K134" s="140">
        <v>1638300</v>
      </c>
    </row>
    <row r="135" spans="1:11">
      <c r="A135" s="152" t="s">
        <v>2006</v>
      </c>
      <c r="B135" s="161" t="s">
        <v>208</v>
      </c>
      <c r="C135" s="161" t="s">
        <v>171</v>
      </c>
      <c r="D135" s="161" t="s">
        <v>223</v>
      </c>
      <c r="E135" s="162" t="s">
        <v>2007</v>
      </c>
      <c r="F135" s="161" t="s">
        <v>127</v>
      </c>
      <c r="G135" s="161" t="s">
        <v>129</v>
      </c>
      <c r="H135" s="161" t="s">
        <v>1246</v>
      </c>
      <c r="I135" s="141">
        <f>I136</f>
        <v>71553700</v>
      </c>
      <c r="J135" s="141">
        <f t="shared" ref="J135:K136" si="59">J136</f>
        <v>0</v>
      </c>
      <c r="K135" s="141">
        <f t="shared" si="59"/>
        <v>0</v>
      </c>
    </row>
    <row r="136" spans="1:11">
      <c r="A136" s="152" t="s">
        <v>1453</v>
      </c>
      <c r="B136" s="161" t="s">
        <v>208</v>
      </c>
      <c r="C136" s="161" t="s">
        <v>171</v>
      </c>
      <c r="D136" s="161" t="s">
        <v>223</v>
      </c>
      <c r="E136" s="162" t="s">
        <v>2007</v>
      </c>
      <c r="F136" s="161" t="s">
        <v>227</v>
      </c>
      <c r="G136" s="161" t="s">
        <v>129</v>
      </c>
      <c r="H136" s="161" t="s">
        <v>1246</v>
      </c>
      <c r="I136" s="141">
        <f>I137</f>
        <v>71553700</v>
      </c>
      <c r="J136" s="141">
        <f t="shared" si="59"/>
        <v>0</v>
      </c>
      <c r="K136" s="141">
        <f t="shared" si="59"/>
        <v>0</v>
      </c>
    </row>
    <row r="137" spans="1:11" ht="38.25">
      <c r="A137" s="53" t="s">
        <v>2008</v>
      </c>
      <c r="B137" s="161" t="s">
        <v>208</v>
      </c>
      <c r="C137" s="161" t="s">
        <v>171</v>
      </c>
      <c r="D137" s="161" t="s">
        <v>223</v>
      </c>
      <c r="E137" s="162" t="s">
        <v>2007</v>
      </c>
      <c r="F137" s="161" t="s">
        <v>227</v>
      </c>
      <c r="G137" s="161" t="s">
        <v>2009</v>
      </c>
      <c r="H137" s="161" t="s">
        <v>1246</v>
      </c>
      <c r="I137" s="141">
        <f>51627200+19926500</f>
        <v>71553700</v>
      </c>
      <c r="J137" s="244">
        <v>0</v>
      </c>
      <c r="K137" s="140">
        <v>0</v>
      </c>
    </row>
    <row r="138" spans="1:11" ht="25.5">
      <c r="A138" s="163" t="s">
        <v>134</v>
      </c>
      <c r="B138" s="404" t="s">
        <v>208</v>
      </c>
      <c r="C138" s="162" t="s">
        <v>171</v>
      </c>
      <c r="D138" s="161" t="s">
        <v>223</v>
      </c>
      <c r="E138" s="162" t="s">
        <v>1067</v>
      </c>
      <c r="F138" s="162" t="s">
        <v>127</v>
      </c>
      <c r="G138" s="162" t="s">
        <v>129</v>
      </c>
      <c r="H138" s="161" t="s">
        <v>1246</v>
      </c>
      <c r="I138" s="141">
        <f>I139+I141+I149+I147+I145+I143</f>
        <v>88536311.560000002</v>
      </c>
      <c r="J138" s="141">
        <f t="shared" ref="J138:K138" si="60">J139+J141+J149+J147+J145+J143</f>
        <v>62187611.340000004</v>
      </c>
      <c r="K138" s="141">
        <f t="shared" si="60"/>
        <v>54411952.25</v>
      </c>
    </row>
    <row r="139" spans="1:11" ht="51">
      <c r="A139" s="163" t="s">
        <v>1923</v>
      </c>
      <c r="B139" s="162" t="s">
        <v>208</v>
      </c>
      <c r="C139" s="162" t="s">
        <v>171</v>
      </c>
      <c r="D139" s="161" t="s">
        <v>223</v>
      </c>
      <c r="E139" s="162" t="s">
        <v>1491</v>
      </c>
      <c r="F139" s="162" t="s">
        <v>127</v>
      </c>
      <c r="G139" s="162" t="s">
        <v>129</v>
      </c>
      <c r="H139" s="161" t="s">
        <v>1246</v>
      </c>
      <c r="I139" s="141">
        <f t="shared" ref="I139:K139" si="61">I140</f>
        <v>6948300</v>
      </c>
      <c r="J139" s="141">
        <f t="shared" si="61"/>
        <v>15035000</v>
      </c>
      <c r="K139" s="141">
        <f t="shared" si="61"/>
        <v>6424800</v>
      </c>
    </row>
    <row r="140" spans="1:11" ht="51">
      <c r="A140" s="163" t="s">
        <v>1924</v>
      </c>
      <c r="B140" s="162" t="s">
        <v>208</v>
      </c>
      <c r="C140" s="162" t="s">
        <v>171</v>
      </c>
      <c r="D140" s="161" t="s">
        <v>223</v>
      </c>
      <c r="E140" s="162" t="s">
        <v>1491</v>
      </c>
      <c r="F140" s="162" t="s">
        <v>227</v>
      </c>
      <c r="G140" s="162" t="s">
        <v>129</v>
      </c>
      <c r="H140" s="161" t="s">
        <v>1246</v>
      </c>
      <c r="I140" s="141">
        <v>6948300</v>
      </c>
      <c r="J140" s="141">
        <v>15035000</v>
      </c>
      <c r="K140" s="141">
        <f>401500+6023300</f>
        <v>6424800</v>
      </c>
    </row>
    <row r="141" spans="1:11" ht="38.25">
      <c r="A141" s="163" t="s">
        <v>1665</v>
      </c>
      <c r="B141" s="162" t="s">
        <v>208</v>
      </c>
      <c r="C141" s="162" t="s">
        <v>171</v>
      </c>
      <c r="D141" s="161" t="s">
        <v>223</v>
      </c>
      <c r="E141" s="162" t="s">
        <v>1658</v>
      </c>
      <c r="F141" s="162" t="s">
        <v>127</v>
      </c>
      <c r="G141" s="162" t="s">
        <v>129</v>
      </c>
      <c r="H141" s="161" t="s">
        <v>1246</v>
      </c>
      <c r="I141" s="140">
        <f t="shared" ref="I141:K141" si="62">I142</f>
        <v>33902400</v>
      </c>
      <c r="J141" s="140">
        <f t="shared" si="62"/>
        <v>32576600</v>
      </c>
      <c r="K141" s="140">
        <f t="shared" si="62"/>
        <v>33334200</v>
      </c>
    </row>
    <row r="142" spans="1:11" ht="51">
      <c r="A142" s="7" t="s">
        <v>1660</v>
      </c>
      <c r="B142" s="161" t="s">
        <v>208</v>
      </c>
      <c r="C142" s="161" t="s">
        <v>171</v>
      </c>
      <c r="D142" s="161" t="s">
        <v>223</v>
      </c>
      <c r="E142" s="162" t="s">
        <v>1658</v>
      </c>
      <c r="F142" s="161" t="s">
        <v>227</v>
      </c>
      <c r="G142" s="161" t="s">
        <v>129</v>
      </c>
      <c r="H142" s="161" t="s">
        <v>1246</v>
      </c>
      <c r="I142" s="141">
        <f>33523600+378800</f>
        <v>33902400</v>
      </c>
      <c r="J142" s="141">
        <v>32576600</v>
      </c>
      <c r="K142" s="141">
        <f>9469900+23864300</f>
        <v>33334200</v>
      </c>
    </row>
    <row r="143" spans="1:11" ht="41.25" customHeight="1">
      <c r="A143" s="7" t="s">
        <v>2036</v>
      </c>
      <c r="B143" s="161" t="s">
        <v>208</v>
      </c>
      <c r="C143" s="161" t="s">
        <v>171</v>
      </c>
      <c r="D143" s="161" t="s">
        <v>223</v>
      </c>
      <c r="E143" s="162" t="s">
        <v>2037</v>
      </c>
      <c r="F143" s="161" t="s">
        <v>127</v>
      </c>
      <c r="G143" s="161" t="s">
        <v>129</v>
      </c>
      <c r="H143" s="161" t="s">
        <v>1246</v>
      </c>
      <c r="I143" s="141">
        <f>I144</f>
        <v>1613453</v>
      </c>
      <c r="J143" s="141">
        <f t="shared" ref="J143:K143" si="63">J144</f>
        <v>0</v>
      </c>
      <c r="K143" s="141">
        <f t="shared" si="63"/>
        <v>0</v>
      </c>
    </row>
    <row r="144" spans="1:11" ht="39" customHeight="1">
      <c r="A144" s="7" t="s">
        <v>1233</v>
      </c>
      <c r="B144" s="161" t="s">
        <v>208</v>
      </c>
      <c r="C144" s="161" t="s">
        <v>171</v>
      </c>
      <c r="D144" s="161" t="s">
        <v>223</v>
      </c>
      <c r="E144" s="162" t="s">
        <v>2037</v>
      </c>
      <c r="F144" s="161" t="s">
        <v>227</v>
      </c>
      <c r="G144" s="161" t="s">
        <v>129</v>
      </c>
      <c r="H144" s="161" t="s">
        <v>1246</v>
      </c>
      <c r="I144" s="141">
        <v>1613453</v>
      </c>
      <c r="J144" s="141">
        <v>0</v>
      </c>
      <c r="K144" s="141">
        <v>0</v>
      </c>
    </row>
    <row r="145" spans="1:11" ht="25.5" customHeight="1">
      <c r="A145" s="7" t="s">
        <v>2032</v>
      </c>
      <c r="B145" s="161" t="s">
        <v>208</v>
      </c>
      <c r="C145" s="161" t="s">
        <v>171</v>
      </c>
      <c r="D145" s="161" t="s">
        <v>223</v>
      </c>
      <c r="E145" s="162" t="s">
        <v>2033</v>
      </c>
      <c r="F145" s="161" t="s">
        <v>127</v>
      </c>
      <c r="G145" s="161" t="s">
        <v>129</v>
      </c>
      <c r="H145" s="161" t="s">
        <v>1246</v>
      </c>
      <c r="I145" s="141">
        <f>I146</f>
        <v>1998120</v>
      </c>
      <c r="J145" s="141">
        <f t="shared" ref="J145:K145" si="64">J146</f>
        <v>2889311.34</v>
      </c>
      <c r="K145" s="141">
        <f t="shared" si="64"/>
        <v>2966252.25</v>
      </c>
    </row>
    <row r="146" spans="1:11" ht="25.5" customHeight="1">
      <c r="A146" s="7" t="s">
        <v>1457</v>
      </c>
      <c r="B146" s="161" t="s">
        <v>208</v>
      </c>
      <c r="C146" s="161" t="s">
        <v>171</v>
      </c>
      <c r="D146" s="161" t="s">
        <v>223</v>
      </c>
      <c r="E146" s="162" t="s">
        <v>2033</v>
      </c>
      <c r="F146" s="161" t="s">
        <v>227</v>
      </c>
      <c r="G146" s="161" t="s">
        <v>129</v>
      </c>
      <c r="H146" s="161" t="s">
        <v>1246</v>
      </c>
      <c r="I146" s="141">
        <v>1998120</v>
      </c>
      <c r="J146" s="141">
        <v>2889311.34</v>
      </c>
      <c r="K146" s="141">
        <v>2966252.25</v>
      </c>
    </row>
    <row r="147" spans="1:11">
      <c r="A147" s="233" t="s">
        <v>2010</v>
      </c>
      <c r="B147" s="161" t="s">
        <v>208</v>
      </c>
      <c r="C147" s="161" t="s">
        <v>171</v>
      </c>
      <c r="D147" s="161" t="s">
        <v>223</v>
      </c>
      <c r="E147" s="162" t="s">
        <v>2011</v>
      </c>
      <c r="F147" s="161" t="s">
        <v>127</v>
      </c>
      <c r="G147" s="161" t="s">
        <v>129</v>
      </c>
      <c r="H147" s="161" t="s">
        <v>1246</v>
      </c>
      <c r="I147" s="141">
        <f>I148</f>
        <v>339000</v>
      </c>
      <c r="J147" s="141">
        <f t="shared" ref="J147:K147" si="65">J148</f>
        <v>339000</v>
      </c>
      <c r="K147" s="141">
        <f t="shared" si="65"/>
        <v>339000</v>
      </c>
    </row>
    <row r="148" spans="1:11" ht="25.5">
      <c r="A148" s="233" t="s">
        <v>2012</v>
      </c>
      <c r="B148" s="161" t="s">
        <v>208</v>
      </c>
      <c r="C148" s="161" t="s">
        <v>171</v>
      </c>
      <c r="D148" s="161" t="s">
        <v>223</v>
      </c>
      <c r="E148" s="162" t="s">
        <v>2011</v>
      </c>
      <c r="F148" s="161" t="s">
        <v>227</v>
      </c>
      <c r="G148" s="161" t="s">
        <v>129</v>
      </c>
      <c r="H148" s="161" t="s">
        <v>1246</v>
      </c>
      <c r="I148" s="141">
        <v>339000</v>
      </c>
      <c r="J148" s="141">
        <v>339000</v>
      </c>
      <c r="K148" s="141">
        <v>339000</v>
      </c>
    </row>
    <row r="149" spans="1:11">
      <c r="A149" s="260" t="s">
        <v>61</v>
      </c>
      <c r="B149" s="294" t="s">
        <v>208</v>
      </c>
      <c r="C149" s="294" t="s">
        <v>171</v>
      </c>
      <c r="D149" s="161" t="s">
        <v>223</v>
      </c>
      <c r="E149" s="294" t="s">
        <v>1068</v>
      </c>
      <c r="F149" s="294" t="s">
        <v>127</v>
      </c>
      <c r="G149" s="294" t="s">
        <v>129</v>
      </c>
      <c r="H149" s="161" t="s">
        <v>1246</v>
      </c>
      <c r="I149" s="141">
        <f t="shared" ref="I149:K149" si="66">I150</f>
        <v>43735038.560000002</v>
      </c>
      <c r="J149" s="141">
        <f t="shared" si="66"/>
        <v>11347700</v>
      </c>
      <c r="K149" s="141">
        <f t="shared" si="66"/>
        <v>11347700</v>
      </c>
    </row>
    <row r="150" spans="1:11">
      <c r="A150" s="7" t="s">
        <v>62</v>
      </c>
      <c r="B150" s="294" t="s">
        <v>208</v>
      </c>
      <c r="C150" s="294" t="s">
        <v>171</v>
      </c>
      <c r="D150" s="161" t="s">
        <v>223</v>
      </c>
      <c r="E150" s="294" t="s">
        <v>1068</v>
      </c>
      <c r="F150" s="294" t="s">
        <v>227</v>
      </c>
      <c r="G150" s="294" t="s">
        <v>129</v>
      </c>
      <c r="H150" s="161" t="s">
        <v>1246</v>
      </c>
      <c r="I150" s="141">
        <f>SUM(I151:I167)</f>
        <v>43735038.560000002</v>
      </c>
      <c r="J150" s="141">
        <f>SUM(J151:J165)</f>
        <v>11347700</v>
      </c>
      <c r="K150" s="141">
        <f>SUM(K151:K165)</f>
        <v>11347700</v>
      </c>
    </row>
    <row r="151" spans="1:11" ht="38.25">
      <c r="A151" s="7" t="s">
        <v>1562</v>
      </c>
      <c r="B151" s="294" t="s">
        <v>208</v>
      </c>
      <c r="C151" s="294" t="s">
        <v>171</v>
      </c>
      <c r="D151" s="161" t="s">
        <v>223</v>
      </c>
      <c r="E151" s="294" t="s">
        <v>1068</v>
      </c>
      <c r="F151" s="294" t="s">
        <v>227</v>
      </c>
      <c r="G151" s="294" t="s">
        <v>1925</v>
      </c>
      <c r="H151" s="161" t="s">
        <v>1246</v>
      </c>
      <c r="I151" s="141">
        <f>358900-358900</f>
        <v>0</v>
      </c>
      <c r="J151" s="244">
        <f>358900-358900</f>
        <v>0</v>
      </c>
      <c r="K151" s="141">
        <f>358900-358900</f>
        <v>0</v>
      </c>
    </row>
    <row r="152" spans="1:11" ht="63.75">
      <c r="A152" s="260" t="s">
        <v>1816</v>
      </c>
      <c r="B152" s="294" t="s">
        <v>208</v>
      </c>
      <c r="C152" s="294" t="s">
        <v>171</v>
      </c>
      <c r="D152" s="161" t="s">
        <v>223</v>
      </c>
      <c r="E152" s="294" t="s">
        <v>1068</v>
      </c>
      <c r="F152" s="294" t="s">
        <v>227</v>
      </c>
      <c r="G152" s="294" t="s">
        <v>1926</v>
      </c>
      <c r="H152" s="161" t="s">
        <v>1246</v>
      </c>
      <c r="I152" s="141">
        <v>2700000</v>
      </c>
      <c r="J152" s="244">
        <v>0</v>
      </c>
      <c r="K152" s="141">
        <v>0</v>
      </c>
    </row>
    <row r="153" spans="1:11" ht="25.5">
      <c r="A153" s="260" t="s">
        <v>2162</v>
      </c>
      <c r="B153" s="294" t="s">
        <v>208</v>
      </c>
      <c r="C153" s="294" t="s">
        <v>171</v>
      </c>
      <c r="D153" s="161" t="s">
        <v>223</v>
      </c>
      <c r="E153" s="294" t="s">
        <v>1068</v>
      </c>
      <c r="F153" s="294" t="s">
        <v>227</v>
      </c>
      <c r="G153" s="294" t="s">
        <v>2161</v>
      </c>
      <c r="H153" s="161" t="s">
        <v>1246</v>
      </c>
      <c r="I153" s="141">
        <v>1008900</v>
      </c>
      <c r="J153" s="244">
        <v>0</v>
      </c>
      <c r="K153" s="141">
        <v>0</v>
      </c>
    </row>
    <row r="154" spans="1:11" ht="114.75">
      <c r="A154" s="260" t="s">
        <v>1563</v>
      </c>
      <c r="B154" s="294" t="s">
        <v>208</v>
      </c>
      <c r="C154" s="294" t="s">
        <v>171</v>
      </c>
      <c r="D154" s="161" t="s">
        <v>223</v>
      </c>
      <c r="E154" s="294" t="s">
        <v>1068</v>
      </c>
      <c r="F154" s="294" t="s">
        <v>227</v>
      </c>
      <c r="G154" s="294" t="s">
        <v>1927</v>
      </c>
      <c r="H154" s="161" t="s">
        <v>1246</v>
      </c>
      <c r="I154" s="141">
        <v>358000</v>
      </c>
      <c r="J154" s="244">
        <v>358000</v>
      </c>
      <c r="K154" s="244">
        <v>358000</v>
      </c>
    </row>
    <row r="155" spans="1:11" ht="38.25">
      <c r="A155" s="260" t="s">
        <v>1564</v>
      </c>
      <c r="B155" s="294" t="s">
        <v>208</v>
      </c>
      <c r="C155" s="294" t="s">
        <v>171</v>
      </c>
      <c r="D155" s="161" t="s">
        <v>223</v>
      </c>
      <c r="E155" s="294" t="s">
        <v>1068</v>
      </c>
      <c r="F155" s="294" t="s">
        <v>227</v>
      </c>
      <c r="G155" s="294" t="s">
        <v>2219</v>
      </c>
      <c r="H155" s="161" t="s">
        <v>1246</v>
      </c>
      <c r="I155" s="141">
        <v>12000</v>
      </c>
      <c r="J155" s="244"/>
      <c r="K155" s="244"/>
    </row>
    <row r="156" spans="1:11" ht="51">
      <c r="A156" s="7" t="s">
        <v>1566</v>
      </c>
      <c r="B156" s="294" t="s">
        <v>208</v>
      </c>
      <c r="C156" s="294" t="s">
        <v>171</v>
      </c>
      <c r="D156" s="161" t="s">
        <v>223</v>
      </c>
      <c r="E156" s="294" t="s">
        <v>1068</v>
      </c>
      <c r="F156" s="294" t="s">
        <v>227</v>
      </c>
      <c r="G156" s="294" t="s">
        <v>1157</v>
      </c>
      <c r="H156" s="161" t="s">
        <v>1246</v>
      </c>
      <c r="I156" s="141">
        <v>20000</v>
      </c>
      <c r="J156" s="244">
        <v>140000</v>
      </c>
      <c r="K156" s="244">
        <v>140000</v>
      </c>
    </row>
    <row r="157" spans="1:11" ht="63.75">
      <c r="A157" s="7" t="s">
        <v>2213</v>
      </c>
      <c r="B157" s="294" t="s">
        <v>208</v>
      </c>
      <c r="C157" s="294" t="s">
        <v>171</v>
      </c>
      <c r="D157" s="161" t="s">
        <v>223</v>
      </c>
      <c r="E157" s="294" t="s">
        <v>1068</v>
      </c>
      <c r="F157" s="294" t="s">
        <v>227</v>
      </c>
      <c r="G157" s="294" t="s">
        <v>2212</v>
      </c>
      <c r="H157" s="161" t="s">
        <v>1246</v>
      </c>
      <c r="I157" s="141">
        <v>5449000</v>
      </c>
      <c r="J157" s="244">
        <v>0</v>
      </c>
      <c r="K157" s="244">
        <v>0</v>
      </c>
    </row>
    <row r="158" spans="1:11" ht="63.75">
      <c r="A158" s="260" t="s">
        <v>1568</v>
      </c>
      <c r="B158" s="294" t="s">
        <v>208</v>
      </c>
      <c r="C158" s="294" t="s">
        <v>171</v>
      </c>
      <c r="D158" s="161" t="s">
        <v>223</v>
      </c>
      <c r="E158" s="294" t="s">
        <v>1068</v>
      </c>
      <c r="F158" s="294" t="s">
        <v>227</v>
      </c>
      <c r="G158" s="294" t="s">
        <v>1928</v>
      </c>
      <c r="H158" s="161" t="s">
        <v>1246</v>
      </c>
      <c r="I158" s="141">
        <v>1504500</v>
      </c>
      <c r="J158" s="244">
        <v>1031600</v>
      </c>
      <c r="K158" s="244">
        <v>1031600</v>
      </c>
    </row>
    <row r="159" spans="1:11" ht="69" customHeight="1">
      <c r="A159" s="260" t="s">
        <v>1615</v>
      </c>
      <c r="B159" s="294" t="s">
        <v>208</v>
      </c>
      <c r="C159" s="294" t="s">
        <v>171</v>
      </c>
      <c r="D159" s="161" t="s">
        <v>223</v>
      </c>
      <c r="E159" s="294" t="s">
        <v>1068</v>
      </c>
      <c r="F159" s="294" t="s">
        <v>227</v>
      </c>
      <c r="G159" s="294" t="s">
        <v>2209</v>
      </c>
      <c r="H159" s="161" t="s">
        <v>1246</v>
      </c>
      <c r="I159" s="141">
        <v>167000</v>
      </c>
      <c r="J159" s="244"/>
      <c r="K159" s="244"/>
    </row>
    <row r="160" spans="1:11" ht="38.25">
      <c r="A160" s="7" t="s">
        <v>1573</v>
      </c>
      <c r="B160" s="294" t="s">
        <v>208</v>
      </c>
      <c r="C160" s="294" t="s">
        <v>171</v>
      </c>
      <c r="D160" s="161" t="s">
        <v>223</v>
      </c>
      <c r="E160" s="294" t="s">
        <v>1068</v>
      </c>
      <c r="F160" s="294" t="s">
        <v>227</v>
      </c>
      <c r="G160" s="294" t="s">
        <v>1929</v>
      </c>
      <c r="H160" s="161" t="s">
        <v>1246</v>
      </c>
      <c r="I160" s="244">
        <v>351100</v>
      </c>
      <c r="J160" s="244">
        <v>351100</v>
      </c>
      <c r="K160" s="244">
        <v>351100</v>
      </c>
    </row>
    <row r="161" spans="1:11" ht="38.25">
      <c r="A161" s="260" t="s">
        <v>1577</v>
      </c>
      <c r="B161" s="294" t="s">
        <v>208</v>
      </c>
      <c r="C161" s="294" t="s">
        <v>171</v>
      </c>
      <c r="D161" s="161" t="s">
        <v>223</v>
      </c>
      <c r="E161" s="294" t="s">
        <v>1068</v>
      </c>
      <c r="F161" s="294" t="s">
        <v>227</v>
      </c>
      <c r="G161" s="294" t="s">
        <v>1930</v>
      </c>
      <c r="H161" s="161" t="s">
        <v>1246</v>
      </c>
      <c r="I161" s="244">
        <f>26230200-26230200</f>
        <v>0</v>
      </c>
      <c r="J161" s="244">
        <f>26230200-26230200</f>
        <v>0</v>
      </c>
      <c r="K161" s="244">
        <f>26230200-26230200</f>
        <v>0</v>
      </c>
    </row>
    <row r="162" spans="1:11" ht="52.5" customHeight="1">
      <c r="A162" s="260" t="s">
        <v>1578</v>
      </c>
      <c r="B162" s="294" t="s">
        <v>208</v>
      </c>
      <c r="C162" s="294" t="s">
        <v>171</v>
      </c>
      <c r="D162" s="161" t="s">
        <v>223</v>
      </c>
      <c r="E162" s="294" t="s">
        <v>1068</v>
      </c>
      <c r="F162" s="294" t="s">
        <v>227</v>
      </c>
      <c r="G162" s="294" t="s">
        <v>2156</v>
      </c>
      <c r="H162" s="161" t="s">
        <v>1246</v>
      </c>
      <c r="I162" s="244">
        <v>4636400</v>
      </c>
      <c r="J162" s="244">
        <v>0</v>
      </c>
      <c r="K162" s="244">
        <v>0</v>
      </c>
    </row>
    <row r="163" spans="1:11" ht="52.5" customHeight="1">
      <c r="A163" s="260" t="s">
        <v>2221</v>
      </c>
      <c r="B163" s="294" t="s">
        <v>208</v>
      </c>
      <c r="C163" s="294" t="s">
        <v>171</v>
      </c>
      <c r="D163" s="161" t="s">
        <v>223</v>
      </c>
      <c r="E163" s="294" t="s">
        <v>1068</v>
      </c>
      <c r="F163" s="294" t="s">
        <v>227</v>
      </c>
      <c r="G163" s="294" t="s">
        <v>2220</v>
      </c>
      <c r="H163" s="161" t="s">
        <v>1246</v>
      </c>
      <c r="I163" s="244">
        <v>4620900.97</v>
      </c>
      <c r="J163" s="244"/>
      <c r="K163" s="244"/>
    </row>
    <row r="164" spans="1:11" ht="38.25">
      <c r="A164" s="260" t="s">
        <v>1580</v>
      </c>
      <c r="B164" s="294" t="s">
        <v>208</v>
      </c>
      <c r="C164" s="294" t="s">
        <v>171</v>
      </c>
      <c r="D164" s="161" t="s">
        <v>223</v>
      </c>
      <c r="E164" s="294" t="s">
        <v>1068</v>
      </c>
      <c r="F164" s="294" t="s">
        <v>227</v>
      </c>
      <c r="G164" s="294" t="s">
        <v>1931</v>
      </c>
      <c r="H164" s="161" t="s">
        <v>1246</v>
      </c>
      <c r="I164" s="244">
        <f>7640000+1885000</f>
        <v>9525000</v>
      </c>
      <c r="J164" s="244">
        <v>7640000</v>
      </c>
      <c r="K164" s="244">
        <v>7640000</v>
      </c>
    </row>
    <row r="165" spans="1:11" ht="38.25">
      <c r="A165" s="260" t="s">
        <v>1892</v>
      </c>
      <c r="B165" s="294" t="s">
        <v>208</v>
      </c>
      <c r="C165" s="294" t="s">
        <v>171</v>
      </c>
      <c r="D165" s="161" t="s">
        <v>223</v>
      </c>
      <c r="E165" s="294" t="s">
        <v>1068</v>
      </c>
      <c r="F165" s="294" t="s">
        <v>227</v>
      </c>
      <c r="G165" s="294" t="s">
        <v>1932</v>
      </c>
      <c r="H165" s="161" t="s">
        <v>1246</v>
      </c>
      <c r="I165" s="244">
        <v>1827000</v>
      </c>
      <c r="J165" s="244">
        <v>1827000</v>
      </c>
      <c r="K165" s="140">
        <v>1827000</v>
      </c>
    </row>
    <row r="166" spans="1:11" ht="42" customHeight="1">
      <c r="A166" s="260" t="s">
        <v>2211</v>
      </c>
      <c r="B166" s="294" t="s">
        <v>208</v>
      </c>
      <c r="C166" s="294" t="s">
        <v>171</v>
      </c>
      <c r="D166" s="161" t="s">
        <v>223</v>
      </c>
      <c r="E166" s="294" t="s">
        <v>1068</v>
      </c>
      <c r="F166" s="294" t="s">
        <v>227</v>
      </c>
      <c r="G166" s="294" t="s">
        <v>2210</v>
      </c>
      <c r="H166" s="161" t="s">
        <v>1246</v>
      </c>
      <c r="I166" s="244">
        <v>11180757.5</v>
      </c>
      <c r="J166" s="244"/>
      <c r="K166" s="140"/>
    </row>
    <row r="167" spans="1:11" ht="57" customHeight="1">
      <c r="A167" s="260" t="s">
        <v>2218</v>
      </c>
      <c r="B167" s="294" t="s">
        <v>208</v>
      </c>
      <c r="C167" s="294" t="s">
        <v>171</v>
      </c>
      <c r="D167" s="161" t="s">
        <v>223</v>
      </c>
      <c r="E167" s="294" t="s">
        <v>1068</v>
      </c>
      <c r="F167" s="294" t="s">
        <v>227</v>
      </c>
      <c r="G167" s="294" t="s">
        <v>2217</v>
      </c>
      <c r="H167" s="161" t="s">
        <v>1246</v>
      </c>
      <c r="I167" s="244">
        <v>374480.09</v>
      </c>
      <c r="J167" s="244"/>
      <c r="K167" s="140"/>
    </row>
    <row r="168" spans="1:11">
      <c r="A168" s="7" t="s">
        <v>1404</v>
      </c>
      <c r="B168" s="294" t="s">
        <v>208</v>
      </c>
      <c r="C168" s="294" t="s">
        <v>171</v>
      </c>
      <c r="D168" s="161" t="s">
        <v>223</v>
      </c>
      <c r="E168" s="294" t="s">
        <v>1933</v>
      </c>
      <c r="F168" s="294" t="s">
        <v>127</v>
      </c>
      <c r="G168" s="294" t="s">
        <v>129</v>
      </c>
      <c r="H168" s="161" t="s">
        <v>1246</v>
      </c>
      <c r="I168" s="140">
        <f>I169+I193+I197+I199+I195</f>
        <v>1134120820</v>
      </c>
      <c r="J168" s="140">
        <f t="shared" ref="J168:K168" si="67">J169+J193+J197+J199</f>
        <v>1065635600</v>
      </c>
      <c r="K168" s="140">
        <f t="shared" si="67"/>
        <v>1067507900</v>
      </c>
    </row>
    <row r="169" spans="1:11" ht="25.5">
      <c r="A169" s="7" t="s">
        <v>6</v>
      </c>
      <c r="B169" s="294" t="s">
        <v>208</v>
      </c>
      <c r="C169" s="294" t="s">
        <v>171</v>
      </c>
      <c r="D169" s="161" t="s">
        <v>223</v>
      </c>
      <c r="E169" s="294" t="s">
        <v>1934</v>
      </c>
      <c r="F169" s="294" t="s">
        <v>127</v>
      </c>
      <c r="G169" s="294" t="s">
        <v>129</v>
      </c>
      <c r="H169" s="161" t="s">
        <v>1246</v>
      </c>
      <c r="I169" s="244">
        <f t="shared" ref="I169:K169" si="68">I170</f>
        <v>1125898820</v>
      </c>
      <c r="J169" s="244">
        <f t="shared" si="68"/>
        <v>1056091000</v>
      </c>
      <c r="K169" s="244">
        <f t="shared" si="68"/>
        <v>1057755200</v>
      </c>
    </row>
    <row r="170" spans="1:11" ht="25.5">
      <c r="A170" s="260" t="s">
        <v>7</v>
      </c>
      <c r="B170" s="294" t="s">
        <v>208</v>
      </c>
      <c r="C170" s="294" t="s">
        <v>171</v>
      </c>
      <c r="D170" s="161" t="s">
        <v>223</v>
      </c>
      <c r="E170" s="294" t="s">
        <v>1934</v>
      </c>
      <c r="F170" s="294" t="s">
        <v>227</v>
      </c>
      <c r="G170" s="294" t="s">
        <v>129</v>
      </c>
      <c r="H170" s="161" t="s">
        <v>1246</v>
      </c>
      <c r="I170" s="244">
        <f t="shared" ref="I170:K170" si="69">SUM(I171:I192)</f>
        <v>1125898820</v>
      </c>
      <c r="J170" s="244">
        <f t="shared" si="69"/>
        <v>1056091000</v>
      </c>
      <c r="K170" s="244">
        <f t="shared" si="69"/>
        <v>1057755200</v>
      </c>
    </row>
    <row r="171" spans="1:11" ht="76.5">
      <c r="A171" s="260" t="s">
        <v>1585</v>
      </c>
      <c r="B171" s="294" t="s">
        <v>208</v>
      </c>
      <c r="C171" s="294" t="s">
        <v>171</v>
      </c>
      <c r="D171" s="161" t="s">
        <v>223</v>
      </c>
      <c r="E171" s="294" t="s">
        <v>1934</v>
      </c>
      <c r="F171" s="294" t="s">
        <v>227</v>
      </c>
      <c r="G171" s="294" t="s">
        <v>1935</v>
      </c>
      <c r="H171" s="161" t="s">
        <v>1246</v>
      </c>
      <c r="I171" s="244">
        <f>911400+77700+36800</f>
        <v>1025900</v>
      </c>
      <c r="J171" s="244">
        <v>911400</v>
      </c>
      <c r="K171" s="140">
        <v>911400</v>
      </c>
    </row>
    <row r="172" spans="1:11" ht="153">
      <c r="A172" s="260" t="s">
        <v>1588</v>
      </c>
      <c r="B172" s="294" t="s">
        <v>208</v>
      </c>
      <c r="C172" s="294" t="s">
        <v>171</v>
      </c>
      <c r="D172" s="161" t="s">
        <v>223</v>
      </c>
      <c r="E172" s="294" t="s">
        <v>1934</v>
      </c>
      <c r="F172" s="294" t="s">
        <v>227</v>
      </c>
      <c r="G172" s="294" t="s">
        <v>1936</v>
      </c>
      <c r="H172" s="161" t="s">
        <v>1246</v>
      </c>
      <c r="I172" s="244">
        <f>90344200+5594370+5084900+2092600+5062500</f>
        <v>108178570</v>
      </c>
      <c r="J172" s="244">
        <v>90344200</v>
      </c>
      <c r="K172" s="244">
        <v>90344200</v>
      </c>
    </row>
    <row r="173" spans="1:11" ht="153">
      <c r="A173" s="260" t="s">
        <v>1589</v>
      </c>
      <c r="B173" s="294" t="s">
        <v>208</v>
      </c>
      <c r="C173" s="294" t="s">
        <v>171</v>
      </c>
      <c r="D173" s="161" t="s">
        <v>223</v>
      </c>
      <c r="E173" s="294" t="s">
        <v>1934</v>
      </c>
      <c r="F173" s="294" t="s">
        <v>227</v>
      </c>
      <c r="G173" s="294" t="s">
        <v>1937</v>
      </c>
      <c r="H173" s="161" t="s">
        <v>1246</v>
      </c>
      <c r="I173" s="244">
        <f>92779300+1352700+429800+3993640+6323378+1257500</f>
        <v>106136318</v>
      </c>
      <c r="J173" s="244">
        <v>92779300</v>
      </c>
      <c r="K173" s="244">
        <v>92779300</v>
      </c>
    </row>
    <row r="174" spans="1:11" ht="51">
      <c r="A174" s="7" t="s">
        <v>1590</v>
      </c>
      <c r="B174" s="294" t="s">
        <v>208</v>
      </c>
      <c r="C174" s="294" t="s">
        <v>171</v>
      </c>
      <c r="D174" s="161" t="s">
        <v>223</v>
      </c>
      <c r="E174" s="294" t="s">
        <v>1934</v>
      </c>
      <c r="F174" s="294" t="s">
        <v>227</v>
      </c>
      <c r="G174" s="294" t="s">
        <v>1938</v>
      </c>
      <c r="H174" s="161" t="s">
        <v>1246</v>
      </c>
      <c r="I174" s="244">
        <f>81000+7800+3700</f>
        <v>92500</v>
      </c>
      <c r="J174" s="244">
        <v>81000</v>
      </c>
      <c r="K174" s="244">
        <v>81000</v>
      </c>
    </row>
    <row r="175" spans="1:11" ht="63.75">
      <c r="A175" s="7" t="s">
        <v>1667</v>
      </c>
      <c r="B175" s="294" t="s">
        <v>208</v>
      </c>
      <c r="C175" s="294" t="s">
        <v>171</v>
      </c>
      <c r="D175" s="161" t="s">
        <v>223</v>
      </c>
      <c r="E175" s="294" t="s">
        <v>1934</v>
      </c>
      <c r="F175" s="294" t="s">
        <v>227</v>
      </c>
      <c r="G175" s="294" t="s">
        <v>1939</v>
      </c>
      <c r="H175" s="161" t="s">
        <v>1246</v>
      </c>
      <c r="I175" s="244">
        <f>1887000+167500+79200</f>
        <v>2133700</v>
      </c>
      <c r="J175" s="244">
        <v>1887000</v>
      </c>
      <c r="K175" s="244">
        <v>1887000</v>
      </c>
    </row>
    <row r="176" spans="1:11" ht="63.75">
      <c r="A176" s="260" t="s">
        <v>1591</v>
      </c>
      <c r="B176" s="294" t="s">
        <v>208</v>
      </c>
      <c r="C176" s="294" t="s">
        <v>171</v>
      </c>
      <c r="D176" s="161" t="s">
        <v>223</v>
      </c>
      <c r="E176" s="294" t="s">
        <v>1934</v>
      </c>
      <c r="F176" s="294" t="s">
        <v>227</v>
      </c>
      <c r="G176" s="294" t="s">
        <v>1940</v>
      </c>
      <c r="H176" s="161" t="s">
        <v>1246</v>
      </c>
      <c r="I176" s="244">
        <f>828000+77700+36750</f>
        <v>942450</v>
      </c>
      <c r="J176" s="244">
        <v>828000</v>
      </c>
      <c r="K176" s="244">
        <v>828000</v>
      </c>
    </row>
    <row r="177" spans="1:11" ht="51">
      <c r="A177" s="260" t="s">
        <v>1593</v>
      </c>
      <c r="B177" s="294" t="s">
        <v>208</v>
      </c>
      <c r="C177" s="294" t="s">
        <v>171</v>
      </c>
      <c r="D177" s="161" t="s">
        <v>223</v>
      </c>
      <c r="E177" s="294" t="s">
        <v>1934</v>
      </c>
      <c r="F177" s="294" t="s">
        <v>227</v>
      </c>
      <c r="G177" s="294" t="s">
        <v>1941</v>
      </c>
      <c r="H177" s="161" t="s">
        <v>1246</v>
      </c>
      <c r="I177" s="244">
        <f>302500+9100</f>
        <v>311600</v>
      </c>
      <c r="J177" s="244">
        <v>302500</v>
      </c>
      <c r="K177" s="140">
        <v>302500</v>
      </c>
    </row>
    <row r="178" spans="1:11" ht="38.25">
      <c r="A178" s="260" t="s">
        <v>1594</v>
      </c>
      <c r="B178" s="294" t="s">
        <v>208</v>
      </c>
      <c r="C178" s="294" t="s">
        <v>171</v>
      </c>
      <c r="D178" s="161" t="s">
        <v>223</v>
      </c>
      <c r="E178" s="294" t="s">
        <v>1934</v>
      </c>
      <c r="F178" s="294" t="s">
        <v>227</v>
      </c>
      <c r="G178" s="294" t="s">
        <v>1942</v>
      </c>
      <c r="H178" s="161" t="s">
        <v>1246</v>
      </c>
      <c r="I178" s="244">
        <f>1742200+155400+73517</f>
        <v>1971117</v>
      </c>
      <c r="J178" s="244">
        <v>1742200</v>
      </c>
      <c r="K178" s="140">
        <v>1742200</v>
      </c>
    </row>
    <row r="179" spans="1:11" ht="51">
      <c r="A179" s="7" t="s">
        <v>1595</v>
      </c>
      <c r="B179" s="294" t="s">
        <v>208</v>
      </c>
      <c r="C179" s="294" t="s">
        <v>171</v>
      </c>
      <c r="D179" s="161" t="s">
        <v>223</v>
      </c>
      <c r="E179" s="294" t="s">
        <v>1934</v>
      </c>
      <c r="F179" s="294" t="s">
        <v>227</v>
      </c>
      <c r="G179" s="294" t="s">
        <v>1943</v>
      </c>
      <c r="H179" s="161" t="s">
        <v>1246</v>
      </c>
      <c r="I179" s="244">
        <f>786000+7800+3677</f>
        <v>797477</v>
      </c>
      <c r="J179" s="244">
        <v>786000</v>
      </c>
      <c r="K179" s="140">
        <v>786000</v>
      </c>
    </row>
    <row r="180" spans="1:11" ht="51">
      <c r="A180" s="260" t="s">
        <v>1596</v>
      </c>
      <c r="B180" s="294" t="s">
        <v>208</v>
      </c>
      <c r="C180" s="294" t="s">
        <v>171</v>
      </c>
      <c r="D180" s="161" t="s">
        <v>223</v>
      </c>
      <c r="E180" s="294" t="s">
        <v>1934</v>
      </c>
      <c r="F180" s="294" t="s">
        <v>227</v>
      </c>
      <c r="G180" s="294" t="s">
        <v>1944</v>
      </c>
      <c r="H180" s="161" t="s">
        <v>1246</v>
      </c>
      <c r="I180" s="244">
        <f>131900+10955+5180</f>
        <v>148035</v>
      </c>
      <c r="J180" s="244">
        <v>131900</v>
      </c>
      <c r="K180" s="140">
        <v>131900</v>
      </c>
    </row>
    <row r="181" spans="1:11" ht="51">
      <c r="A181" s="260" t="s">
        <v>1597</v>
      </c>
      <c r="B181" s="294" t="s">
        <v>208</v>
      </c>
      <c r="C181" s="294" t="s">
        <v>171</v>
      </c>
      <c r="D181" s="161" t="s">
        <v>223</v>
      </c>
      <c r="E181" s="294" t="s">
        <v>1934</v>
      </c>
      <c r="F181" s="294" t="s">
        <v>227</v>
      </c>
      <c r="G181" s="294" t="s">
        <v>1945</v>
      </c>
      <c r="H181" s="161" t="s">
        <v>1246</v>
      </c>
      <c r="I181" s="244">
        <f>6099700+466300+220560</f>
        <v>6786560</v>
      </c>
      <c r="J181" s="244">
        <v>6099700</v>
      </c>
      <c r="K181" s="140">
        <v>6099700</v>
      </c>
    </row>
    <row r="182" spans="1:11" ht="102">
      <c r="A182" s="260" t="s">
        <v>1598</v>
      </c>
      <c r="B182" s="294" t="s">
        <v>208</v>
      </c>
      <c r="C182" s="294" t="s">
        <v>171</v>
      </c>
      <c r="D182" s="161" t="s">
        <v>223</v>
      </c>
      <c r="E182" s="294" t="s">
        <v>1934</v>
      </c>
      <c r="F182" s="294" t="s">
        <v>227</v>
      </c>
      <c r="G182" s="294" t="s">
        <v>1946</v>
      </c>
      <c r="H182" s="161" t="s">
        <v>1246</v>
      </c>
      <c r="I182" s="244">
        <v>817000</v>
      </c>
      <c r="J182" s="244">
        <v>817000</v>
      </c>
      <c r="K182" s="140">
        <v>817000</v>
      </c>
    </row>
    <row r="183" spans="1:11" ht="114.75">
      <c r="A183" s="260" t="s">
        <v>1599</v>
      </c>
      <c r="B183" s="294" t="s">
        <v>208</v>
      </c>
      <c r="C183" s="294" t="s">
        <v>171</v>
      </c>
      <c r="D183" s="161" t="s">
        <v>223</v>
      </c>
      <c r="E183" s="294" t="s">
        <v>1934</v>
      </c>
      <c r="F183" s="294" t="s">
        <v>227</v>
      </c>
      <c r="G183" s="294" t="s">
        <v>1947</v>
      </c>
      <c r="H183" s="161" t="s">
        <v>1246</v>
      </c>
      <c r="I183" s="244">
        <f>386185600+9216600+1082516-53791</f>
        <v>396430925</v>
      </c>
      <c r="J183" s="244">
        <v>386185600</v>
      </c>
      <c r="K183" s="140">
        <v>386185600</v>
      </c>
    </row>
    <row r="184" spans="1:11" ht="76.5">
      <c r="A184" s="260" t="s">
        <v>1600</v>
      </c>
      <c r="B184" s="294" t="s">
        <v>208</v>
      </c>
      <c r="C184" s="294" t="s">
        <v>171</v>
      </c>
      <c r="D184" s="161" t="s">
        <v>223</v>
      </c>
      <c r="E184" s="294" t="s">
        <v>1934</v>
      </c>
      <c r="F184" s="294" t="s">
        <v>227</v>
      </c>
      <c r="G184" s="294" t="s">
        <v>1948</v>
      </c>
      <c r="H184" s="161" t="s">
        <v>1246</v>
      </c>
      <c r="I184" s="244">
        <v>25151300</v>
      </c>
      <c r="J184" s="244">
        <v>25151300</v>
      </c>
      <c r="K184" s="140">
        <v>25151300</v>
      </c>
    </row>
    <row r="185" spans="1:11" ht="51">
      <c r="A185" s="7" t="s">
        <v>1601</v>
      </c>
      <c r="B185" s="294" t="s">
        <v>208</v>
      </c>
      <c r="C185" s="294" t="s">
        <v>171</v>
      </c>
      <c r="D185" s="161" t="s">
        <v>223</v>
      </c>
      <c r="E185" s="294" t="s">
        <v>1934</v>
      </c>
      <c r="F185" s="294" t="s">
        <v>227</v>
      </c>
      <c r="G185" s="294" t="s">
        <v>1949</v>
      </c>
      <c r="H185" s="161" t="s">
        <v>1246</v>
      </c>
      <c r="I185" s="244">
        <v>227801100</v>
      </c>
      <c r="J185" s="244">
        <v>227801100</v>
      </c>
      <c r="K185" s="140">
        <v>227801100</v>
      </c>
    </row>
    <row r="186" spans="1:11" ht="76.5">
      <c r="A186" s="260" t="s">
        <v>1602</v>
      </c>
      <c r="B186" s="294" t="s">
        <v>208</v>
      </c>
      <c r="C186" s="294" t="s">
        <v>171</v>
      </c>
      <c r="D186" s="161" t="s">
        <v>223</v>
      </c>
      <c r="E186" s="294" t="s">
        <v>1934</v>
      </c>
      <c r="F186" s="294" t="s">
        <v>227</v>
      </c>
      <c r="G186" s="294" t="s">
        <v>1950</v>
      </c>
      <c r="H186" s="161" t="s">
        <v>1246</v>
      </c>
      <c r="I186" s="244">
        <v>17100500</v>
      </c>
      <c r="J186" s="244">
        <v>17100500</v>
      </c>
      <c r="K186" s="140">
        <v>17100500</v>
      </c>
    </row>
    <row r="187" spans="1:11" ht="63.75">
      <c r="A187" s="260" t="s">
        <v>1603</v>
      </c>
      <c r="B187" s="294" t="s">
        <v>208</v>
      </c>
      <c r="C187" s="294" t="s">
        <v>171</v>
      </c>
      <c r="D187" s="161" t="s">
        <v>223</v>
      </c>
      <c r="E187" s="294" t="s">
        <v>1934</v>
      </c>
      <c r="F187" s="294" t="s">
        <v>227</v>
      </c>
      <c r="G187" s="294" t="s">
        <v>1951</v>
      </c>
      <c r="H187" s="161" t="s">
        <v>1246</v>
      </c>
      <c r="I187" s="244">
        <f>3328400-2412182+4282516+3589834+9900</f>
        <v>8798468</v>
      </c>
      <c r="J187" s="244">
        <v>0</v>
      </c>
      <c r="K187" s="140">
        <v>1664200</v>
      </c>
    </row>
    <row r="188" spans="1:11" ht="165.75">
      <c r="A188" s="260" t="s">
        <v>1604</v>
      </c>
      <c r="B188" s="294" t="s">
        <v>208</v>
      </c>
      <c r="C188" s="294" t="s">
        <v>171</v>
      </c>
      <c r="D188" s="161" t="s">
        <v>223</v>
      </c>
      <c r="E188" s="294" t="s">
        <v>1934</v>
      </c>
      <c r="F188" s="294" t="s">
        <v>227</v>
      </c>
      <c r="G188" s="294" t="s">
        <v>1952</v>
      </c>
      <c r="H188" s="161" t="s">
        <v>1246</v>
      </c>
      <c r="I188" s="244">
        <f>151897400-1174900+5774400</f>
        <v>156496900</v>
      </c>
      <c r="J188" s="244">
        <v>151897400</v>
      </c>
      <c r="K188" s="140">
        <v>151897400</v>
      </c>
    </row>
    <row r="189" spans="1:11" ht="51">
      <c r="A189" s="7" t="s">
        <v>1605</v>
      </c>
      <c r="B189" s="294" t="s">
        <v>208</v>
      </c>
      <c r="C189" s="294" t="s">
        <v>171</v>
      </c>
      <c r="D189" s="161" t="s">
        <v>223</v>
      </c>
      <c r="E189" s="294" t="s">
        <v>1934</v>
      </c>
      <c r="F189" s="294" t="s">
        <v>227</v>
      </c>
      <c r="G189" s="294" t="s">
        <v>1953</v>
      </c>
      <c r="H189" s="161" t="s">
        <v>1246</v>
      </c>
      <c r="I189" s="244">
        <v>47081000</v>
      </c>
      <c r="J189" s="244">
        <v>37664800</v>
      </c>
      <c r="K189" s="244">
        <v>37664800</v>
      </c>
    </row>
    <row r="190" spans="1:11" ht="51">
      <c r="A190" s="7" t="s">
        <v>1606</v>
      </c>
      <c r="B190" s="294" t="s">
        <v>208</v>
      </c>
      <c r="C190" s="294" t="s">
        <v>171</v>
      </c>
      <c r="D190" s="161" t="s">
        <v>223</v>
      </c>
      <c r="E190" s="294" t="s">
        <v>1934</v>
      </c>
      <c r="F190" s="294" t="s">
        <v>227</v>
      </c>
      <c r="G190" s="294" t="s">
        <v>1954</v>
      </c>
      <c r="H190" s="161" t="s">
        <v>1246</v>
      </c>
      <c r="I190" s="140">
        <f>1624300+874400+110300</f>
        <v>2609000</v>
      </c>
      <c r="J190" s="244">
        <v>1624300</v>
      </c>
      <c r="K190" s="140">
        <v>1624300</v>
      </c>
    </row>
    <row r="191" spans="1:11" ht="38.25">
      <c r="A191" s="7" t="s">
        <v>1607</v>
      </c>
      <c r="B191" s="294" t="s">
        <v>208</v>
      </c>
      <c r="C191" s="294" t="s">
        <v>171</v>
      </c>
      <c r="D191" s="161" t="s">
        <v>223</v>
      </c>
      <c r="E191" s="294" t="s">
        <v>1934</v>
      </c>
      <c r="F191" s="294" t="s">
        <v>227</v>
      </c>
      <c r="G191" s="294" t="s">
        <v>1955</v>
      </c>
      <c r="H191" s="161" t="s">
        <v>1246</v>
      </c>
      <c r="I191" s="244">
        <f>11850300+2808600+308800</f>
        <v>14967700</v>
      </c>
      <c r="J191" s="244">
        <v>11850300</v>
      </c>
      <c r="K191" s="140">
        <v>11850300</v>
      </c>
    </row>
    <row r="192" spans="1:11" ht="89.25">
      <c r="A192" s="260" t="s">
        <v>1893</v>
      </c>
      <c r="B192" s="294" t="s">
        <v>208</v>
      </c>
      <c r="C192" s="294" t="s">
        <v>171</v>
      </c>
      <c r="D192" s="161" t="s">
        <v>223</v>
      </c>
      <c r="E192" s="294" t="s">
        <v>1934</v>
      </c>
      <c r="F192" s="294" t="s">
        <v>227</v>
      </c>
      <c r="G192" s="294" t="s">
        <v>1956</v>
      </c>
      <c r="H192" s="161" t="s">
        <v>1246</v>
      </c>
      <c r="I192" s="244">
        <f>105500+10300+4900</f>
        <v>120700</v>
      </c>
      <c r="J192" s="244">
        <v>105500</v>
      </c>
      <c r="K192" s="140">
        <v>105500</v>
      </c>
    </row>
    <row r="193" spans="1:11" ht="51">
      <c r="A193" s="7" t="s">
        <v>1405</v>
      </c>
      <c r="B193" s="294" t="s">
        <v>208</v>
      </c>
      <c r="C193" s="294" t="s">
        <v>171</v>
      </c>
      <c r="D193" s="161" t="s">
        <v>223</v>
      </c>
      <c r="E193" s="294" t="s">
        <v>1957</v>
      </c>
      <c r="F193" s="294" t="s">
        <v>127</v>
      </c>
      <c r="G193" s="294" t="s">
        <v>129</v>
      </c>
      <c r="H193" s="161" t="s">
        <v>1246</v>
      </c>
      <c r="I193" s="140">
        <f t="shared" ref="I193:K193" si="70">I194</f>
        <v>2561300</v>
      </c>
      <c r="J193" s="140">
        <f t="shared" si="70"/>
        <v>3904400</v>
      </c>
      <c r="K193" s="140">
        <f t="shared" si="70"/>
        <v>3904400</v>
      </c>
    </row>
    <row r="194" spans="1:11" ht="51">
      <c r="A194" s="7" t="s">
        <v>1894</v>
      </c>
      <c r="B194" s="294" t="s">
        <v>208</v>
      </c>
      <c r="C194" s="294" t="s">
        <v>171</v>
      </c>
      <c r="D194" s="161" t="s">
        <v>223</v>
      </c>
      <c r="E194" s="294" t="s">
        <v>1957</v>
      </c>
      <c r="F194" s="294" t="s">
        <v>227</v>
      </c>
      <c r="G194" s="294" t="s">
        <v>129</v>
      </c>
      <c r="H194" s="161" t="s">
        <v>1246</v>
      </c>
      <c r="I194" s="244">
        <v>2561300</v>
      </c>
      <c r="J194" s="244">
        <v>3904400</v>
      </c>
      <c r="K194" s="244">
        <v>3904400</v>
      </c>
    </row>
    <row r="195" spans="1:11" ht="58.5" customHeight="1">
      <c r="A195" s="7" t="s">
        <v>2063</v>
      </c>
      <c r="B195" s="294" t="s">
        <v>208</v>
      </c>
      <c r="C195" s="294" t="s">
        <v>171</v>
      </c>
      <c r="D195" s="161" t="s">
        <v>223</v>
      </c>
      <c r="E195" s="294" t="s">
        <v>2062</v>
      </c>
      <c r="F195" s="294" t="s">
        <v>127</v>
      </c>
      <c r="G195" s="294" t="s">
        <v>129</v>
      </c>
      <c r="H195" s="161" t="s">
        <v>1246</v>
      </c>
      <c r="I195" s="244">
        <f>I196</f>
        <v>0</v>
      </c>
      <c r="J195" s="244">
        <f t="shared" ref="J195:K195" si="71">J196</f>
        <v>0</v>
      </c>
      <c r="K195" s="244">
        <f t="shared" si="71"/>
        <v>0</v>
      </c>
    </row>
    <row r="196" spans="1:11" ht="51">
      <c r="A196" s="7" t="s">
        <v>1770</v>
      </c>
      <c r="B196" s="294" t="s">
        <v>208</v>
      </c>
      <c r="C196" s="294" t="s">
        <v>171</v>
      </c>
      <c r="D196" s="161" t="s">
        <v>223</v>
      </c>
      <c r="E196" s="294" t="s">
        <v>2062</v>
      </c>
      <c r="F196" s="294" t="s">
        <v>227</v>
      </c>
      <c r="G196" s="294" t="s">
        <v>129</v>
      </c>
      <c r="H196" s="161" t="s">
        <v>1246</v>
      </c>
      <c r="I196" s="244">
        <f>3359466-3359466</f>
        <v>0</v>
      </c>
      <c r="J196" s="244">
        <v>0</v>
      </c>
      <c r="K196" s="244">
        <v>0</v>
      </c>
    </row>
    <row r="197" spans="1:11" ht="38.25">
      <c r="A197" s="7" t="s">
        <v>1958</v>
      </c>
      <c r="B197" s="294" t="s">
        <v>208</v>
      </c>
      <c r="C197" s="294" t="s">
        <v>171</v>
      </c>
      <c r="D197" s="161" t="s">
        <v>223</v>
      </c>
      <c r="E197" s="294" t="s">
        <v>1959</v>
      </c>
      <c r="F197" s="294" t="s">
        <v>127</v>
      </c>
      <c r="G197" s="294" t="s">
        <v>129</v>
      </c>
      <c r="H197" s="161" t="s">
        <v>1246</v>
      </c>
      <c r="I197" s="140">
        <f t="shared" ref="I197:K197" si="72">I198</f>
        <v>5441900</v>
      </c>
      <c r="J197" s="140">
        <f t="shared" si="72"/>
        <v>5633700</v>
      </c>
      <c r="K197" s="140">
        <f t="shared" si="72"/>
        <v>5842500</v>
      </c>
    </row>
    <row r="198" spans="1:11" ht="38.25">
      <c r="A198" s="7" t="s">
        <v>1960</v>
      </c>
      <c r="B198" s="294" t="s">
        <v>208</v>
      </c>
      <c r="C198" s="294" t="s">
        <v>171</v>
      </c>
      <c r="D198" s="161" t="s">
        <v>223</v>
      </c>
      <c r="E198" s="294" t="s">
        <v>1959</v>
      </c>
      <c r="F198" s="294" t="s">
        <v>227</v>
      </c>
      <c r="G198" s="294" t="s">
        <v>129</v>
      </c>
      <c r="H198" s="161" t="s">
        <v>1246</v>
      </c>
      <c r="I198" s="244">
        <f>5538700-96800</f>
        <v>5441900</v>
      </c>
      <c r="J198" s="244">
        <f>5768500-134800</f>
        <v>5633700</v>
      </c>
      <c r="K198" s="244">
        <v>5842500</v>
      </c>
    </row>
    <row r="199" spans="1:11" ht="38.25">
      <c r="A199" s="7" t="s">
        <v>1214</v>
      </c>
      <c r="B199" s="294" t="s">
        <v>162</v>
      </c>
      <c r="C199" s="294" t="s">
        <v>171</v>
      </c>
      <c r="D199" s="161" t="s">
        <v>223</v>
      </c>
      <c r="E199" s="294" t="s">
        <v>1961</v>
      </c>
      <c r="F199" s="294" t="s">
        <v>127</v>
      </c>
      <c r="G199" s="294" t="s">
        <v>129</v>
      </c>
      <c r="H199" s="161" t="s">
        <v>1246</v>
      </c>
      <c r="I199" s="244">
        <f t="shared" ref="I199:K199" si="73">I200</f>
        <v>218800</v>
      </c>
      <c r="J199" s="244">
        <f t="shared" si="73"/>
        <v>6500</v>
      </c>
      <c r="K199" s="244">
        <f t="shared" si="73"/>
        <v>5800</v>
      </c>
    </row>
    <row r="200" spans="1:11" ht="51">
      <c r="A200" s="7" t="s">
        <v>1408</v>
      </c>
      <c r="B200" s="294" t="s">
        <v>208</v>
      </c>
      <c r="C200" s="294" t="s">
        <v>171</v>
      </c>
      <c r="D200" s="161" t="s">
        <v>223</v>
      </c>
      <c r="E200" s="294" t="s">
        <v>1961</v>
      </c>
      <c r="F200" s="294" t="s">
        <v>227</v>
      </c>
      <c r="G200" s="294" t="s">
        <v>129</v>
      </c>
      <c r="H200" s="161" t="s">
        <v>1246</v>
      </c>
      <c r="I200" s="244">
        <f>227900-9100</f>
        <v>218800</v>
      </c>
      <c r="J200" s="244">
        <f>7900-1400</f>
        <v>6500</v>
      </c>
      <c r="K200" s="244">
        <v>5800</v>
      </c>
    </row>
    <row r="201" spans="1:11">
      <c r="A201" s="7" t="s">
        <v>68</v>
      </c>
      <c r="B201" s="294" t="s">
        <v>208</v>
      </c>
      <c r="C201" s="294" t="s">
        <v>171</v>
      </c>
      <c r="D201" s="161" t="s">
        <v>223</v>
      </c>
      <c r="E201" s="294" t="s">
        <v>1962</v>
      </c>
      <c r="F201" s="294" t="s">
        <v>127</v>
      </c>
      <c r="G201" s="294" t="s">
        <v>129</v>
      </c>
      <c r="H201" s="161" t="s">
        <v>1246</v>
      </c>
      <c r="I201" s="140">
        <f>I202+I204+I208+I206</f>
        <v>252847062.40000001</v>
      </c>
      <c r="J201" s="140">
        <f t="shared" ref="J201:K201" si="74">J202+J204+J208+J206</f>
        <v>58878393</v>
      </c>
      <c r="K201" s="140">
        <f t="shared" si="74"/>
        <v>6569193</v>
      </c>
    </row>
    <row r="202" spans="1:11" ht="51">
      <c r="A202" s="7" t="s">
        <v>1158</v>
      </c>
      <c r="B202" s="294" t="s">
        <v>208</v>
      </c>
      <c r="C202" s="294" t="s">
        <v>171</v>
      </c>
      <c r="D202" s="294" t="s">
        <v>223</v>
      </c>
      <c r="E202" s="294" t="s">
        <v>1963</v>
      </c>
      <c r="F202" s="294" t="s">
        <v>127</v>
      </c>
      <c r="G202" s="294" t="s">
        <v>129</v>
      </c>
      <c r="H202" s="161" t="s">
        <v>1246</v>
      </c>
      <c r="I202" s="140">
        <f t="shared" ref="I202:K202" si="75">I203</f>
        <v>147043098.40000001</v>
      </c>
      <c r="J202" s="140">
        <f t="shared" si="75"/>
        <v>2458193</v>
      </c>
      <c r="K202" s="140">
        <f t="shared" si="75"/>
        <v>2458193</v>
      </c>
    </row>
    <row r="203" spans="1:11" ht="51">
      <c r="A203" s="405" t="s">
        <v>218</v>
      </c>
      <c r="B203" s="405" t="s">
        <v>208</v>
      </c>
      <c r="C203" s="405" t="s">
        <v>171</v>
      </c>
      <c r="D203" s="405" t="s">
        <v>223</v>
      </c>
      <c r="E203" s="405" t="s">
        <v>1963</v>
      </c>
      <c r="F203" s="405" t="s">
        <v>227</v>
      </c>
      <c r="G203" s="405" t="s">
        <v>129</v>
      </c>
      <c r="H203" s="406" t="s">
        <v>1246</v>
      </c>
      <c r="I203" s="244">
        <f>1603323+854870+13976+33137800+109800000+90993+334948.4+1207188</f>
        <v>147043098.40000001</v>
      </c>
      <c r="J203" s="244">
        <f>1603323+854870</f>
        <v>2458193</v>
      </c>
      <c r="K203" s="244">
        <f>1603323+854870</f>
        <v>2458193</v>
      </c>
    </row>
    <row r="204" spans="1:11" ht="38.25">
      <c r="A204" s="7" t="s">
        <v>2013</v>
      </c>
      <c r="B204" s="162">
        <v>890</v>
      </c>
      <c r="C204" s="162" t="s">
        <v>171</v>
      </c>
      <c r="D204" s="162" t="s">
        <v>223</v>
      </c>
      <c r="E204" s="162" t="s">
        <v>2014</v>
      </c>
      <c r="F204" s="162" t="s">
        <v>127</v>
      </c>
      <c r="G204" s="162" t="s">
        <v>129</v>
      </c>
      <c r="H204" s="161">
        <v>150</v>
      </c>
      <c r="I204" s="244">
        <f>I205</f>
        <v>52309200</v>
      </c>
      <c r="J204" s="244">
        <f t="shared" ref="J204:K204" si="76">J205</f>
        <v>52309200</v>
      </c>
      <c r="K204" s="244">
        <f t="shared" si="76"/>
        <v>0</v>
      </c>
    </row>
    <row r="205" spans="1:11" ht="51">
      <c r="A205" s="7" t="s">
        <v>2015</v>
      </c>
      <c r="B205" s="162" t="s">
        <v>208</v>
      </c>
      <c r="C205" s="162" t="s">
        <v>171</v>
      </c>
      <c r="D205" s="162" t="s">
        <v>223</v>
      </c>
      <c r="E205" s="162" t="s">
        <v>2014</v>
      </c>
      <c r="F205" s="162" t="s">
        <v>227</v>
      </c>
      <c r="G205" s="162" t="s">
        <v>129</v>
      </c>
      <c r="H205" s="161" t="s">
        <v>1246</v>
      </c>
      <c r="I205" s="244">
        <v>52309200</v>
      </c>
      <c r="J205" s="244">
        <v>52309200</v>
      </c>
      <c r="K205" s="244">
        <v>0</v>
      </c>
    </row>
    <row r="206" spans="1:11" ht="25.5">
      <c r="A206" s="7" t="s">
        <v>2039</v>
      </c>
      <c r="B206" s="162" t="s">
        <v>208</v>
      </c>
      <c r="C206" s="162" t="s">
        <v>171</v>
      </c>
      <c r="D206" s="162" t="s">
        <v>223</v>
      </c>
      <c r="E206" s="162" t="s">
        <v>2038</v>
      </c>
      <c r="F206" s="162" t="s">
        <v>127</v>
      </c>
      <c r="G206" s="162" t="s">
        <v>129</v>
      </c>
      <c r="H206" s="161" t="s">
        <v>1246</v>
      </c>
      <c r="I206" s="244">
        <f>I207</f>
        <v>150000</v>
      </c>
      <c r="J206" s="244">
        <f t="shared" ref="J206:K206" si="77">J207</f>
        <v>0</v>
      </c>
      <c r="K206" s="244">
        <f t="shared" si="77"/>
        <v>0</v>
      </c>
    </row>
    <row r="207" spans="1:11" ht="38.25">
      <c r="A207" s="7" t="s">
        <v>1617</v>
      </c>
      <c r="B207" s="162" t="s">
        <v>208</v>
      </c>
      <c r="C207" s="162" t="s">
        <v>171</v>
      </c>
      <c r="D207" s="162" t="s">
        <v>223</v>
      </c>
      <c r="E207" s="162" t="s">
        <v>2038</v>
      </c>
      <c r="F207" s="162" t="s">
        <v>227</v>
      </c>
      <c r="G207" s="162" t="s">
        <v>129</v>
      </c>
      <c r="H207" s="161" t="s">
        <v>1246</v>
      </c>
      <c r="I207" s="244">
        <v>150000</v>
      </c>
      <c r="J207" s="244"/>
      <c r="K207" s="244"/>
    </row>
    <row r="208" spans="1:11">
      <c r="A208" s="7" t="s">
        <v>2001</v>
      </c>
      <c r="B208" s="162" t="s">
        <v>208</v>
      </c>
      <c r="C208" s="162" t="s">
        <v>171</v>
      </c>
      <c r="D208" s="162" t="s">
        <v>223</v>
      </c>
      <c r="E208" s="162" t="s">
        <v>2002</v>
      </c>
      <c r="F208" s="162" t="s">
        <v>127</v>
      </c>
      <c r="G208" s="162" t="s">
        <v>129</v>
      </c>
      <c r="H208" s="161" t="s">
        <v>1246</v>
      </c>
      <c r="I208" s="244">
        <f>I209</f>
        <v>53344764</v>
      </c>
      <c r="J208" s="244">
        <f t="shared" ref="J208:K208" si="78">J209</f>
        <v>4111000</v>
      </c>
      <c r="K208" s="244">
        <f t="shared" si="78"/>
        <v>4111000</v>
      </c>
    </row>
    <row r="209" spans="1:11" ht="25.5">
      <c r="A209" s="7" t="s">
        <v>2003</v>
      </c>
      <c r="B209" s="162" t="s">
        <v>208</v>
      </c>
      <c r="C209" s="162" t="s">
        <v>171</v>
      </c>
      <c r="D209" s="162" t="s">
        <v>223</v>
      </c>
      <c r="E209" s="162" t="s">
        <v>2002</v>
      </c>
      <c r="F209" s="162" t="s">
        <v>227</v>
      </c>
      <c r="G209" s="162" t="s">
        <v>129</v>
      </c>
      <c r="H209" s="161" t="s">
        <v>1246</v>
      </c>
      <c r="I209" s="244">
        <f>SUM(I210:I220)</f>
        <v>53344764</v>
      </c>
      <c r="J209" s="244">
        <f t="shared" ref="J209:K209" si="79">SUM(J210:J217)</f>
        <v>4111000</v>
      </c>
      <c r="K209" s="244">
        <f t="shared" si="79"/>
        <v>4111000</v>
      </c>
    </row>
    <row r="210" spans="1:11" ht="38.25">
      <c r="A210" s="7" t="s">
        <v>2004</v>
      </c>
      <c r="B210" s="162" t="s">
        <v>208</v>
      </c>
      <c r="C210" s="162" t="s">
        <v>171</v>
      </c>
      <c r="D210" s="162" t="s">
        <v>223</v>
      </c>
      <c r="E210" s="162" t="s">
        <v>2002</v>
      </c>
      <c r="F210" s="162" t="s">
        <v>227</v>
      </c>
      <c r="G210" s="162" t="s">
        <v>2005</v>
      </c>
      <c r="H210" s="161" t="s">
        <v>1246</v>
      </c>
      <c r="I210" s="244">
        <v>4111000</v>
      </c>
      <c r="J210" s="244">
        <v>4111000</v>
      </c>
      <c r="K210" s="244">
        <v>4111000</v>
      </c>
    </row>
    <row r="211" spans="1:11" ht="38.25">
      <c r="A211" s="7" t="s">
        <v>2030</v>
      </c>
      <c r="B211" s="162" t="s">
        <v>208</v>
      </c>
      <c r="C211" s="162" t="s">
        <v>171</v>
      </c>
      <c r="D211" s="162" t="s">
        <v>223</v>
      </c>
      <c r="E211" s="162" t="s">
        <v>2002</v>
      </c>
      <c r="F211" s="162" t="s">
        <v>227</v>
      </c>
      <c r="G211" s="162" t="s">
        <v>2031</v>
      </c>
      <c r="H211" s="161" t="s">
        <v>1246</v>
      </c>
      <c r="I211" s="244">
        <f>119800+279400</f>
        <v>399200</v>
      </c>
      <c r="J211" s="244">
        <v>0</v>
      </c>
      <c r="K211" s="244">
        <v>0</v>
      </c>
    </row>
    <row r="212" spans="1:11" ht="51">
      <c r="A212" s="7" t="s">
        <v>2223</v>
      </c>
      <c r="B212" s="162" t="s">
        <v>208</v>
      </c>
      <c r="C212" s="162" t="s">
        <v>171</v>
      </c>
      <c r="D212" s="162" t="s">
        <v>223</v>
      </c>
      <c r="E212" s="162" t="s">
        <v>2002</v>
      </c>
      <c r="F212" s="162" t="s">
        <v>227</v>
      </c>
      <c r="G212" s="162" t="s">
        <v>2222</v>
      </c>
      <c r="H212" s="161" t="s">
        <v>1246</v>
      </c>
      <c r="I212" s="244">
        <v>1800000</v>
      </c>
      <c r="J212" s="244"/>
      <c r="K212" s="244"/>
    </row>
    <row r="213" spans="1:11" ht="38.25">
      <c r="A213" s="7" t="s">
        <v>2061</v>
      </c>
      <c r="B213" s="162" t="s">
        <v>208</v>
      </c>
      <c r="C213" s="162" t="s">
        <v>171</v>
      </c>
      <c r="D213" s="162" t="s">
        <v>223</v>
      </c>
      <c r="E213" s="162" t="s">
        <v>2002</v>
      </c>
      <c r="F213" s="162" t="s">
        <v>227</v>
      </c>
      <c r="G213" s="162" t="s">
        <v>2060</v>
      </c>
      <c r="H213" s="161" t="s">
        <v>1246</v>
      </c>
      <c r="I213" s="244">
        <v>18633300</v>
      </c>
      <c r="J213" s="244">
        <v>0</v>
      </c>
      <c r="K213" s="244">
        <v>0</v>
      </c>
    </row>
    <row r="214" spans="1:11" ht="38.25">
      <c r="A214" s="7" t="s">
        <v>2158</v>
      </c>
      <c r="B214" s="162" t="s">
        <v>208</v>
      </c>
      <c r="C214" s="162" t="s">
        <v>171</v>
      </c>
      <c r="D214" s="162" t="s">
        <v>223</v>
      </c>
      <c r="E214" s="162" t="s">
        <v>2002</v>
      </c>
      <c r="F214" s="162" t="s">
        <v>227</v>
      </c>
      <c r="G214" s="162" t="s">
        <v>2157</v>
      </c>
      <c r="H214" s="161" t="s">
        <v>1246</v>
      </c>
      <c r="I214" s="244">
        <v>10206400</v>
      </c>
      <c r="J214" s="244">
        <v>0</v>
      </c>
      <c r="K214" s="244">
        <v>0</v>
      </c>
    </row>
    <row r="215" spans="1:11" ht="38.25">
      <c r="A215" s="7" t="s">
        <v>2160</v>
      </c>
      <c r="B215" s="162" t="s">
        <v>208</v>
      </c>
      <c r="C215" s="162" t="s">
        <v>171</v>
      </c>
      <c r="D215" s="162" t="s">
        <v>223</v>
      </c>
      <c r="E215" s="162" t="s">
        <v>2002</v>
      </c>
      <c r="F215" s="162" t="s">
        <v>227</v>
      </c>
      <c r="G215" s="162" t="s">
        <v>2159</v>
      </c>
      <c r="H215" s="161" t="s">
        <v>1246</v>
      </c>
      <c r="I215" s="244">
        <v>6568154</v>
      </c>
      <c r="J215" s="244">
        <v>0</v>
      </c>
      <c r="K215" s="244">
        <v>0</v>
      </c>
    </row>
    <row r="216" spans="1:11" ht="32.25" customHeight="1">
      <c r="A216" s="7" t="s">
        <v>1611</v>
      </c>
      <c r="B216" s="162" t="s">
        <v>208</v>
      </c>
      <c r="C216" s="162" t="s">
        <v>171</v>
      </c>
      <c r="D216" s="162" t="s">
        <v>223</v>
      </c>
      <c r="E216" s="162" t="s">
        <v>2002</v>
      </c>
      <c r="F216" s="162" t="s">
        <v>227</v>
      </c>
      <c r="G216" s="162" t="s">
        <v>2167</v>
      </c>
      <c r="H216" s="161" t="s">
        <v>1246</v>
      </c>
      <c r="I216" s="244">
        <v>5101300</v>
      </c>
      <c r="J216" s="244">
        <v>0</v>
      </c>
      <c r="K216" s="244">
        <v>0</v>
      </c>
    </row>
    <row r="217" spans="1:11" ht="38.25">
      <c r="A217" s="7" t="s">
        <v>2034</v>
      </c>
      <c r="B217" s="162" t="s">
        <v>208</v>
      </c>
      <c r="C217" s="162" t="s">
        <v>171</v>
      </c>
      <c r="D217" s="162" t="s">
        <v>223</v>
      </c>
      <c r="E217" s="162" t="s">
        <v>2002</v>
      </c>
      <c r="F217" s="162" t="s">
        <v>227</v>
      </c>
      <c r="G217" s="162" t="s">
        <v>2035</v>
      </c>
      <c r="H217" s="161" t="s">
        <v>1246</v>
      </c>
      <c r="I217" s="244">
        <v>4000000</v>
      </c>
      <c r="J217" s="244">
        <v>0</v>
      </c>
      <c r="K217" s="244">
        <v>0</v>
      </c>
    </row>
    <row r="218" spans="1:11" ht="42.75" customHeight="1">
      <c r="A218" s="7" t="s">
        <v>2155</v>
      </c>
      <c r="B218" s="162" t="s">
        <v>208</v>
      </c>
      <c r="C218" s="162" t="s">
        <v>171</v>
      </c>
      <c r="D218" s="162" t="s">
        <v>223</v>
      </c>
      <c r="E218" s="162" t="s">
        <v>2002</v>
      </c>
      <c r="F218" s="162" t="s">
        <v>227</v>
      </c>
      <c r="G218" s="162" t="s">
        <v>2154</v>
      </c>
      <c r="H218" s="161" t="s">
        <v>1246</v>
      </c>
      <c r="I218" s="244">
        <v>60210</v>
      </c>
      <c r="J218" s="244">
        <v>0</v>
      </c>
      <c r="K218" s="244">
        <v>0</v>
      </c>
    </row>
    <row r="219" spans="1:11" ht="99.75" customHeight="1">
      <c r="A219" s="7" t="s">
        <v>2225</v>
      </c>
      <c r="B219" s="162" t="s">
        <v>208</v>
      </c>
      <c r="C219" s="162" t="s">
        <v>171</v>
      </c>
      <c r="D219" s="162" t="s">
        <v>223</v>
      </c>
      <c r="E219" s="162" t="s">
        <v>2002</v>
      </c>
      <c r="F219" s="162" t="s">
        <v>227</v>
      </c>
      <c r="G219" s="162" t="s">
        <v>2224</v>
      </c>
      <c r="H219" s="161" t="s">
        <v>1246</v>
      </c>
      <c r="I219" s="244">
        <v>1170900</v>
      </c>
      <c r="J219" s="244"/>
      <c r="K219" s="244"/>
    </row>
    <row r="220" spans="1:11" ht="68.25" customHeight="1">
      <c r="A220" s="260" t="s">
        <v>2216</v>
      </c>
      <c r="B220" s="162" t="s">
        <v>208</v>
      </c>
      <c r="C220" s="162" t="s">
        <v>171</v>
      </c>
      <c r="D220" s="162" t="s">
        <v>223</v>
      </c>
      <c r="E220" s="162" t="s">
        <v>2002</v>
      </c>
      <c r="F220" s="162" t="s">
        <v>227</v>
      </c>
      <c r="G220" s="162" t="s">
        <v>2215</v>
      </c>
      <c r="H220" s="161" t="s">
        <v>1246</v>
      </c>
      <c r="I220" s="244">
        <v>1294300</v>
      </c>
      <c r="J220" s="244"/>
      <c r="K220" s="244"/>
    </row>
    <row r="221" spans="1:11">
      <c r="A221" s="405" t="s">
        <v>1167</v>
      </c>
      <c r="B221" s="405" t="s">
        <v>162</v>
      </c>
      <c r="C221" s="405" t="s">
        <v>171</v>
      </c>
      <c r="D221" s="405" t="s">
        <v>237</v>
      </c>
      <c r="E221" s="405" t="s">
        <v>128</v>
      </c>
      <c r="F221" s="405" t="s">
        <v>127</v>
      </c>
      <c r="G221" s="405" t="s">
        <v>129</v>
      </c>
      <c r="H221" s="406" t="s">
        <v>162</v>
      </c>
      <c r="I221" s="140">
        <f t="shared" ref="I221:K222" si="80">I222</f>
        <v>39932031</v>
      </c>
      <c r="J221" s="140">
        <f t="shared" si="80"/>
        <v>26632000</v>
      </c>
      <c r="K221" s="140">
        <f t="shared" si="80"/>
        <v>2608000</v>
      </c>
    </row>
    <row r="222" spans="1:11" ht="25.5">
      <c r="A222" s="405" t="s">
        <v>1168</v>
      </c>
      <c r="B222" s="405" t="s">
        <v>162</v>
      </c>
      <c r="C222" s="405" t="s">
        <v>171</v>
      </c>
      <c r="D222" s="405" t="s">
        <v>237</v>
      </c>
      <c r="E222" s="405" t="s">
        <v>29</v>
      </c>
      <c r="F222" s="405" t="s">
        <v>227</v>
      </c>
      <c r="G222" s="405" t="s">
        <v>129</v>
      </c>
      <c r="H222" s="406" t="s">
        <v>1246</v>
      </c>
      <c r="I222" s="140">
        <f t="shared" si="80"/>
        <v>39932031</v>
      </c>
      <c r="J222" s="140">
        <f t="shared" si="80"/>
        <v>26632000</v>
      </c>
      <c r="K222" s="140">
        <f t="shared" si="80"/>
        <v>2608000</v>
      </c>
    </row>
    <row r="223" spans="1:11" ht="25.5">
      <c r="A223" s="405" t="s">
        <v>1169</v>
      </c>
      <c r="B223" s="405" t="s">
        <v>162</v>
      </c>
      <c r="C223" s="405" t="s">
        <v>171</v>
      </c>
      <c r="D223" s="405" t="s">
        <v>237</v>
      </c>
      <c r="E223" s="405" t="s">
        <v>1964</v>
      </c>
      <c r="F223" s="405" t="s">
        <v>227</v>
      </c>
      <c r="G223" s="405" t="s">
        <v>129</v>
      </c>
      <c r="H223" s="406" t="s">
        <v>1246</v>
      </c>
      <c r="I223" s="140">
        <f>I225+I226+I224</f>
        <v>39932031</v>
      </c>
      <c r="J223" s="140">
        <f t="shared" ref="J223:K223" si="81">J225+J226</f>
        <v>26632000</v>
      </c>
      <c r="K223" s="140">
        <f t="shared" si="81"/>
        <v>2608000</v>
      </c>
    </row>
    <row r="224" spans="1:11" ht="25.5">
      <c r="A224" s="405" t="s">
        <v>1169</v>
      </c>
      <c r="B224" s="405" t="s">
        <v>66</v>
      </c>
      <c r="C224" s="405" t="s">
        <v>171</v>
      </c>
      <c r="D224" s="405" t="s">
        <v>237</v>
      </c>
      <c r="E224" s="405" t="s">
        <v>1964</v>
      </c>
      <c r="F224" s="405" t="s">
        <v>227</v>
      </c>
      <c r="G224" s="405" t="s">
        <v>1965</v>
      </c>
      <c r="H224" s="406" t="s">
        <v>1246</v>
      </c>
      <c r="I224" s="140">
        <f>1000000-1000000</f>
        <v>0</v>
      </c>
      <c r="J224" s="140">
        <v>0</v>
      </c>
      <c r="K224" s="140">
        <v>0</v>
      </c>
    </row>
    <row r="225" spans="1:11" ht="25.5">
      <c r="A225" s="405" t="s">
        <v>1169</v>
      </c>
      <c r="B225" s="405" t="s">
        <v>207</v>
      </c>
      <c r="C225" s="405" t="s">
        <v>171</v>
      </c>
      <c r="D225" s="405" t="s">
        <v>237</v>
      </c>
      <c r="E225" s="405" t="s">
        <v>1964</v>
      </c>
      <c r="F225" s="405" t="s">
        <v>227</v>
      </c>
      <c r="G225" s="405" t="s">
        <v>1965</v>
      </c>
      <c r="H225" s="406" t="s">
        <v>1246</v>
      </c>
      <c r="I225" s="244">
        <f>2608000+20000+92000+13078031+510000</f>
        <v>16308031</v>
      </c>
      <c r="J225" s="244">
        <v>2608000</v>
      </c>
      <c r="K225" s="244">
        <v>2608000</v>
      </c>
    </row>
    <row r="226" spans="1:11" ht="25.5">
      <c r="A226" s="405" t="s">
        <v>1169</v>
      </c>
      <c r="B226" s="405" t="s">
        <v>5</v>
      </c>
      <c r="C226" s="405" t="s">
        <v>171</v>
      </c>
      <c r="D226" s="405" t="s">
        <v>237</v>
      </c>
      <c r="E226" s="405" t="s">
        <v>1964</v>
      </c>
      <c r="F226" s="405" t="s">
        <v>227</v>
      </c>
      <c r="G226" s="405" t="s">
        <v>1965</v>
      </c>
      <c r="H226" s="406" t="s">
        <v>1246</v>
      </c>
      <c r="I226" s="244">
        <f>23624000+142937800-142937800</f>
        <v>23624000</v>
      </c>
      <c r="J226" s="244">
        <f>12112100+11900000+11900</f>
        <v>24024000</v>
      </c>
      <c r="K226" s="244">
        <v>0</v>
      </c>
    </row>
    <row r="227" spans="1:11">
      <c r="A227" s="405" t="s">
        <v>2228</v>
      </c>
      <c r="B227" s="405" t="s">
        <v>162</v>
      </c>
      <c r="C227" s="405" t="s">
        <v>171</v>
      </c>
      <c r="D227" s="405" t="s">
        <v>23</v>
      </c>
      <c r="E227" s="405" t="s">
        <v>128</v>
      </c>
      <c r="F227" s="405" t="s">
        <v>127</v>
      </c>
      <c r="G227" s="405" t="s">
        <v>129</v>
      </c>
      <c r="H227" s="406" t="s">
        <v>162</v>
      </c>
      <c r="I227" s="244">
        <f>I228</f>
        <v>75000</v>
      </c>
      <c r="J227" s="244"/>
      <c r="K227" s="244"/>
    </row>
    <row r="228" spans="1:11" ht="25.5">
      <c r="A228" s="405" t="s">
        <v>2229</v>
      </c>
      <c r="B228" s="405" t="s">
        <v>162</v>
      </c>
      <c r="C228" s="405" t="s">
        <v>171</v>
      </c>
      <c r="D228" s="405" t="s">
        <v>23</v>
      </c>
      <c r="E228" s="405" t="s">
        <v>29</v>
      </c>
      <c r="F228" s="405" t="s">
        <v>227</v>
      </c>
      <c r="G228" s="405" t="s">
        <v>129</v>
      </c>
      <c r="H228" s="406" t="s">
        <v>1246</v>
      </c>
      <c r="I228" s="244">
        <f>I229</f>
        <v>75000</v>
      </c>
      <c r="J228" s="244"/>
      <c r="K228" s="244"/>
    </row>
    <row r="229" spans="1:11" ht="38.25">
      <c r="A229" s="405" t="s">
        <v>2230</v>
      </c>
      <c r="B229" s="405" t="s">
        <v>162</v>
      </c>
      <c r="C229" s="405" t="s">
        <v>171</v>
      </c>
      <c r="D229" s="405" t="s">
        <v>23</v>
      </c>
      <c r="E229" s="405" t="s">
        <v>193</v>
      </c>
      <c r="F229" s="405" t="s">
        <v>227</v>
      </c>
      <c r="G229" s="405" t="s">
        <v>129</v>
      </c>
      <c r="H229" s="406" t="s">
        <v>1246</v>
      </c>
      <c r="I229" s="244">
        <f>I230</f>
        <v>75000</v>
      </c>
      <c r="J229" s="244"/>
      <c r="K229" s="244"/>
    </row>
    <row r="230" spans="1:11" ht="63.75">
      <c r="A230" s="326" t="s">
        <v>553</v>
      </c>
      <c r="B230" s="405" t="s">
        <v>207</v>
      </c>
      <c r="C230" s="405" t="s">
        <v>171</v>
      </c>
      <c r="D230" s="405" t="s">
        <v>23</v>
      </c>
      <c r="E230" s="405" t="s">
        <v>193</v>
      </c>
      <c r="F230" s="405" t="s">
        <v>227</v>
      </c>
      <c r="G230" s="405" t="s">
        <v>1965</v>
      </c>
      <c r="H230" s="406" t="s">
        <v>1246</v>
      </c>
      <c r="I230" s="244">
        <v>75000</v>
      </c>
      <c r="J230" s="244"/>
      <c r="K230" s="244"/>
    </row>
    <row r="231" spans="1:11" ht="25.5">
      <c r="A231" s="7" t="s">
        <v>2040</v>
      </c>
      <c r="B231" s="162" t="s">
        <v>208</v>
      </c>
      <c r="C231" s="411">
        <v>2</v>
      </c>
      <c r="D231" s="411">
        <v>18</v>
      </c>
      <c r="E231" s="162" t="s">
        <v>128</v>
      </c>
      <c r="F231" s="162" t="s">
        <v>127</v>
      </c>
      <c r="G231" s="162" t="s">
        <v>129</v>
      </c>
      <c r="H231" s="161" t="s">
        <v>1246</v>
      </c>
      <c r="I231" s="244">
        <f>I232</f>
        <v>2039838.41</v>
      </c>
      <c r="J231" s="244">
        <f t="shared" ref="J231:K231" si="82">J232</f>
        <v>0</v>
      </c>
      <c r="K231" s="244">
        <f t="shared" si="82"/>
        <v>0</v>
      </c>
    </row>
    <row r="232" spans="1:11" ht="25.5">
      <c r="A232" s="7" t="s">
        <v>2041</v>
      </c>
      <c r="B232" s="162" t="s">
        <v>162</v>
      </c>
      <c r="C232" s="411">
        <v>2</v>
      </c>
      <c r="D232" s="411">
        <v>18</v>
      </c>
      <c r="E232" s="162" t="s">
        <v>29</v>
      </c>
      <c r="F232" s="162" t="s">
        <v>227</v>
      </c>
      <c r="G232" s="162" t="s">
        <v>129</v>
      </c>
      <c r="H232" s="161" t="s">
        <v>1246</v>
      </c>
      <c r="I232" s="244">
        <f>I233+I236</f>
        <v>2039838.41</v>
      </c>
      <c r="J232" s="244">
        <f t="shared" ref="J232:K232" si="83">J233+J236</f>
        <v>0</v>
      </c>
      <c r="K232" s="244">
        <f t="shared" si="83"/>
        <v>0</v>
      </c>
    </row>
    <row r="233" spans="1:11" ht="25.5">
      <c r="A233" s="7" t="s">
        <v>2042</v>
      </c>
      <c r="B233" s="162" t="s">
        <v>162</v>
      </c>
      <c r="C233" s="411">
        <v>2</v>
      </c>
      <c r="D233" s="411">
        <v>18</v>
      </c>
      <c r="E233" s="162" t="s">
        <v>212</v>
      </c>
      <c r="F233" s="162" t="s">
        <v>227</v>
      </c>
      <c r="G233" s="162" t="s">
        <v>129</v>
      </c>
      <c r="H233" s="161" t="s">
        <v>1246</v>
      </c>
      <c r="I233" s="244">
        <f>I234+I235</f>
        <v>112069.97</v>
      </c>
      <c r="J233" s="244">
        <f t="shared" ref="J233:K233" si="84">J234+J235</f>
        <v>0</v>
      </c>
      <c r="K233" s="244">
        <f t="shared" si="84"/>
        <v>0</v>
      </c>
    </row>
    <row r="234" spans="1:11" ht="25.5">
      <c r="A234" s="7" t="s">
        <v>2042</v>
      </c>
      <c r="B234" s="162" t="s">
        <v>207</v>
      </c>
      <c r="C234" s="411">
        <v>2</v>
      </c>
      <c r="D234" s="411">
        <v>18</v>
      </c>
      <c r="E234" s="162" t="s">
        <v>212</v>
      </c>
      <c r="F234" s="162" t="s">
        <v>227</v>
      </c>
      <c r="G234" s="162" t="s">
        <v>2043</v>
      </c>
      <c r="H234" s="161" t="s">
        <v>1246</v>
      </c>
      <c r="I234" s="244">
        <f>955</f>
        <v>955</v>
      </c>
      <c r="J234" s="244">
        <v>0</v>
      </c>
      <c r="K234" s="244">
        <v>0</v>
      </c>
    </row>
    <row r="235" spans="1:11" ht="25.5">
      <c r="A235" s="7" t="s">
        <v>2042</v>
      </c>
      <c r="B235" s="162" t="s">
        <v>230</v>
      </c>
      <c r="C235" s="411">
        <v>2</v>
      </c>
      <c r="D235" s="411">
        <v>18</v>
      </c>
      <c r="E235" s="162" t="s">
        <v>212</v>
      </c>
      <c r="F235" s="162" t="s">
        <v>227</v>
      </c>
      <c r="G235" s="162" t="s">
        <v>2043</v>
      </c>
      <c r="H235" s="161" t="s">
        <v>1246</v>
      </c>
      <c r="I235" s="244">
        <f>85225+25889.97</f>
        <v>111114.97</v>
      </c>
      <c r="J235" s="244">
        <v>0</v>
      </c>
      <c r="K235" s="244">
        <v>0</v>
      </c>
    </row>
    <row r="236" spans="1:11" ht="25.5">
      <c r="A236" s="52" t="s">
        <v>2044</v>
      </c>
      <c r="B236" s="162" t="s">
        <v>162</v>
      </c>
      <c r="C236" s="411">
        <v>2</v>
      </c>
      <c r="D236" s="411">
        <v>18</v>
      </c>
      <c r="E236" s="162" t="s">
        <v>195</v>
      </c>
      <c r="F236" s="162" t="s">
        <v>227</v>
      </c>
      <c r="G236" s="162" t="s">
        <v>129</v>
      </c>
      <c r="H236" s="412">
        <v>150</v>
      </c>
      <c r="I236" s="244">
        <f>SUM(I237:I239)</f>
        <v>1927768.44</v>
      </c>
      <c r="J236" s="244">
        <f t="shared" ref="J236:K236" si="85">SUM(J237:J239)</f>
        <v>0</v>
      </c>
      <c r="K236" s="244">
        <f t="shared" si="85"/>
        <v>0</v>
      </c>
    </row>
    <row r="237" spans="1:11" ht="51">
      <c r="A237" s="52" t="s">
        <v>2047</v>
      </c>
      <c r="B237" s="162" t="s">
        <v>5</v>
      </c>
      <c r="C237" s="411">
        <v>2</v>
      </c>
      <c r="D237" s="411">
        <v>18</v>
      </c>
      <c r="E237" s="162" t="s">
        <v>195</v>
      </c>
      <c r="F237" s="162" t="s">
        <v>227</v>
      </c>
      <c r="G237" s="162" t="s">
        <v>2045</v>
      </c>
      <c r="H237" s="412">
        <v>150</v>
      </c>
      <c r="I237" s="244">
        <v>1343753.82</v>
      </c>
      <c r="J237" s="244">
        <v>0</v>
      </c>
      <c r="K237" s="244">
        <v>0</v>
      </c>
    </row>
    <row r="238" spans="1:11" ht="25.5">
      <c r="A238" s="52" t="s">
        <v>2044</v>
      </c>
      <c r="B238" s="162" t="s">
        <v>5</v>
      </c>
      <c r="C238" s="411">
        <v>2</v>
      </c>
      <c r="D238" s="411">
        <v>18</v>
      </c>
      <c r="E238" s="162" t="s">
        <v>195</v>
      </c>
      <c r="F238" s="162" t="s">
        <v>227</v>
      </c>
      <c r="G238" s="162" t="s">
        <v>2043</v>
      </c>
      <c r="H238" s="412">
        <v>150</v>
      </c>
      <c r="I238" s="244">
        <v>214137.62</v>
      </c>
      <c r="J238" s="244">
        <v>0</v>
      </c>
      <c r="K238" s="244">
        <v>0</v>
      </c>
    </row>
    <row r="239" spans="1:11" ht="51">
      <c r="A239" s="52" t="s">
        <v>2048</v>
      </c>
      <c r="B239" s="162" t="s">
        <v>5</v>
      </c>
      <c r="C239" s="411">
        <v>2</v>
      </c>
      <c r="D239" s="411">
        <v>18</v>
      </c>
      <c r="E239" s="162" t="s">
        <v>195</v>
      </c>
      <c r="F239" s="162" t="s">
        <v>227</v>
      </c>
      <c r="G239" s="162" t="s">
        <v>2046</v>
      </c>
      <c r="H239" s="412">
        <v>150</v>
      </c>
      <c r="I239" s="244">
        <v>369877</v>
      </c>
      <c r="J239" s="244">
        <v>0</v>
      </c>
      <c r="K239" s="244">
        <v>0</v>
      </c>
    </row>
    <row r="240" spans="1:11" ht="38.25">
      <c r="A240" s="7" t="s">
        <v>2049</v>
      </c>
      <c r="B240" s="162" t="s">
        <v>162</v>
      </c>
      <c r="C240" s="411" t="s">
        <v>171</v>
      </c>
      <c r="D240" s="411" t="s">
        <v>2050</v>
      </c>
      <c r="E240" s="162" t="s">
        <v>128</v>
      </c>
      <c r="F240" s="411" t="s">
        <v>227</v>
      </c>
      <c r="G240" s="411" t="s">
        <v>129</v>
      </c>
      <c r="H240" s="412">
        <v>150</v>
      </c>
      <c r="I240" s="244">
        <f>I241</f>
        <v>393633.91</v>
      </c>
      <c r="J240" s="244">
        <v>0</v>
      </c>
      <c r="K240" s="244">
        <v>0</v>
      </c>
    </row>
    <row r="241" spans="1:11" ht="38.25">
      <c r="A241" s="7" t="s">
        <v>1120</v>
      </c>
      <c r="B241" s="162" t="s">
        <v>208</v>
      </c>
      <c r="C241" s="411">
        <v>2</v>
      </c>
      <c r="D241" s="411">
        <v>18</v>
      </c>
      <c r="E241" s="162" t="s">
        <v>128</v>
      </c>
      <c r="F241" s="162" t="s">
        <v>227</v>
      </c>
      <c r="G241" s="162" t="s">
        <v>129</v>
      </c>
      <c r="H241" s="412">
        <v>150</v>
      </c>
      <c r="I241" s="244">
        <f>I242+I243</f>
        <v>393633.91</v>
      </c>
      <c r="J241" s="244">
        <f t="shared" ref="J241:K241" si="86">J242+J243</f>
        <v>0</v>
      </c>
      <c r="K241" s="244">
        <f t="shared" si="86"/>
        <v>0</v>
      </c>
    </row>
    <row r="242" spans="1:11" ht="51">
      <c r="A242" s="7" t="s">
        <v>1222</v>
      </c>
      <c r="B242" s="162" t="s">
        <v>208</v>
      </c>
      <c r="C242" s="411" t="s">
        <v>171</v>
      </c>
      <c r="D242" s="411" t="s">
        <v>2050</v>
      </c>
      <c r="E242" s="411">
        <v>35118</v>
      </c>
      <c r="F242" s="411" t="s">
        <v>227</v>
      </c>
      <c r="G242" s="162" t="s">
        <v>129</v>
      </c>
      <c r="H242" s="412">
        <v>150</v>
      </c>
      <c r="I242" s="244">
        <v>8052.08</v>
      </c>
      <c r="J242" s="244">
        <v>0</v>
      </c>
      <c r="K242" s="244">
        <v>0</v>
      </c>
    </row>
    <row r="243" spans="1:11" ht="38.25">
      <c r="A243" s="7" t="s">
        <v>1120</v>
      </c>
      <c r="B243" s="162" t="s">
        <v>208</v>
      </c>
      <c r="C243" s="411">
        <v>2</v>
      </c>
      <c r="D243" s="411">
        <v>18</v>
      </c>
      <c r="E243" s="411">
        <v>60010</v>
      </c>
      <c r="F243" s="162" t="s">
        <v>227</v>
      </c>
      <c r="G243" s="162" t="s">
        <v>129</v>
      </c>
      <c r="H243" s="412">
        <v>150</v>
      </c>
      <c r="I243" s="244">
        <f>I244+I245</f>
        <v>385581.82999999996</v>
      </c>
      <c r="J243" s="244">
        <f t="shared" ref="J243:K243" si="87">J244+J245</f>
        <v>0</v>
      </c>
      <c r="K243" s="244">
        <f t="shared" si="87"/>
        <v>0</v>
      </c>
    </row>
    <row r="244" spans="1:11" ht="51">
      <c r="A244" s="7" t="s">
        <v>1121</v>
      </c>
      <c r="B244" s="162" t="s">
        <v>208</v>
      </c>
      <c r="C244" s="411">
        <v>2</v>
      </c>
      <c r="D244" s="411">
        <v>18</v>
      </c>
      <c r="E244" s="411">
        <v>60010</v>
      </c>
      <c r="F244" s="162" t="s">
        <v>227</v>
      </c>
      <c r="G244" s="162" t="s">
        <v>2005</v>
      </c>
      <c r="H244" s="412">
        <v>150</v>
      </c>
      <c r="I244" s="244">
        <v>339713.49</v>
      </c>
      <c r="J244" s="244">
        <v>0</v>
      </c>
      <c r="K244" s="244">
        <v>0</v>
      </c>
    </row>
    <row r="245" spans="1:11" ht="63.75">
      <c r="A245" s="7" t="s">
        <v>2052</v>
      </c>
      <c r="B245" s="162" t="s">
        <v>208</v>
      </c>
      <c r="C245" s="411">
        <v>2</v>
      </c>
      <c r="D245" s="411">
        <v>18</v>
      </c>
      <c r="E245" s="411">
        <v>60010</v>
      </c>
      <c r="F245" s="162" t="s">
        <v>227</v>
      </c>
      <c r="G245" s="162" t="s">
        <v>2051</v>
      </c>
      <c r="H245" s="412">
        <v>150</v>
      </c>
      <c r="I245" s="244">
        <v>45868.34</v>
      </c>
      <c r="J245" s="244">
        <v>0</v>
      </c>
      <c r="K245" s="244">
        <v>0</v>
      </c>
    </row>
    <row r="246" spans="1:11" ht="25.5">
      <c r="A246" s="413" t="s">
        <v>2053</v>
      </c>
      <c r="B246" s="162" t="s">
        <v>162</v>
      </c>
      <c r="C246" s="162">
        <v>2</v>
      </c>
      <c r="D246" s="162">
        <v>19</v>
      </c>
      <c r="E246" s="162" t="s">
        <v>128</v>
      </c>
      <c r="F246" s="162" t="s">
        <v>127</v>
      </c>
      <c r="G246" s="162" t="s">
        <v>129</v>
      </c>
      <c r="H246" s="161" t="s">
        <v>162</v>
      </c>
      <c r="I246" s="244">
        <f>I247</f>
        <v>-9825521.1000000015</v>
      </c>
      <c r="J246" s="244">
        <f t="shared" ref="J246:K246" si="88">J247</f>
        <v>0</v>
      </c>
      <c r="K246" s="244">
        <f t="shared" si="88"/>
        <v>0</v>
      </c>
    </row>
    <row r="247" spans="1:11" ht="38.25">
      <c r="A247" s="7" t="s">
        <v>2054</v>
      </c>
      <c r="B247" s="162" t="s">
        <v>208</v>
      </c>
      <c r="C247" s="162" t="s">
        <v>171</v>
      </c>
      <c r="D247" s="162" t="s">
        <v>2055</v>
      </c>
      <c r="E247" s="162" t="s">
        <v>128</v>
      </c>
      <c r="F247" s="162" t="s">
        <v>227</v>
      </c>
      <c r="G247" s="162" t="s">
        <v>129</v>
      </c>
      <c r="H247" s="161" t="s">
        <v>1246</v>
      </c>
      <c r="I247" s="244">
        <f>I248+I249+I250+I251</f>
        <v>-9825521.1000000015</v>
      </c>
      <c r="J247" s="244">
        <f t="shared" ref="J247:K247" si="89">J248+J249+J250+J251</f>
        <v>0</v>
      </c>
      <c r="K247" s="244">
        <f t="shared" si="89"/>
        <v>0</v>
      </c>
    </row>
    <row r="248" spans="1:11" ht="38.25">
      <c r="A248" s="7" t="s">
        <v>2057</v>
      </c>
      <c r="B248" s="162" t="s">
        <v>208</v>
      </c>
      <c r="C248" s="162" t="s">
        <v>171</v>
      </c>
      <c r="D248" s="162" t="s">
        <v>2055</v>
      </c>
      <c r="E248" s="162" t="s">
        <v>2059</v>
      </c>
      <c r="F248" s="162" t="s">
        <v>227</v>
      </c>
      <c r="G248" s="162" t="s">
        <v>129</v>
      </c>
      <c r="H248" s="161" t="s">
        <v>1246</v>
      </c>
      <c r="I248" s="244">
        <v>-20.43</v>
      </c>
      <c r="J248" s="244">
        <v>0</v>
      </c>
      <c r="K248" s="244">
        <v>0</v>
      </c>
    </row>
    <row r="249" spans="1:11" ht="51">
      <c r="A249" s="7" t="s">
        <v>2058</v>
      </c>
      <c r="B249" s="162" t="s">
        <v>208</v>
      </c>
      <c r="C249" s="162" t="s">
        <v>171</v>
      </c>
      <c r="D249" s="162" t="s">
        <v>2055</v>
      </c>
      <c r="E249" s="162" t="s">
        <v>1658</v>
      </c>
      <c r="F249" s="162" t="s">
        <v>227</v>
      </c>
      <c r="G249" s="162" t="s">
        <v>129</v>
      </c>
      <c r="H249" s="161" t="s">
        <v>1246</v>
      </c>
      <c r="I249" s="244">
        <v>-0.05</v>
      </c>
      <c r="J249" s="244">
        <v>0</v>
      </c>
      <c r="K249" s="244">
        <v>0</v>
      </c>
    </row>
    <row r="250" spans="1:11" ht="38.25">
      <c r="A250" s="7" t="s">
        <v>1221</v>
      </c>
      <c r="B250" s="162" t="s">
        <v>208</v>
      </c>
      <c r="C250" s="162" t="s">
        <v>171</v>
      </c>
      <c r="D250" s="162" t="s">
        <v>2055</v>
      </c>
      <c r="E250" s="162" t="s">
        <v>1959</v>
      </c>
      <c r="F250" s="162" t="s">
        <v>227</v>
      </c>
      <c r="G250" s="162" t="s">
        <v>129</v>
      </c>
      <c r="H250" s="161" t="s">
        <v>1246</v>
      </c>
      <c r="I250" s="244">
        <v>-36464.089999999997</v>
      </c>
      <c r="J250" s="244">
        <v>0</v>
      </c>
      <c r="K250" s="244">
        <v>0</v>
      </c>
    </row>
    <row r="251" spans="1:11" ht="38.25">
      <c r="A251" s="7" t="s">
        <v>1122</v>
      </c>
      <c r="B251" s="162" t="s">
        <v>208</v>
      </c>
      <c r="C251" s="162" t="s">
        <v>171</v>
      </c>
      <c r="D251" s="162" t="s">
        <v>2055</v>
      </c>
      <c r="E251" s="162" t="s">
        <v>2056</v>
      </c>
      <c r="F251" s="162" t="s">
        <v>227</v>
      </c>
      <c r="G251" s="162" t="s">
        <v>129</v>
      </c>
      <c r="H251" s="161" t="s">
        <v>1246</v>
      </c>
      <c r="I251" s="244">
        <f>-272129.09-9491017.47-25889.97</f>
        <v>-9789036.5300000012</v>
      </c>
      <c r="J251" s="244">
        <v>0</v>
      </c>
      <c r="K251" s="244">
        <v>0</v>
      </c>
    </row>
    <row r="252" spans="1:11">
      <c r="A252" s="405" t="s">
        <v>25</v>
      </c>
      <c r="B252" s="405" t="s">
        <v>162</v>
      </c>
      <c r="C252" s="405" t="s">
        <v>24</v>
      </c>
      <c r="D252" s="405" t="s">
        <v>1966</v>
      </c>
      <c r="E252" s="405" t="s">
        <v>128</v>
      </c>
      <c r="F252" s="405" t="s">
        <v>127</v>
      </c>
      <c r="G252" s="405" t="s">
        <v>129</v>
      </c>
      <c r="H252" s="406" t="s">
        <v>162</v>
      </c>
      <c r="I252" s="244">
        <f>I9+I127</f>
        <v>2862264459.1799998</v>
      </c>
      <c r="J252" s="244">
        <f>J9+J127</f>
        <v>2395736603.3400002</v>
      </c>
      <c r="K252" s="244">
        <f>K9+K127</f>
        <v>2359899854.25</v>
      </c>
    </row>
    <row r="257" spans="9:9">
      <c r="I257" s="111"/>
    </row>
  </sheetData>
  <autoFilter ref="A7:M142">
    <filterColumn colId="6"/>
  </autoFilter>
  <mergeCells count="8">
    <mergeCell ref="A1:K1"/>
    <mergeCell ref="K5:K7"/>
    <mergeCell ref="A3:K3"/>
    <mergeCell ref="A2:K2"/>
    <mergeCell ref="I5:I7"/>
    <mergeCell ref="A5:A7"/>
    <mergeCell ref="B5:H6"/>
    <mergeCell ref="J5:J7"/>
  </mergeCells>
  <pageMargins left="0.15748031496062992" right="0.15748031496062992" top="0.19685039370078741" bottom="0.19685039370078741" header="0.15748031496062992" footer="0.19685039370078741"/>
  <pageSetup paperSize="9" scale="67" fitToHeight="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Лист7">
    <pageSetUpPr fitToPage="1"/>
  </sheetPr>
  <dimension ref="A1:H1804"/>
  <sheetViews>
    <sheetView workbookViewId="0">
      <selection activeCell="G3" sqref="G3"/>
    </sheetView>
  </sheetViews>
  <sheetFormatPr defaultRowHeight="12.75"/>
  <cols>
    <col min="1" max="1" width="55" style="53" customWidth="1"/>
    <col min="2" max="3" width="7" style="125" customWidth="1"/>
    <col min="4" max="4" width="13.85546875" style="125" customWidth="1"/>
    <col min="5" max="5" width="11" style="126" customWidth="1"/>
    <col min="6" max="6" width="19" style="284" customWidth="1"/>
    <col min="7" max="7" width="25.85546875" style="3" customWidth="1"/>
    <col min="8" max="8" width="13.5703125" style="3" bestFit="1" customWidth="1"/>
    <col min="9" max="9" width="51.5703125" style="3" customWidth="1"/>
    <col min="10" max="16384" width="9.140625" style="3"/>
  </cols>
  <sheetData>
    <row r="1" spans="1:8" ht="45.75" customHeight="1">
      <c r="A1" s="457" t="s">
        <v>2255</v>
      </c>
      <c r="B1" s="457"/>
      <c r="C1" s="457"/>
      <c r="D1" s="457"/>
      <c r="E1" s="457"/>
      <c r="F1" s="457"/>
    </row>
    <row r="2" spans="1:8" ht="53.25" customHeight="1">
      <c r="A2" s="457" t="str">
        <f>"Приложение "&amp;Н1вед&amp;" к решению
Богучанского районного Совета депутатов
от "&amp;Р1дата&amp;" года №"&amp;Р1номер</f>
        <v>Приложение 3 к решению
Богучанского районного Совета депутатов
от 22.12.2021 года №18/1-133</v>
      </c>
      <c r="B2" s="457"/>
      <c r="C2" s="457"/>
      <c r="D2" s="457"/>
      <c r="E2" s="457"/>
      <c r="F2" s="472"/>
    </row>
    <row r="3" spans="1:8" ht="39.75" customHeight="1">
      <c r="A3" s="485" t="str">
        <f>"Ведомственная структура расходов районного бюджета на "&amp;год&amp;" год"</f>
        <v>Ведомственная структура расходов районного бюджета на 2022 год</v>
      </c>
      <c r="B3" s="485"/>
      <c r="C3" s="485"/>
      <c r="D3" s="485"/>
      <c r="E3" s="485"/>
      <c r="F3" s="486"/>
    </row>
    <row r="4" spans="1:8">
      <c r="F4" s="283" t="s">
        <v>69</v>
      </c>
    </row>
    <row r="5" spans="1:8">
      <c r="A5" s="487" t="s">
        <v>1336</v>
      </c>
      <c r="B5" s="489" t="s">
        <v>177</v>
      </c>
      <c r="C5" s="490"/>
      <c r="D5" s="490"/>
      <c r="E5" s="491"/>
      <c r="F5" s="492" t="s">
        <v>1341</v>
      </c>
    </row>
    <row r="6" spans="1:8" ht="51">
      <c r="A6" s="488"/>
      <c r="B6" s="254" t="s">
        <v>1333</v>
      </c>
      <c r="C6" s="254" t="s">
        <v>1332</v>
      </c>
      <c r="D6" s="254" t="s">
        <v>1334</v>
      </c>
      <c r="E6" s="254" t="s">
        <v>1335</v>
      </c>
      <c r="F6" s="493"/>
    </row>
    <row r="7" spans="1:8" s="11" customFormat="1">
      <c r="A7" s="245" t="s">
        <v>70</v>
      </c>
      <c r="B7" s="246" t="s">
        <v>1174</v>
      </c>
      <c r="C7" s="246" t="s">
        <v>1174</v>
      </c>
      <c r="D7" s="246" t="s">
        <v>1174</v>
      </c>
      <c r="E7" s="246" t="s">
        <v>1174</v>
      </c>
      <c r="F7" s="247">
        <v>2961686875.5300002</v>
      </c>
      <c r="H7" s="81"/>
    </row>
    <row r="8" spans="1:8">
      <c r="A8" s="245" t="s">
        <v>321</v>
      </c>
      <c r="B8" s="246" t="s">
        <v>178</v>
      </c>
      <c r="C8" s="246" t="s">
        <v>1174</v>
      </c>
      <c r="D8" s="246" t="s">
        <v>1174</v>
      </c>
      <c r="E8" s="246" t="s">
        <v>1174</v>
      </c>
      <c r="F8" s="247">
        <v>7460450</v>
      </c>
      <c r="G8" s="124" t="str">
        <f>CONCATENATE(C8,D8,E8)</f>
        <v/>
      </c>
    </row>
    <row r="9" spans="1:8">
      <c r="A9" s="245" t="s">
        <v>234</v>
      </c>
      <c r="B9" s="246" t="s">
        <v>178</v>
      </c>
      <c r="C9" s="246" t="s">
        <v>1135</v>
      </c>
      <c r="D9" s="246" t="s">
        <v>1174</v>
      </c>
      <c r="E9" s="246" t="s">
        <v>1174</v>
      </c>
      <c r="F9" s="247">
        <v>7460450</v>
      </c>
      <c r="G9" s="124" t="str">
        <f t="shared" ref="G9:G72" si="0">CONCATENATE(C9,D9,E9)</f>
        <v>0100</v>
      </c>
      <c r="H9" s="124"/>
    </row>
    <row r="10" spans="1:8" ht="38.25">
      <c r="A10" s="245" t="s">
        <v>67</v>
      </c>
      <c r="B10" s="246" t="s">
        <v>178</v>
      </c>
      <c r="C10" s="246" t="s">
        <v>327</v>
      </c>
      <c r="D10" s="246" t="s">
        <v>1174</v>
      </c>
      <c r="E10" s="246" t="s">
        <v>1174</v>
      </c>
      <c r="F10" s="247">
        <v>7460450</v>
      </c>
      <c r="G10" s="124" t="str">
        <f t="shared" si="0"/>
        <v>0103</v>
      </c>
    </row>
    <row r="11" spans="1:8" ht="25.5">
      <c r="A11" s="245" t="s">
        <v>599</v>
      </c>
      <c r="B11" s="246" t="s">
        <v>178</v>
      </c>
      <c r="C11" s="246" t="s">
        <v>327</v>
      </c>
      <c r="D11" s="246" t="s">
        <v>1006</v>
      </c>
      <c r="E11" s="246" t="s">
        <v>1174</v>
      </c>
      <c r="F11" s="247">
        <v>7460450</v>
      </c>
      <c r="G11" s="124" t="str">
        <f t="shared" si="0"/>
        <v>01038000000000</v>
      </c>
    </row>
    <row r="12" spans="1:8" ht="38.25">
      <c r="A12" s="245" t="s">
        <v>600</v>
      </c>
      <c r="B12" s="246" t="s">
        <v>178</v>
      </c>
      <c r="C12" s="246" t="s">
        <v>327</v>
      </c>
      <c r="D12" s="246" t="s">
        <v>1008</v>
      </c>
      <c r="E12" s="246" t="s">
        <v>1174</v>
      </c>
      <c r="F12" s="247">
        <v>3532813</v>
      </c>
      <c r="G12" s="124" t="str">
        <f t="shared" si="0"/>
        <v>01038020000000</v>
      </c>
    </row>
    <row r="13" spans="1:8" ht="63.75">
      <c r="A13" s="245" t="s">
        <v>2066</v>
      </c>
      <c r="B13" s="246" t="s">
        <v>178</v>
      </c>
      <c r="C13" s="246" t="s">
        <v>327</v>
      </c>
      <c r="D13" s="246" t="s">
        <v>2067</v>
      </c>
      <c r="E13" s="246" t="s">
        <v>1174</v>
      </c>
      <c r="F13" s="247">
        <v>118890</v>
      </c>
      <c r="G13" s="124" t="str">
        <f t="shared" si="0"/>
        <v>01038020027242</v>
      </c>
    </row>
    <row r="14" spans="1:8" ht="51">
      <c r="A14" s="245" t="s">
        <v>1319</v>
      </c>
      <c r="B14" s="246" t="s">
        <v>178</v>
      </c>
      <c r="C14" s="246" t="s">
        <v>327</v>
      </c>
      <c r="D14" s="246" t="s">
        <v>2067</v>
      </c>
      <c r="E14" s="246" t="s">
        <v>273</v>
      </c>
      <c r="F14" s="247">
        <v>118890</v>
      </c>
      <c r="G14" s="124" t="str">
        <f t="shared" si="0"/>
        <v>01038020027242100</v>
      </c>
    </row>
    <row r="15" spans="1:8" ht="25.5">
      <c r="A15" s="245" t="s">
        <v>1204</v>
      </c>
      <c r="B15" s="246" t="s">
        <v>178</v>
      </c>
      <c r="C15" s="246" t="s">
        <v>327</v>
      </c>
      <c r="D15" s="246" t="s">
        <v>2067</v>
      </c>
      <c r="E15" s="246" t="s">
        <v>28</v>
      </c>
      <c r="F15" s="247">
        <v>118890</v>
      </c>
      <c r="G15" s="124" t="str">
        <f t="shared" si="0"/>
        <v>01038020027242120</v>
      </c>
    </row>
    <row r="16" spans="1:8" ht="25.5">
      <c r="A16" s="245" t="s">
        <v>953</v>
      </c>
      <c r="B16" s="246" t="s">
        <v>178</v>
      </c>
      <c r="C16" s="246" t="s">
        <v>327</v>
      </c>
      <c r="D16" s="246" t="s">
        <v>2067</v>
      </c>
      <c r="E16" s="246" t="s">
        <v>324</v>
      </c>
      <c r="F16" s="247">
        <v>91310</v>
      </c>
      <c r="G16" s="124" t="str">
        <f t="shared" si="0"/>
        <v>01038020027242121</v>
      </c>
    </row>
    <row r="17" spans="1:7" ht="38.25">
      <c r="A17" s="245" t="s">
        <v>1054</v>
      </c>
      <c r="B17" s="246" t="s">
        <v>178</v>
      </c>
      <c r="C17" s="246" t="s">
        <v>327</v>
      </c>
      <c r="D17" s="246" t="s">
        <v>2067</v>
      </c>
      <c r="E17" s="246" t="s">
        <v>1055</v>
      </c>
      <c r="F17" s="247">
        <v>27580</v>
      </c>
      <c r="G17" s="124" t="str">
        <f t="shared" si="0"/>
        <v>01038020027242129</v>
      </c>
    </row>
    <row r="18" spans="1:7" ht="38.25">
      <c r="A18" s="245" t="s">
        <v>328</v>
      </c>
      <c r="B18" s="246" t="s">
        <v>178</v>
      </c>
      <c r="C18" s="246" t="s">
        <v>327</v>
      </c>
      <c r="D18" s="246" t="s">
        <v>638</v>
      </c>
      <c r="E18" s="246" t="s">
        <v>1174</v>
      </c>
      <c r="F18" s="247">
        <v>3333923</v>
      </c>
      <c r="G18" s="124" t="str">
        <f t="shared" si="0"/>
        <v>01038020060000</v>
      </c>
    </row>
    <row r="19" spans="1:7" ht="51">
      <c r="A19" s="245" t="s">
        <v>1319</v>
      </c>
      <c r="B19" s="246" t="s">
        <v>178</v>
      </c>
      <c r="C19" s="246" t="s">
        <v>327</v>
      </c>
      <c r="D19" s="246" t="s">
        <v>638</v>
      </c>
      <c r="E19" s="246" t="s">
        <v>273</v>
      </c>
      <c r="F19" s="247">
        <v>2810173</v>
      </c>
      <c r="G19" s="124" t="str">
        <f t="shared" si="0"/>
        <v>01038020060000100</v>
      </c>
    </row>
    <row r="20" spans="1:7" ht="25.5">
      <c r="A20" s="245" t="s">
        <v>1204</v>
      </c>
      <c r="B20" s="246" t="s">
        <v>178</v>
      </c>
      <c r="C20" s="246" t="s">
        <v>327</v>
      </c>
      <c r="D20" s="246" t="s">
        <v>638</v>
      </c>
      <c r="E20" s="246" t="s">
        <v>28</v>
      </c>
      <c r="F20" s="247">
        <v>2810173</v>
      </c>
      <c r="G20" s="124" t="str">
        <f t="shared" si="0"/>
        <v>01038020060000120</v>
      </c>
    </row>
    <row r="21" spans="1:7" ht="25.5">
      <c r="A21" s="245" t="s">
        <v>953</v>
      </c>
      <c r="B21" s="246" t="s">
        <v>178</v>
      </c>
      <c r="C21" s="246" t="s">
        <v>327</v>
      </c>
      <c r="D21" s="246" t="s">
        <v>638</v>
      </c>
      <c r="E21" s="246" t="s">
        <v>324</v>
      </c>
      <c r="F21" s="247">
        <v>2122637</v>
      </c>
      <c r="G21" s="124" t="str">
        <f t="shared" si="0"/>
        <v>01038020060000121</v>
      </c>
    </row>
    <row r="22" spans="1:7" ht="38.25">
      <c r="A22" s="245" t="s">
        <v>325</v>
      </c>
      <c r="B22" s="246" t="s">
        <v>178</v>
      </c>
      <c r="C22" s="246" t="s">
        <v>327</v>
      </c>
      <c r="D22" s="246" t="s">
        <v>638</v>
      </c>
      <c r="E22" s="246" t="s">
        <v>326</v>
      </c>
      <c r="F22" s="247">
        <v>46500</v>
      </c>
      <c r="G22" s="124" t="str">
        <f t="shared" si="0"/>
        <v>01038020060000122</v>
      </c>
    </row>
    <row r="23" spans="1:7" ht="38.25">
      <c r="A23" s="245" t="s">
        <v>1054</v>
      </c>
      <c r="B23" s="246" t="s">
        <v>178</v>
      </c>
      <c r="C23" s="246" t="s">
        <v>327</v>
      </c>
      <c r="D23" s="246" t="s">
        <v>638</v>
      </c>
      <c r="E23" s="246" t="s">
        <v>1055</v>
      </c>
      <c r="F23" s="247">
        <v>641036</v>
      </c>
      <c r="G23" s="124" t="str">
        <f t="shared" si="0"/>
        <v>01038020060000129</v>
      </c>
    </row>
    <row r="24" spans="1:7" ht="25.5">
      <c r="A24" s="245" t="s">
        <v>1320</v>
      </c>
      <c r="B24" s="246" t="s">
        <v>178</v>
      </c>
      <c r="C24" s="246" t="s">
        <v>327</v>
      </c>
      <c r="D24" s="246" t="s">
        <v>638</v>
      </c>
      <c r="E24" s="246" t="s">
        <v>1321</v>
      </c>
      <c r="F24" s="247">
        <v>523750</v>
      </c>
      <c r="G24" s="124" t="str">
        <f t="shared" si="0"/>
        <v>01038020060000200</v>
      </c>
    </row>
    <row r="25" spans="1:7" ht="25.5">
      <c r="A25" s="245" t="s">
        <v>1197</v>
      </c>
      <c r="B25" s="246" t="s">
        <v>178</v>
      </c>
      <c r="C25" s="246" t="s">
        <v>327</v>
      </c>
      <c r="D25" s="246" t="s">
        <v>638</v>
      </c>
      <c r="E25" s="246" t="s">
        <v>1198</v>
      </c>
      <c r="F25" s="247">
        <v>523750</v>
      </c>
      <c r="G25" s="124" t="str">
        <f t="shared" si="0"/>
        <v>01038020060000240</v>
      </c>
    </row>
    <row r="26" spans="1:7">
      <c r="A26" s="245" t="s">
        <v>1224</v>
      </c>
      <c r="B26" s="246" t="s">
        <v>178</v>
      </c>
      <c r="C26" s="246" t="s">
        <v>327</v>
      </c>
      <c r="D26" s="246" t="s">
        <v>638</v>
      </c>
      <c r="E26" s="246" t="s">
        <v>329</v>
      </c>
      <c r="F26" s="247">
        <v>523750</v>
      </c>
      <c r="G26" s="124" t="str">
        <f t="shared" si="0"/>
        <v>01038020060000244</v>
      </c>
    </row>
    <row r="27" spans="1:7" ht="51">
      <c r="A27" s="245" t="s">
        <v>558</v>
      </c>
      <c r="B27" s="246" t="s">
        <v>178</v>
      </c>
      <c r="C27" s="246" t="s">
        <v>327</v>
      </c>
      <c r="D27" s="246" t="s">
        <v>639</v>
      </c>
      <c r="E27" s="246" t="s">
        <v>1174</v>
      </c>
      <c r="F27" s="247">
        <v>80000</v>
      </c>
      <c r="G27" s="124" t="str">
        <f t="shared" si="0"/>
        <v>01038020067000</v>
      </c>
    </row>
    <row r="28" spans="1:7" ht="51">
      <c r="A28" s="245" t="s">
        <v>1319</v>
      </c>
      <c r="B28" s="246" t="s">
        <v>178</v>
      </c>
      <c r="C28" s="246" t="s">
        <v>327</v>
      </c>
      <c r="D28" s="246" t="s">
        <v>639</v>
      </c>
      <c r="E28" s="246" t="s">
        <v>273</v>
      </c>
      <c r="F28" s="247">
        <v>80000</v>
      </c>
      <c r="G28" s="124" t="str">
        <f t="shared" si="0"/>
        <v>01038020067000100</v>
      </c>
    </row>
    <row r="29" spans="1:7" ht="25.5">
      <c r="A29" s="245" t="s">
        <v>1204</v>
      </c>
      <c r="B29" s="246" t="s">
        <v>178</v>
      </c>
      <c r="C29" s="246" t="s">
        <v>327</v>
      </c>
      <c r="D29" s="246" t="s">
        <v>639</v>
      </c>
      <c r="E29" s="246" t="s">
        <v>28</v>
      </c>
      <c r="F29" s="247">
        <v>80000</v>
      </c>
      <c r="G29" s="124" t="str">
        <f t="shared" si="0"/>
        <v>01038020067000120</v>
      </c>
    </row>
    <row r="30" spans="1:7" ht="38.25">
      <c r="A30" s="245" t="s">
        <v>325</v>
      </c>
      <c r="B30" s="246" t="s">
        <v>178</v>
      </c>
      <c r="C30" s="246" t="s">
        <v>327</v>
      </c>
      <c r="D30" s="246" t="s">
        <v>639</v>
      </c>
      <c r="E30" s="246" t="s">
        <v>326</v>
      </c>
      <c r="F30" s="247">
        <v>80000</v>
      </c>
      <c r="G30" s="124" t="str">
        <f t="shared" si="0"/>
        <v>01038020067000122</v>
      </c>
    </row>
    <row r="31" spans="1:7" ht="51">
      <c r="A31" s="245" t="s">
        <v>330</v>
      </c>
      <c r="B31" s="246" t="s">
        <v>178</v>
      </c>
      <c r="C31" s="246" t="s">
        <v>327</v>
      </c>
      <c r="D31" s="246" t="s">
        <v>1009</v>
      </c>
      <c r="E31" s="246" t="s">
        <v>1174</v>
      </c>
      <c r="F31" s="247">
        <v>3927637</v>
      </c>
      <c r="G31" s="124" t="str">
        <f t="shared" si="0"/>
        <v>01038030000000</v>
      </c>
    </row>
    <row r="32" spans="1:7" ht="63.75">
      <c r="A32" s="245" t="s">
        <v>2066</v>
      </c>
      <c r="B32" s="246" t="s">
        <v>178</v>
      </c>
      <c r="C32" s="246" t="s">
        <v>327</v>
      </c>
      <c r="D32" s="246" t="s">
        <v>2234</v>
      </c>
      <c r="E32" s="246" t="s">
        <v>1174</v>
      </c>
      <c r="F32" s="247">
        <v>67390</v>
      </c>
      <c r="G32" s="124" t="str">
        <f t="shared" si="0"/>
        <v>01038030027242</v>
      </c>
    </row>
    <row r="33" spans="1:7" ht="51">
      <c r="A33" s="245" t="s">
        <v>1319</v>
      </c>
      <c r="B33" s="246" t="s">
        <v>178</v>
      </c>
      <c r="C33" s="246" t="s">
        <v>327</v>
      </c>
      <c r="D33" s="246" t="s">
        <v>2234</v>
      </c>
      <c r="E33" s="246" t="s">
        <v>273</v>
      </c>
      <c r="F33" s="247">
        <v>67390</v>
      </c>
      <c r="G33" s="124" t="str">
        <f t="shared" si="0"/>
        <v>01038030027242100</v>
      </c>
    </row>
    <row r="34" spans="1:7" ht="25.5">
      <c r="A34" s="245" t="s">
        <v>1204</v>
      </c>
      <c r="B34" s="246" t="s">
        <v>178</v>
      </c>
      <c r="C34" s="246" t="s">
        <v>327</v>
      </c>
      <c r="D34" s="246" t="s">
        <v>2234</v>
      </c>
      <c r="E34" s="246" t="s">
        <v>28</v>
      </c>
      <c r="F34" s="247">
        <v>67390</v>
      </c>
      <c r="G34" s="124" t="str">
        <f t="shared" si="0"/>
        <v>01038030027242120</v>
      </c>
    </row>
    <row r="35" spans="1:7" ht="25.5">
      <c r="A35" s="245" t="s">
        <v>953</v>
      </c>
      <c r="B35" s="246" t="s">
        <v>178</v>
      </c>
      <c r="C35" s="246" t="s">
        <v>327</v>
      </c>
      <c r="D35" s="246" t="s">
        <v>2234</v>
      </c>
      <c r="E35" s="246" t="s">
        <v>324</v>
      </c>
      <c r="F35" s="247">
        <v>51760</v>
      </c>
      <c r="G35" s="124" t="str">
        <f t="shared" si="0"/>
        <v>01038030027242121</v>
      </c>
    </row>
    <row r="36" spans="1:7" ht="38.25">
      <c r="A36" s="245" t="s">
        <v>1054</v>
      </c>
      <c r="B36" s="246" t="s">
        <v>178</v>
      </c>
      <c r="C36" s="246" t="s">
        <v>327</v>
      </c>
      <c r="D36" s="246" t="s">
        <v>2234</v>
      </c>
      <c r="E36" s="246" t="s">
        <v>1055</v>
      </c>
      <c r="F36" s="247">
        <v>15630</v>
      </c>
      <c r="G36" s="124" t="str">
        <f t="shared" si="0"/>
        <v>01038030027242129</v>
      </c>
    </row>
    <row r="37" spans="1:7" ht="51">
      <c r="A37" s="245" t="s">
        <v>330</v>
      </c>
      <c r="B37" s="246" t="s">
        <v>178</v>
      </c>
      <c r="C37" s="246" t="s">
        <v>327</v>
      </c>
      <c r="D37" s="246" t="s">
        <v>640</v>
      </c>
      <c r="E37" s="246" t="s">
        <v>1174</v>
      </c>
      <c r="F37" s="247">
        <v>3810247</v>
      </c>
      <c r="G37" s="124" t="str">
        <f t="shared" si="0"/>
        <v>01038030060000</v>
      </c>
    </row>
    <row r="38" spans="1:7" ht="51">
      <c r="A38" s="245" t="s">
        <v>1319</v>
      </c>
      <c r="B38" s="246" t="s">
        <v>178</v>
      </c>
      <c r="C38" s="246" t="s">
        <v>327</v>
      </c>
      <c r="D38" s="246" t="s">
        <v>640</v>
      </c>
      <c r="E38" s="246" t="s">
        <v>273</v>
      </c>
      <c r="F38" s="247">
        <v>3810247</v>
      </c>
      <c r="G38" s="124" t="str">
        <f t="shared" si="0"/>
        <v>01038030060000100</v>
      </c>
    </row>
    <row r="39" spans="1:7" ht="25.5">
      <c r="A39" s="245" t="s">
        <v>1204</v>
      </c>
      <c r="B39" s="246" t="s">
        <v>178</v>
      </c>
      <c r="C39" s="246" t="s">
        <v>327</v>
      </c>
      <c r="D39" s="246" t="s">
        <v>640</v>
      </c>
      <c r="E39" s="246" t="s">
        <v>28</v>
      </c>
      <c r="F39" s="247">
        <v>3810247</v>
      </c>
      <c r="G39" s="124" t="str">
        <f t="shared" si="0"/>
        <v>01038030060000120</v>
      </c>
    </row>
    <row r="40" spans="1:7" ht="25.5">
      <c r="A40" s="245" t="s">
        <v>953</v>
      </c>
      <c r="B40" s="246" t="s">
        <v>178</v>
      </c>
      <c r="C40" s="246" t="s">
        <v>327</v>
      </c>
      <c r="D40" s="246" t="s">
        <v>640</v>
      </c>
      <c r="E40" s="246" t="s">
        <v>324</v>
      </c>
      <c r="F40" s="247">
        <v>2694963</v>
      </c>
      <c r="G40" s="124" t="str">
        <f t="shared" si="0"/>
        <v>01038030060000121</v>
      </c>
    </row>
    <row r="41" spans="1:7" ht="38.25">
      <c r="A41" s="245" t="s">
        <v>325</v>
      </c>
      <c r="B41" s="246" t="s">
        <v>178</v>
      </c>
      <c r="C41" s="246" t="s">
        <v>327</v>
      </c>
      <c r="D41" s="246" t="s">
        <v>640</v>
      </c>
      <c r="E41" s="246" t="s">
        <v>326</v>
      </c>
      <c r="F41" s="247">
        <v>56200</v>
      </c>
      <c r="G41" s="124" t="str">
        <f t="shared" si="0"/>
        <v>01038030060000122</v>
      </c>
    </row>
    <row r="42" spans="1:7" ht="25.5">
      <c r="A42" s="245" t="s">
        <v>1968</v>
      </c>
      <c r="B42" s="246" t="s">
        <v>178</v>
      </c>
      <c r="C42" s="246" t="s">
        <v>327</v>
      </c>
      <c r="D42" s="246" t="s">
        <v>640</v>
      </c>
      <c r="E42" s="246" t="s">
        <v>496</v>
      </c>
      <c r="F42" s="247">
        <v>264000</v>
      </c>
      <c r="G42" s="124" t="str">
        <f t="shared" si="0"/>
        <v>01038030060000123</v>
      </c>
    </row>
    <row r="43" spans="1:7" ht="38.25">
      <c r="A43" s="245" t="s">
        <v>1054</v>
      </c>
      <c r="B43" s="246" t="s">
        <v>178</v>
      </c>
      <c r="C43" s="246" t="s">
        <v>327</v>
      </c>
      <c r="D43" s="246" t="s">
        <v>640</v>
      </c>
      <c r="E43" s="246" t="s">
        <v>1055</v>
      </c>
      <c r="F43" s="247">
        <v>795084</v>
      </c>
      <c r="G43" s="124" t="str">
        <f t="shared" si="0"/>
        <v>01038030060000129</v>
      </c>
    </row>
    <row r="44" spans="1:7" ht="51">
      <c r="A44" s="245" t="s">
        <v>1136</v>
      </c>
      <c r="B44" s="246" t="s">
        <v>178</v>
      </c>
      <c r="C44" s="246" t="s">
        <v>327</v>
      </c>
      <c r="D44" s="246" t="s">
        <v>641</v>
      </c>
      <c r="E44" s="246" t="s">
        <v>1174</v>
      </c>
      <c r="F44" s="247">
        <v>50000</v>
      </c>
      <c r="G44" s="124" t="str">
        <f t="shared" si="0"/>
        <v>01038030067000</v>
      </c>
    </row>
    <row r="45" spans="1:7" ht="51">
      <c r="A45" s="245" t="s">
        <v>1319</v>
      </c>
      <c r="B45" s="246" t="s">
        <v>178</v>
      </c>
      <c r="C45" s="246" t="s">
        <v>327</v>
      </c>
      <c r="D45" s="246" t="s">
        <v>641</v>
      </c>
      <c r="E45" s="246" t="s">
        <v>273</v>
      </c>
      <c r="F45" s="247">
        <v>50000</v>
      </c>
      <c r="G45" s="124" t="str">
        <f t="shared" si="0"/>
        <v>01038030067000100</v>
      </c>
    </row>
    <row r="46" spans="1:7" ht="25.5">
      <c r="A46" s="245" t="s">
        <v>1204</v>
      </c>
      <c r="B46" s="246" t="s">
        <v>178</v>
      </c>
      <c r="C46" s="246" t="s">
        <v>327</v>
      </c>
      <c r="D46" s="246" t="s">
        <v>641</v>
      </c>
      <c r="E46" s="246" t="s">
        <v>28</v>
      </c>
      <c r="F46" s="247">
        <v>50000</v>
      </c>
      <c r="G46" s="124" t="str">
        <f t="shared" si="0"/>
        <v>01038030067000120</v>
      </c>
    </row>
    <row r="47" spans="1:7" ht="38.25">
      <c r="A47" s="245" t="s">
        <v>325</v>
      </c>
      <c r="B47" s="246" t="s">
        <v>178</v>
      </c>
      <c r="C47" s="246" t="s">
        <v>327</v>
      </c>
      <c r="D47" s="246" t="s">
        <v>641</v>
      </c>
      <c r="E47" s="246" t="s">
        <v>326</v>
      </c>
      <c r="F47" s="247">
        <v>50000</v>
      </c>
      <c r="G47" s="124" t="str">
        <f t="shared" si="0"/>
        <v>01038030067000122</v>
      </c>
    </row>
    <row r="48" spans="1:7">
      <c r="A48" s="245" t="s">
        <v>180</v>
      </c>
      <c r="B48" s="246" t="s">
        <v>179</v>
      </c>
      <c r="C48" s="246" t="s">
        <v>1174</v>
      </c>
      <c r="D48" s="246" t="s">
        <v>1174</v>
      </c>
      <c r="E48" s="246" t="s">
        <v>1174</v>
      </c>
      <c r="F48" s="247">
        <v>2545762</v>
      </c>
      <c r="G48" s="124" t="str">
        <f t="shared" si="0"/>
        <v/>
      </c>
    </row>
    <row r="49" spans="1:7">
      <c r="A49" s="245" t="s">
        <v>234</v>
      </c>
      <c r="B49" s="246" t="s">
        <v>179</v>
      </c>
      <c r="C49" s="246" t="s">
        <v>1135</v>
      </c>
      <c r="D49" s="246" t="s">
        <v>1174</v>
      </c>
      <c r="E49" s="246" t="s">
        <v>1174</v>
      </c>
      <c r="F49" s="247">
        <v>2545762</v>
      </c>
      <c r="G49" s="124" t="str">
        <f t="shared" si="0"/>
        <v>0100</v>
      </c>
    </row>
    <row r="50" spans="1:7" ht="38.25">
      <c r="A50" s="245" t="s">
        <v>216</v>
      </c>
      <c r="B50" s="246" t="s">
        <v>179</v>
      </c>
      <c r="C50" s="246" t="s">
        <v>331</v>
      </c>
      <c r="D50" s="246" t="s">
        <v>1174</v>
      </c>
      <c r="E50" s="246" t="s">
        <v>1174</v>
      </c>
      <c r="F50" s="247">
        <v>2545762</v>
      </c>
      <c r="G50" s="124" t="str">
        <f t="shared" si="0"/>
        <v>0106</v>
      </c>
    </row>
    <row r="51" spans="1:7" ht="25.5">
      <c r="A51" s="245" t="s">
        <v>599</v>
      </c>
      <c r="B51" s="246" t="s">
        <v>179</v>
      </c>
      <c r="C51" s="246" t="s">
        <v>331</v>
      </c>
      <c r="D51" s="246" t="s">
        <v>1006</v>
      </c>
      <c r="E51" s="246" t="s">
        <v>1174</v>
      </c>
      <c r="F51" s="247">
        <v>2545762</v>
      </c>
      <c r="G51" s="124" t="str">
        <f t="shared" si="0"/>
        <v>01068000000000</v>
      </c>
    </row>
    <row r="52" spans="1:7" ht="38.25">
      <c r="A52" s="245" t="s">
        <v>600</v>
      </c>
      <c r="B52" s="246" t="s">
        <v>179</v>
      </c>
      <c r="C52" s="246" t="s">
        <v>331</v>
      </c>
      <c r="D52" s="246" t="s">
        <v>1008</v>
      </c>
      <c r="E52" s="246" t="s">
        <v>1174</v>
      </c>
      <c r="F52" s="247">
        <v>1075806</v>
      </c>
      <c r="G52" s="124" t="str">
        <f t="shared" si="0"/>
        <v>01068020000000</v>
      </c>
    </row>
    <row r="53" spans="1:7" ht="25.5" customHeight="1">
      <c r="A53" s="245" t="s">
        <v>2066</v>
      </c>
      <c r="B53" s="246" t="s">
        <v>179</v>
      </c>
      <c r="C53" s="246" t="s">
        <v>331</v>
      </c>
      <c r="D53" s="246" t="s">
        <v>2067</v>
      </c>
      <c r="E53" s="246" t="s">
        <v>1174</v>
      </c>
      <c r="F53" s="247">
        <v>39630</v>
      </c>
      <c r="G53" s="124" t="str">
        <f t="shared" si="0"/>
        <v>01068020027242</v>
      </c>
    </row>
    <row r="54" spans="1:7" ht="51">
      <c r="A54" s="245" t="s">
        <v>1319</v>
      </c>
      <c r="B54" s="246" t="s">
        <v>179</v>
      </c>
      <c r="C54" s="246" t="s">
        <v>331</v>
      </c>
      <c r="D54" s="246" t="s">
        <v>2067</v>
      </c>
      <c r="E54" s="246" t="s">
        <v>273</v>
      </c>
      <c r="F54" s="247">
        <v>39630</v>
      </c>
      <c r="G54" s="124" t="str">
        <f t="shared" si="0"/>
        <v>01068020027242100</v>
      </c>
    </row>
    <row r="55" spans="1:7" ht="25.5">
      <c r="A55" s="245" t="s">
        <v>1204</v>
      </c>
      <c r="B55" s="246" t="s">
        <v>179</v>
      </c>
      <c r="C55" s="246" t="s">
        <v>331</v>
      </c>
      <c r="D55" s="246" t="s">
        <v>2067</v>
      </c>
      <c r="E55" s="246" t="s">
        <v>28</v>
      </c>
      <c r="F55" s="247">
        <v>39630</v>
      </c>
      <c r="G55" s="124" t="str">
        <f t="shared" si="0"/>
        <v>01068020027242120</v>
      </c>
    </row>
    <row r="56" spans="1:7" ht="25.5">
      <c r="A56" s="245" t="s">
        <v>953</v>
      </c>
      <c r="B56" s="246" t="s">
        <v>179</v>
      </c>
      <c r="C56" s="246" t="s">
        <v>331</v>
      </c>
      <c r="D56" s="246" t="s">
        <v>2067</v>
      </c>
      <c r="E56" s="246" t="s">
        <v>324</v>
      </c>
      <c r="F56" s="247">
        <v>30438</v>
      </c>
      <c r="G56" s="124" t="str">
        <f t="shared" si="0"/>
        <v>01068020027242121</v>
      </c>
    </row>
    <row r="57" spans="1:7" ht="38.25">
      <c r="A57" s="245" t="s">
        <v>1054</v>
      </c>
      <c r="B57" s="246" t="s">
        <v>179</v>
      </c>
      <c r="C57" s="246" t="s">
        <v>331</v>
      </c>
      <c r="D57" s="246" t="s">
        <v>2067</v>
      </c>
      <c r="E57" s="246" t="s">
        <v>1055</v>
      </c>
      <c r="F57" s="247">
        <v>9192</v>
      </c>
      <c r="G57" s="124" t="str">
        <f t="shared" si="0"/>
        <v>01068020027242129</v>
      </c>
    </row>
    <row r="58" spans="1:7" ht="23.25" customHeight="1">
      <c r="A58" s="245" t="s">
        <v>328</v>
      </c>
      <c r="B58" s="246" t="s">
        <v>179</v>
      </c>
      <c r="C58" s="246" t="s">
        <v>331</v>
      </c>
      <c r="D58" s="246" t="s">
        <v>638</v>
      </c>
      <c r="E58" s="246" t="s">
        <v>1174</v>
      </c>
      <c r="F58" s="247">
        <v>996176</v>
      </c>
      <c r="G58" s="124" t="str">
        <f t="shared" si="0"/>
        <v>01068020060000</v>
      </c>
    </row>
    <row r="59" spans="1:7" ht="51">
      <c r="A59" s="245" t="s">
        <v>1319</v>
      </c>
      <c r="B59" s="246" t="s">
        <v>179</v>
      </c>
      <c r="C59" s="246" t="s">
        <v>331</v>
      </c>
      <c r="D59" s="246" t="s">
        <v>638</v>
      </c>
      <c r="E59" s="246" t="s">
        <v>273</v>
      </c>
      <c r="F59" s="247">
        <v>937424</v>
      </c>
      <c r="G59" s="124" t="str">
        <f t="shared" si="0"/>
        <v>01068020060000100</v>
      </c>
    </row>
    <row r="60" spans="1:7" ht="25.5">
      <c r="A60" s="245" t="s">
        <v>1204</v>
      </c>
      <c r="B60" s="246" t="s">
        <v>179</v>
      </c>
      <c r="C60" s="246" t="s">
        <v>331</v>
      </c>
      <c r="D60" s="246" t="s">
        <v>638</v>
      </c>
      <c r="E60" s="246" t="s">
        <v>28</v>
      </c>
      <c r="F60" s="247">
        <v>937424</v>
      </c>
      <c r="G60" s="124" t="str">
        <f t="shared" si="0"/>
        <v>01068020060000120</v>
      </c>
    </row>
    <row r="61" spans="1:7" ht="25.5">
      <c r="A61" s="245" t="s">
        <v>953</v>
      </c>
      <c r="B61" s="246" t="s">
        <v>179</v>
      </c>
      <c r="C61" s="246" t="s">
        <v>331</v>
      </c>
      <c r="D61" s="246" t="s">
        <v>638</v>
      </c>
      <c r="E61" s="246" t="s">
        <v>324</v>
      </c>
      <c r="F61" s="247">
        <v>707545</v>
      </c>
      <c r="G61" s="124" t="str">
        <f t="shared" si="0"/>
        <v>01068020060000121</v>
      </c>
    </row>
    <row r="62" spans="1:7" ht="38.25">
      <c r="A62" s="245" t="s">
        <v>325</v>
      </c>
      <c r="B62" s="246" t="s">
        <v>179</v>
      </c>
      <c r="C62" s="246" t="s">
        <v>331</v>
      </c>
      <c r="D62" s="246" t="s">
        <v>638</v>
      </c>
      <c r="E62" s="246" t="s">
        <v>326</v>
      </c>
      <c r="F62" s="247">
        <v>16200</v>
      </c>
      <c r="G62" s="124" t="str">
        <f t="shared" si="0"/>
        <v>01068020060000122</v>
      </c>
    </row>
    <row r="63" spans="1:7" ht="38.25">
      <c r="A63" s="245" t="s">
        <v>1054</v>
      </c>
      <c r="B63" s="246" t="s">
        <v>179</v>
      </c>
      <c r="C63" s="246" t="s">
        <v>331</v>
      </c>
      <c r="D63" s="246" t="s">
        <v>638</v>
      </c>
      <c r="E63" s="246" t="s">
        <v>1055</v>
      </c>
      <c r="F63" s="247">
        <v>213679</v>
      </c>
      <c r="G63" s="124" t="str">
        <f t="shared" si="0"/>
        <v>01068020060000129</v>
      </c>
    </row>
    <row r="64" spans="1:7" ht="25.5">
      <c r="A64" s="245" t="s">
        <v>1320</v>
      </c>
      <c r="B64" s="246" t="s">
        <v>179</v>
      </c>
      <c r="C64" s="246" t="s">
        <v>331</v>
      </c>
      <c r="D64" s="246" t="s">
        <v>638</v>
      </c>
      <c r="E64" s="246" t="s">
        <v>1321</v>
      </c>
      <c r="F64" s="247">
        <v>58752</v>
      </c>
      <c r="G64" s="124" t="str">
        <f t="shared" si="0"/>
        <v>01068020060000200</v>
      </c>
    </row>
    <row r="65" spans="1:7" ht="25.5">
      <c r="A65" s="245" t="s">
        <v>1197</v>
      </c>
      <c r="B65" s="246" t="s">
        <v>179</v>
      </c>
      <c r="C65" s="246" t="s">
        <v>331</v>
      </c>
      <c r="D65" s="246" t="s">
        <v>638</v>
      </c>
      <c r="E65" s="246" t="s">
        <v>1198</v>
      </c>
      <c r="F65" s="247">
        <v>58752</v>
      </c>
      <c r="G65" s="124" t="str">
        <f t="shared" si="0"/>
        <v>01068020060000240</v>
      </c>
    </row>
    <row r="66" spans="1:7">
      <c r="A66" s="245" t="s">
        <v>1224</v>
      </c>
      <c r="B66" s="246" t="s">
        <v>179</v>
      </c>
      <c r="C66" s="246" t="s">
        <v>331</v>
      </c>
      <c r="D66" s="246" t="s">
        <v>638</v>
      </c>
      <c r="E66" s="246" t="s">
        <v>329</v>
      </c>
      <c r="F66" s="247">
        <v>58752</v>
      </c>
      <c r="G66" s="124" t="str">
        <f t="shared" si="0"/>
        <v>01068020060000244</v>
      </c>
    </row>
    <row r="67" spans="1:7" ht="51">
      <c r="A67" s="245" t="s">
        <v>558</v>
      </c>
      <c r="B67" s="246" t="s">
        <v>179</v>
      </c>
      <c r="C67" s="246" t="s">
        <v>331</v>
      </c>
      <c r="D67" s="246" t="s">
        <v>639</v>
      </c>
      <c r="E67" s="246" t="s">
        <v>1174</v>
      </c>
      <c r="F67" s="247">
        <v>40000</v>
      </c>
      <c r="G67" s="124" t="str">
        <f t="shared" si="0"/>
        <v>01068020067000</v>
      </c>
    </row>
    <row r="68" spans="1:7" ht="51">
      <c r="A68" s="245" t="s">
        <v>1319</v>
      </c>
      <c r="B68" s="246" t="s">
        <v>179</v>
      </c>
      <c r="C68" s="246" t="s">
        <v>331</v>
      </c>
      <c r="D68" s="246" t="s">
        <v>639</v>
      </c>
      <c r="E68" s="246" t="s">
        <v>273</v>
      </c>
      <c r="F68" s="247">
        <v>40000</v>
      </c>
      <c r="G68" s="124" t="str">
        <f t="shared" si="0"/>
        <v>01068020067000100</v>
      </c>
    </row>
    <row r="69" spans="1:7" ht="25.5">
      <c r="A69" s="245" t="s">
        <v>1204</v>
      </c>
      <c r="B69" s="246" t="s">
        <v>179</v>
      </c>
      <c r="C69" s="246" t="s">
        <v>331</v>
      </c>
      <c r="D69" s="246" t="s">
        <v>639</v>
      </c>
      <c r="E69" s="246" t="s">
        <v>28</v>
      </c>
      <c r="F69" s="247">
        <v>40000</v>
      </c>
      <c r="G69" s="124" t="str">
        <f t="shared" si="0"/>
        <v>01068020067000120</v>
      </c>
    </row>
    <row r="70" spans="1:7" ht="38.25">
      <c r="A70" s="245" t="s">
        <v>325</v>
      </c>
      <c r="B70" s="246" t="s">
        <v>179</v>
      </c>
      <c r="C70" s="246" t="s">
        <v>331</v>
      </c>
      <c r="D70" s="246" t="s">
        <v>639</v>
      </c>
      <c r="E70" s="246" t="s">
        <v>326</v>
      </c>
      <c r="F70" s="247">
        <v>40000</v>
      </c>
      <c r="G70" s="124" t="str">
        <f t="shared" si="0"/>
        <v>01068020067000122</v>
      </c>
    </row>
    <row r="71" spans="1:7" ht="51">
      <c r="A71" s="245" t="s">
        <v>332</v>
      </c>
      <c r="B71" s="246" t="s">
        <v>179</v>
      </c>
      <c r="C71" s="246" t="s">
        <v>331</v>
      </c>
      <c r="D71" s="246" t="s">
        <v>1010</v>
      </c>
      <c r="E71" s="246" t="s">
        <v>1174</v>
      </c>
      <c r="F71" s="247">
        <v>1469956</v>
      </c>
      <c r="G71" s="124" t="str">
        <f t="shared" si="0"/>
        <v>01068040000000</v>
      </c>
    </row>
    <row r="72" spans="1:7" ht="63.75">
      <c r="A72" s="245" t="s">
        <v>2066</v>
      </c>
      <c r="B72" s="246" t="s">
        <v>179</v>
      </c>
      <c r="C72" s="246" t="s">
        <v>331</v>
      </c>
      <c r="D72" s="246" t="s">
        <v>2235</v>
      </c>
      <c r="E72" s="246" t="s">
        <v>1174</v>
      </c>
      <c r="F72" s="247">
        <v>181510</v>
      </c>
      <c r="G72" s="124" t="str">
        <f t="shared" si="0"/>
        <v>01068040027242</v>
      </c>
    </row>
    <row r="73" spans="1:7" ht="51">
      <c r="A73" s="245" t="s">
        <v>1319</v>
      </c>
      <c r="B73" s="246" t="s">
        <v>179</v>
      </c>
      <c r="C73" s="246" t="s">
        <v>331</v>
      </c>
      <c r="D73" s="246" t="s">
        <v>2235</v>
      </c>
      <c r="E73" s="246" t="s">
        <v>273</v>
      </c>
      <c r="F73" s="247">
        <v>181510</v>
      </c>
      <c r="G73" s="124" t="str">
        <f t="shared" ref="G73:G130" si="1">CONCATENATE(C73,D73,E73)</f>
        <v>01068040027242100</v>
      </c>
    </row>
    <row r="74" spans="1:7" ht="28.5" customHeight="1">
      <c r="A74" s="245" t="s">
        <v>1204</v>
      </c>
      <c r="B74" s="246" t="s">
        <v>179</v>
      </c>
      <c r="C74" s="246" t="s">
        <v>331</v>
      </c>
      <c r="D74" s="246" t="s">
        <v>2235</v>
      </c>
      <c r="E74" s="246" t="s">
        <v>28</v>
      </c>
      <c r="F74" s="247">
        <v>181510</v>
      </c>
      <c r="G74" s="124" t="str">
        <f t="shared" si="1"/>
        <v>01068040027242120</v>
      </c>
    </row>
    <row r="75" spans="1:7" ht="25.5">
      <c r="A75" s="245" t="s">
        <v>953</v>
      </c>
      <c r="B75" s="246" t="s">
        <v>179</v>
      </c>
      <c r="C75" s="246" t="s">
        <v>331</v>
      </c>
      <c r="D75" s="246" t="s">
        <v>2235</v>
      </c>
      <c r="E75" s="246" t="s">
        <v>324</v>
      </c>
      <c r="F75" s="247">
        <v>139409</v>
      </c>
      <c r="G75" s="124" t="str">
        <f t="shared" si="1"/>
        <v>01068040027242121</v>
      </c>
    </row>
    <row r="76" spans="1:7" ht="29.25" customHeight="1">
      <c r="A76" s="245" t="s">
        <v>1054</v>
      </c>
      <c r="B76" s="246" t="s">
        <v>179</v>
      </c>
      <c r="C76" s="246" t="s">
        <v>331</v>
      </c>
      <c r="D76" s="246" t="s">
        <v>2235</v>
      </c>
      <c r="E76" s="246" t="s">
        <v>1055</v>
      </c>
      <c r="F76" s="247">
        <v>42101</v>
      </c>
      <c r="G76" s="124" t="str">
        <f t="shared" si="1"/>
        <v>01068040027242129</v>
      </c>
    </row>
    <row r="77" spans="1:7" ht="51">
      <c r="A77" s="245" t="s">
        <v>332</v>
      </c>
      <c r="B77" s="246" t="s">
        <v>179</v>
      </c>
      <c r="C77" s="246" t="s">
        <v>331</v>
      </c>
      <c r="D77" s="246" t="s">
        <v>642</v>
      </c>
      <c r="E77" s="246" t="s">
        <v>1174</v>
      </c>
      <c r="F77" s="247">
        <v>1248446</v>
      </c>
      <c r="G77" s="124" t="str">
        <f t="shared" si="1"/>
        <v>01068040060000</v>
      </c>
    </row>
    <row r="78" spans="1:7" ht="51">
      <c r="A78" s="245" t="s">
        <v>1319</v>
      </c>
      <c r="B78" s="246" t="s">
        <v>179</v>
      </c>
      <c r="C78" s="246" t="s">
        <v>331</v>
      </c>
      <c r="D78" s="246" t="s">
        <v>642</v>
      </c>
      <c r="E78" s="246" t="s">
        <v>273</v>
      </c>
      <c r="F78" s="247">
        <v>1248446</v>
      </c>
      <c r="G78" s="124" t="str">
        <f t="shared" si="1"/>
        <v>01068040060000100</v>
      </c>
    </row>
    <row r="79" spans="1:7" ht="25.5">
      <c r="A79" s="245" t="s">
        <v>1204</v>
      </c>
      <c r="B79" s="246" t="s">
        <v>179</v>
      </c>
      <c r="C79" s="246" t="s">
        <v>331</v>
      </c>
      <c r="D79" s="246" t="s">
        <v>642</v>
      </c>
      <c r="E79" s="246" t="s">
        <v>28</v>
      </c>
      <c r="F79" s="247">
        <v>1248446</v>
      </c>
      <c r="G79" s="124" t="str">
        <f t="shared" si="1"/>
        <v>01068040060000120</v>
      </c>
    </row>
    <row r="80" spans="1:7" ht="25.5">
      <c r="A80" s="245" t="s">
        <v>953</v>
      </c>
      <c r="B80" s="246" t="s">
        <v>179</v>
      </c>
      <c r="C80" s="246" t="s">
        <v>331</v>
      </c>
      <c r="D80" s="246" t="s">
        <v>642</v>
      </c>
      <c r="E80" s="246" t="s">
        <v>324</v>
      </c>
      <c r="F80" s="247">
        <v>946426</v>
      </c>
      <c r="G80" s="124" t="str">
        <f t="shared" si="1"/>
        <v>01068040060000121</v>
      </c>
    </row>
    <row r="81" spans="1:7" ht="38.25">
      <c r="A81" s="245" t="s">
        <v>325</v>
      </c>
      <c r="B81" s="246" t="s">
        <v>179</v>
      </c>
      <c r="C81" s="246" t="s">
        <v>331</v>
      </c>
      <c r="D81" s="246" t="s">
        <v>642</v>
      </c>
      <c r="E81" s="246" t="s">
        <v>326</v>
      </c>
      <c r="F81" s="247">
        <v>16200</v>
      </c>
      <c r="G81" s="124" t="str">
        <f t="shared" si="1"/>
        <v>01068040060000122</v>
      </c>
    </row>
    <row r="82" spans="1:7" ht="38.25">
      <c r="A82" s="245" t="s">
        <v>1054</v>
      </c>
      <c r="B82" s="246" t="s">
        <v>179</v>
      </c>
      <c r="C82" s="246" t="s">
        <v>331</v>
      </c>
      <c r="D82" s="246" t="s">
        <v>642</v>
      </c>
      <c r="E82" s="246" t="s">
        <v>1055</v>
      </c>
      <c r="F82" s="247">
        <v>285820</v>
      </c>
      <c r="G82" s="124" t="str">
        <f t="shared" si="1"/>
        <v>01068040060000129</v>
      </c>
    </row>
    <row r="83" spans="1:7" ht="63.75">
      <c r="A83" s="245" t="s">
        <v>559</v>
      </c>
      <c r="B83" s="246" t="s">
        <v>179</v>
      </c>
      <c r="C83" s="246" t="s">
        <v>331</v>
      </c>
      <c r="D83" s="246" t="s">
        <v>643</v>
      </c>
      <c r="E83" s="246" t="s">
        <v>1174</v>
      </c>
      <c r="F83" s="247">
        <v>40000</v>
      </c>
      <c r="G83" s="124" t="str">
        <f t="shared" si="1"/>
        <v>01068040067000</v>
      </c>
    </row>
    <row r="84" spans="1:7" ht="51">
      <c r="A84" s="245" t="s">
        <v>1319</v>
      </c>
      <c r="B84" s="246" t="s">
        <v>179</v>
      </c>
      <c r="C84" s="246" t="s">
        <v>331</v>
      </c>
      <c r="D84" s="246" t="s">
        <v>643</v>
      </c>
      <c r="E84" s="246" t="s">
        <v>273</v>
      </c>
      <c r="F84" s="247">
        <v>40000</v>
      </c>
      <c r="G84" s="124" t="str">
        <f t="shared" si="1"/>
        <v>01068040067000100</v>
      </c>
    </row>
    <row r="85" spans="1:7" ht="25.5">
      <c r="A85" s="245" t="s">
        <v>1204</v>
      </c>
      <c r="B85" s="246" t="s">
        <v>179</v>
      </c>
      <c r="C85" s="246" t="s">
        <v>331</v>
      </c>
      <c r="D85" s="246" t="s">
        <v>643</v>
      </c>
      <c r="E85" s="246" t="s">
        <v>28</v>
      </c>
      <c r="F85" s="247">
        <v>40000</v>
      </c>
      <c r="G85" s="124" t="str">
        <f t="shared" si="1"/>
        <v>01068040067000120</v>
      </c>
    </row>
    <row r="86" spans="1:7" ht="38.25">
      <c r="A86" s="245" t="s">
        <v>325</v>
      </c>
      <c r="B86" s="246" t="s">
        <v>179</v>
      </c>
      <c r="C86" s="246" t="s">
        <v>331</v>
      </c>
      <c r="D86" s="246" t="s">
        <v>643</v>
      </c>
      <c r="E86" s="246" t="s">
        <v>326</v>
      </c>
      <c r="F86" s="247">
        <v>40000</v>
      </c>
      <c r="G86" s="124" t="str">
        <f t="shared" si="1"/>
        <v>01068040067000122</v>
      </c>
    </row>
    <row r="87" spans="1:7">
      <c r="A87" s="245" t="s">
        <v>181</v>
      </c>
      <c r="B87" s="246" t="s">
        <v>5</v>
      </c>
      <c r="C87" s="246" t="s">
        <v>1174</v>
      </c>
      <c r="D87" s="246" t="s">
        <v>1174</v>
      </c>
      <c r="E87" s="246" t="s">
        <v>1174</v>
      </c>
      <c r="F87" s="247">
        <v>440713150.14999998</v>
      </c>
      <c r="G87" s="124" t="str">
        <f t="shared" si="1"/>
        <v/>
      </c>
    </row>
    <row r="88" spans="1:7">
      <c r="A88" s="245" t="s">
        <v>234</v>
      </c>
      <c r="B88" s="246" t="s">
        <v>5</v>
      </c>
      <c r="C88" s="246" t="s">
        <v>1135</v>
      </c>
      <c r="D88" s="246" t="s">
        <v>1174</v>
      </c>
      <c r="E88" s="246" t="s">
        <v>1174</v>
      </c>
      <c r="F88" s="247">
        <v>80467585.859999999</v>
      </c>
      <c r="G88" s="124" t="str">
        <f t="shared" si="1"/>
        <v>0100</v>
      </c>
    </row>
    <row r="89" spans="1:7" ht="25.5">
      <c r="A89" s="245" t="s">
        <v>1309</v>
      </c>
      <c r="B89" s="246" t="s">
        <v>5</v>
      </c>
      <c r="C89" s="246" t="s">
        <v>322</v>
      </c>
      <c r="D89" s="246" t="s">
        <v>1174</v>
      </c>
      <c r="E89" s="246" t="s">
        <v>1174</v>
      </c>
      <c r="F89" s="247">
        <v>2565425.5</v>
      </c>
      <c r="G89" s="124" t="str">
        <f t="shared" si="1"/>
        <v>0102</v>
      </c>
    </row>
    <row r="90" spans="1:7" ht="25.5">
      <c r="A90" s="245" t="s">
        <v>599</v>
      </c>
      <c r="B90" s="246" t="s">
        <v>5</v>
      </c>
      <c r="C90" s="246" t="s">
        <v>322</v>
      </c>
      <c r="D90" s="246" t="s">
        <v>1006</v>
      </c>
      <c r="E90" s="246" t="s">
        <v>1174</v>
      </c>
      <c r="F90" s="247">
        <v>2565425.5</v>
      </c>
      <c r="G90" s="124" t="str">
        <f t="shared" si="1"/>
        <v>01028000000000</v>
      </c>
    </row>
    <row r="91" spans="1:7" ht="38.25">
      <c r="A91" s="245" t="s">
        <v>323</v>
      </c>
      <c r="B91" s="246" t="s">
        <v>5</v>
      </c>
      <c r="C91" s="246" t="s">
        <v>322</v>
      </c>
      <c r="D91" s="246" t="s">
        <v>1007</v>
      </c>
      <c r="E91" s="246" t="s">
        <v>1174</v>
      </c>
      <c r="F91" s="247">
        <v>2565425.5</v>
      </c>
      <c r="G91" s="124" t="str">
        <f t="shared" si="1"/>
        <v>01028010000000</v>
      </c>
    </row>
    <row r="92" spans="1:7" ht="63.75">
      <c r="A92" s="245" t="s">
        <v>2066</v>
      </c>
      <c r="B92" s="246" t="s">
        <v>5</v>
      </c>
      <c r="C92" s="246" t="s">
        <v>322</v>
      </c>
      <c r="D92" s="246" t="s">
        <v>2236</v>
      </c>
      <c r="E92" s="246" t="s">
        <v>1174</v>
      </c>
      <c r="F92" s="247">
        <v>80870</v>
      </c>
      <c r="G92" s="124" t="str">
        <f t="shared" si="1"/>
        <v>01028010027242</v>
      </c>
    </row>
    <row r="93" spans="1:7" ht="51">
      <c r="A93" s="245" t="s">
        <v>1319</v>
      </c>
      <c r="B93" s="246" t="s">
        <v>5</v>
      </c>
      <c r="C93" s="246" t="s">
        <v>322</v>
      </c>
      <c r="D93" s="246" t="s">
        <v>2236</v>
      </c>
      <c r="E93" s="246" t="s">
        <v>273</v>
      </c>
      <c r="F93" s="247">
        <v>80870</v>
      </c>
      <c r="G93" s="124" t="str">
        <f t="shared" si="1"/>
        <v>01028010027242100</v>
      </c>
    </row>
    <row r="94" spans="1:7" ht="25.5">
      <c r="A94" s="245" t="s">
        <v>1204</v>
      </c>
      <c r="B94" s="246" t="s">
        <v>5</v>
      </c>
      <c r="C94" s="246" t="s">
        <v>322</v>
      </c>
      <c r="D94" s="246" t="s">
        <v>2236</v>
      </c>
      <c r="E94" s="246" t="s">
        <v>28</v>
      </c>
      <c r="F94" s="247">
        <v>80870</v>
      </c>
      <c r="G94" s="124" t="str">
        <f t="shared" si="1"/>
        <v>01028010027242120</v>
      </c>
    </row>
    <row r="95" spans="1:7" ht="25.5">
      <c r="A95" s="245" t="s">
        <v>953</v>
      </c>
      <c r="B95" s="246" t="s">
        <v>5</v>
      </c>
      <c r="C95" s="246" t="s">
        <v>322</v>
      </c>
      <c r="D95" s="246" t="s">
        <v>2236</v>
      </c>
      <c r="E95" s="246" t="s">
        <v>324</v>
      </c>
      <c r="F95" s="247">
        <v>80844</v>
      </c>
      <c r="G95" s="124" t="str">
        <f t="shared" si="1"/>
        <v>01028010027242121</v>
      </c>
    </row>
    <row r="96" spans="1:7" ht="38.25">
      <c r="A96" s="245" t="s">
        <v>1054</v>
      </c>
      <c r="B96" s="246" t="s">
        <v>5</v>
      </c>
      <c r="C96" s="246" t="s">
        <v>322</v>
      </c>
      <c r="D96" s="246" t="s">
        <v>2236</v>
      </c>
      <c r="E96" s="246" t="s">
        <v>1055</v>
      </c>
      <c r="F96" s="247">
        <v>26</v>
      </c>
      <c r="G96" s="124" t="str">
        <f t="shared" si="1"/>
        <v>01028010027242129</v>
      </c>
    </row>
    <row r="97" spans="1:7" ht="38.25">
      <c r="A97" s="245" t="s">
        <v>323</v>
      </c>
      <c r="B97" s="246" t="s">
        <v>5</v>
      </c>
      <c r="C97" s="246" t="s">
        <v>322</v>
      </c>
      <c r="D97" s="246" t="s">
        <v>644</v>
      </c>
      <c r="E97" s="246" t="s">
        <v>1174</v>
      </c>
      <c r="F97" s="247">
        <v>2469341</v>
      </c>
      <c r="G97" s="124" t="str">
        <f t="shared" si="1"/>
        <v>01028010060000</v>
      </c>
    </row>
    <row r="98" spans="1:7" ht="51">
      <c r="A98" s="245" t="s">
        <v>1319</v>
      </c>
      <c r="B98" s="246" t="s">
        <v>5</v>
      </c>
      <c r="C98" s="246" t="s">
        <v>322</v>
      </c>
      <c r="D98" s="246" t="s">
        <v>644</v>
      </c>
      <c r="E98" s="246" t="s">
        <v>273</v>
      </c>
      <c r="F98" s="247">
        <v>2469341</v>
      </c>
      <c r="G98" s="124" t="str">
        <f t="shared" si="1"/>
        <v>01028010060000100</v>
      </c>
    </row>
    <row r="99" spans="1:7" ht="25.5">
      <c r="A99" s="245" t="s">
        <v>1204</v>
      </c>
      <c r="B99" s="246" t="s">
        <v>5</v>
      </c>
      <c r="C99" s="246" t="s">
        <v>322</v>
      </c>
      <c r="D99" s="246" t="s">
        <v>644</v>
      </c>
      <c r="E99" s="246" t="s">
        <v>28</v>
      </c>
      <c r="F99" s="247">
        <v>2469341</v>
      </c>
      <c r="G99" s="124" t="str">
        <f t="shared" si="1"/>
        <v>01028010060000120</v>
      </c>
    </row>
    <row r="100" spans="1:7" ht="25.5">
      <c r="A100" s="245" t="s">
        <v>953</v>
      </c>
      <c r="B100" s="246" t="s">
        <v>5</v>
      </c>
      <c r="C100" s="246" t="s">
        <v>322</v>
      </c>
      <c r="D100" s="246" t="s">
        <v>644</v>
      </c>
      <c r="E100" s="246" t="s">
        <v>324</v>
      </c>
      <c r="F100" s="247">
        <v>1880237</v>
      </c>
      <c r="G100" s="124" t="str">
        <f t="shared" si="1"/>
        <v>01028010060000121</v>
      </c>
    </row>
    <row r="101" spans="1:7" ht="38.25">
      <c r="A101" s="245" t="s">
        <v>325</v>
      </c>
      <c r="B101" s="246" t="s">
        <v>5</v>
      </c>
      <c r="C101" s="246" t="s">
        <v>322</v>
      </c>
      <c r="D101" s="246" t="s">
        <v>644</v>
      </c>
      <c r="E101" s="246" t="s">
        <v>326</v>
      </c>
      <c r="F101" s="247">
        <v>120000</v>
      </c>
      <c r="G101" s="124" t="str">
        <f t="shared" si="1"/>
        <v>01028010060000122</v>
      </c>
    </row>
    <row r="102" spans="1:7" ht="38.25">
      <c r="A102" s="245" t="s">
        <v>1054</v>
      </c>
      <c r="B102" s="246" t="s">
        <v>5</v>
      </c>
      <c r="C102" s="246" t="s">
        <v>322</v>
      </c>
      <c r="D102" s="246" t="s">
        <v>644</v>
      </c>
      <c r="E102" s="246" t="s">
        <v>1055</v>
      </c>
      <c r="F102" s="247">
        <v>469104</v>
      </c>
      <c r="G102" s="124" t="str">
        <f t="shared" si="1"/>
        <v>01028010060000129</v>
      </c>
    </row>
    <row r="103" spans="1:7" ht="51">
      <c r="A103" s="245" t="s">
        <v>1704</v>
      </c>
      <c r="B103" s="246" t="s">
        <v>5</v>
      </c>
      <c r="C103" s="246" t="s">
        <v>322</v>
      </c>
      <c r="D103" s="246" t="s">
        <v>1705</v>
      </c>
      <c r="E103" s="246" t="s">
        <v>1174</v>
      </c>
      <c r="F103" s="247">
        <v>15214.5</v>
      </c>
      <c r="G103" s="124" t="str">
        <f t="shared" si="1"/>
        <v>01028010067000</v>
      </c>
    </row>
    <row r="104" spans="1:7" ht="51">
      <c r="A104" s="245" t="s">
        <v>1319</v>
      </c>
      <c r="B104" s="246" t="s">
        <v>5</v>
      </c>
      <c r="C104" s="246" t="s">
        <v>322</v>
      </c>
      <c r="D104" s="246" t="s">
        <v>1705</v>
      </c>
      <c r="E104" s="246" t="s">
        <v>273</v>
      </c>
      <c r="F104" s="247">
        <v>15214.5</v>
      </c>
      <c r="G104" s="124" t="str">
        <f t="shared" si="1"/>
        <v>01028010067000100</v>
      </c>
    </row>
    <row r="105" spans="1:7" ht="25.5">
      <c r="A105" s="245" t="s">
        <v>1204</v>
      </c>
      <c r="B105" s="246" t="s">
        <v>5</v>
      </c>
      <c r="C105" s="246" t="s">
        <v>322</v>
      </c>
      <c r="D105" s="246" t="s">
        <v>1705</v>
      </c>
      <c r="E105" s="246" t="s">
        <v>28</v>
      </c>
      <c r="F105" s="247">
        <v>15214.5</v>
      </c>
      <c r="G105" s="124" t="str">
        <f t="shared" si="1"/>
        <v>01028010067000120</v>
      </c>
    </row>
    <row r="106" spans="1:7" ht="38.25">
      <c r="A106" s="245" t="s">
        <v>325</v>
      </c>
      <c r="B106" s="246" t="s">
        <v>5</v>
      </c>
      <c r="C106" s="246" t="s">
        <v>322</v>
      </c>
      <c r="D106" s="246" t="s">
        <v>1705</v>
      </c>
      <c r="E106" s="246" t="s">
        <v>326</v>
      </c>
      <c r="F106" s="247">
        <v>15214.5</v>
      </c>
      <c r="G106" s="124" t="str">
        <f t="shared" si="1"/>
        <v>01028010067000122</v>
      </c>
    </row>
    <row r="107" spans="1:7" ht="38.25">
      <c r="A107" s="245" t="s">
        <v>236</v>
      </c>
      <c r="B107" s="246" t="s">
        <v>5</v>
      </c>
      <c r="C107" s="246" t="s">
        <v>333</v>
      </c>
      <c r="D107" s="246" t="s">
        <v>1174</v>
      </c>
      <c r="E107" s="246" t="s">
        <v>1174</v>
      </c>
      <c r="F107" s="247">
        <v>77047125.359999999</v>
      </c>
      <c r="G107" s="124" t="str">
        <f t="shared" si="1"/>
        <v>0104</v>
      </c>
    </row>
    <row r="108" spans="1:7" ht="51">
      <c r="A108" s="245" t="s">
        <v>1763</v>
      </c>
      <c r="B108" s="246" t="s">
        <v>5</v>
      </c>
      <c r="C108" s="246" t="s">
        <v>333</v>
      </c>
      <c r="D108" s="246" t="s">
        <v>978</v>
      </c>
      <c r="E108" s="246" t="s">
        <v>1174</v>
      </c>
      <c r="F108" s="247">
        <v>73395</v>
      </c>
      <c r="G108" s="124" t="str">
        <f t="shared" si="1"/>
        <v>01040400000000</v>
      </c>
    </row>
    <row r="109" spans="1:7" ht="25.5">
      <c r="A109" s="245" t="s">
        <v>459</v>
      </c>
      <c r="B109" s="246" t="s">
        <v>5</v>
      </c>
      <c r="C109" s="246" t="s">
        <v>333</v>
      </c>
      <c r="D109" s="246" t="s">
        <v>980</v>
      </c>
      <c r="E109" s="246" t="s">
        <v>1174</v>
      </c>
      <c r="F109" s="247">
        <v>73395</v>
      </c>
      <c r="G109" s="124" t="str">
        <f t="shared" si="1"/>
        <v>01040420000000</v>
      </c>
    </row>
    <row r="110" spans="1:7" ht="76.5">
      <c r="A110" s="245" t="s">
        <v>334</v>
      </c>
      <c r="B110" s="246" t="s">
        <v>5</v>
      </c>
      <c r="C110" s="246" t="s">
        <v>333</v>
      </c>
      <c r="D110" s="246" t="s">
        <v>645</v>
      </c>
      <c r="E110" s="246" t="s">
        <v>1174</v>
      </c>
      <c r="F110" s="247">
        <v>73395</v>
      </c>
      <c r="G110" s="124" t="str">
        <f t="shared" si="1"/>
        <v>01040420080040</v>
      </c>
    </row>
    <row r="111" spans="1:7" ht="25.5">
      <c r="A111" s="245" t="s">
        <v>1320</v>
      </c>
      <c r="B111" s="246" t="s">
        <v>5</v>
      </c>
      <c r="C111" s="246" t="s">
        <v>333</v>
      </c>
      <c r="D111" s="246" t="s">
        <v>645</v>
      </c>
      <c r="E111" s="246" t="s">
        <v>1321</v>
      </c>
      <c r="F111" s="247">
        <v>73395</v>
      </c>
      <c r="G111" s="124" t="str">
        <f t="shared" si="1"/>
        <v>01040420080040200</v>
      </c>
    </row>
    <row r="112" spans="1:7" ht="25.5">
      <c r="A112" s="245" t="s">
        <v>1197</v>
      </c>
      <c r="B112" s="246" t="s">
        <v>5</v>
      </c>
      <c r="C112" s="246" t="s">
        <v>333</v>
      </c>
      <c r="D112" s="246" t="s">
        <v>645</v>
      </c>
      <c r="E112" s="246" t="s">
        <v>1198</v>
      </c>
      <c r="F112" s="247">
        <v>73395</v>
      </c>
      <c r="G112" s="124" t="str">
        <f t="shared" si="1"/>
        <v>01040420080040240</v>
      </c>
    </row>
    <row r="113" spans="1:7">
      <c r="A113" s="245" t="s">
        <v>1224</v>
      </c>
      <c r="B113" s="246" t="s">
        <v>5</v>
      </c>
      <c r="C113" s="246" t="s">
        <v>333</v>
      </c>
      <c r="D113" s="246" t="s">
        <v>645</v>
      </c>
      <c r="E113" s="246" t="s">
        <v>329</v>
      </c>
      <c r="F113" s="247">
        <v>73395</v>
      </c>
      <c r="G113" s="124" t="str">
        <f t="shared" si="1"/>
        <v>01040420080040244</v>
      </c>
    </row>
    <row r="114" spans="1:7" ht="25.5">
      <c r="A114" s="245" t="s">
        <v>599</v>
      </c>
      <c r="B114" s="246" t="s">
        <v>5</v>
      </c>
      <c r="C114" s="246" t="s">
        <v>333</v>
      </c>
      <c r="D114" s="246" t="s">
        <v>1006</v>
      </c>
      <c r="E114" s="246" t="s">
        <v>1174</v>
      </c>
      <c r="F114" s="247">
        <v>76811130.870000005</v>
      </c>
      <c r="G114" s="124" t="str">
        <f t="shared" si="1"/>
        <v>01048000000000</v>
      </c>
    </row>
    <row r="115" spans="1:7" ht="38.25">
      <c r="A115" s="245" t="s">
        <v>600</v>
      </c>
      <c r="B115" s="246" t="s">
        <v>5</v>
      </c>
      <c r="C115" s="246" t="s">
        <v>333</v>
      </c>
      <c r="D115" s="246" t="s">
        <v>1008</v>
      </c>
      <c r="E115" s="246" t="s">
        <v>1174</v>
      </c>
      <c r="F115" s="247">
        <v>76811130.870000005</v>
      </c>
      <c r="G115" s="124" t="str">
        <f t="shared" si="1"/>
        <v>01048020000000</v>
      </c>
    </row>
    <row r="116" spans="1:7" ht="102">
      <c r="A116" s="245" t="s">
        <v>2064</v>
      </c>
      <c r="B116" s="246" t="s">
        <v>5</v>
      </c>
      <c r="C116" s="246" t="s">
        <v>333</v>
      </c>
      <c r="D116" s="246" t="s">
        <v>2065</v>
      </c>
      <c r="E116" s="246" t="s">
        <v>1174</v>
      </c>
      <c r="F116" s="247">
        <v>246900</v>
      </c>
      <c r="G116" s="124" t="str">
        <f t="shared" si="1"/>
        <v>01048020027241</v>
      </c>
    </row>
    <row r="117" spans="1:7" ht="51">
      <c r="A117" s="245" t="s">
        <v>1319</v>
      </c>
      <c r="B117" s="246" t="s">
        <v>5</v>
      </c>
      <c r="C117" s="246" t="s">
        <v>333</v>
      </c>
      <c r="D117" s="246" t="s">
        <v>2065</v>
      </c>
      <c r="E117" s="246" t="s">
        <v>273</v>
      </c>
      <c r="F117" s="247">
        <v>246900</v>
      </c>
      <c r="G117" s="124" t="str">
        <f t="shared" si="1"/>
        <v>01048020027241100</v>
      </c>
    </row>
    <row r="118" spans="1:7" ht="25.5">
      <c r="A118" s="245" t="s">
        <v>1204</v>
      </c>
      <c r="B118" s="246" t="s">
        <v>5</v>
      </c>
      <c r="C118" s="246" t="s">
        <v>333</v>
      </c>
      <c r="D118" s="246" t="s">
        <v>2065</v>
      </c>
      <c r="E118" s="246" t="s">
        <v>28</v>
      </c>
      <c r="F118" s="247">
        <v>246900</v>
      </c>
      <c r="G118" s="124" t="str">
        <f t="shared" si="1"/>
        <v>01048020027241120</v>
      </c>
    </row>
    <row r="119" spans="1:7" ht="25.5">
      <c r="A119" s="245" t="s">
        <v>953</v>
      </c>
      <c r="B119" s="246" t="s">
        <v>5</v>
      </c>
      <c r="C119" s="246" t="s">
        <v>333</v>
      </c>
      <c r="D119" s="246" t="s">
        <v>2065</v>
      </c>
      <c r="E119" s="246" t="s">
        <v>324</v>
      </c>
      <c r="F119" s="247">
        <v>189631</v>
      </c>
      <c r="G119" s="124" t="str">
        <f t="shared" si="1"/>
        <v>01048020027241121</v>
      </c>
    </row>
    <row r="120" spans="1:7" ht="38.25">
      <c r="A120" s="245" t="s">
        <v>1054</v>
      </c>
      <c r="B120" s="246" t="s">
        <v>5</v>
      </c>
      <c r="C120" s="246" t="s">
        <v>333</v>
      </c>
      <c r="D120" s="246" t="s">
        <v>2065</v>
      </c>
      <c r="E120" s="246" t="s">
        <v>1055</v>
      </c>
      <c r="F120" s="247">
        <v>57269</v>
      </c>
      <c r="G120" s="124" t="str">
        <f t="shared" si="1"/>
        <v>01048020027241129</v>
      </c>
    </row>
    <row r="121" spans="1:7" ht="63.75">
      <c r="A121" s="245" t="s">
        <v>2066</v>
      </c>
      <c r="B121" s="246" t="s">
        <v>5</v>
      </c>
      <c r="C121" s="246" t="s">
        <v>333</v>
      </c>
      <c r="D121" s="246" t="s">
        <v>2067</v>
      </c>
      <c r="E121" s="246" t="s">
        <v>1174</v>
      </c>
      <c r="F121" s="247">
        <v>2800378</v>
      </c>
      <c r="G121" s="124" t="str">
        <f t="shared" si="1"/>
        <v>01048020027242</v>
      </c>
    </row>
    <row r="122" spans="1:7" ht="51">
      <c r="A122" s="245" t="s">
        <v>1319</v>
      </c>
      <c r="B122" s="246" t="s">
        <v>5</v>
      </c>
      <c r="C122" s="246" t="s">
        <v>333</v>
      </c>
      <c r="D122" s="246" t="s">
        <v>2067</v>
      </c>
      <c r="E122" s="246" t="s">
        <v>273</v>
      </c>
      <c r="F122" s="247">
        <v>2800378</v>
      </c>
      <c r="G122" s="124" t="str">
        <f t="shared" si="1"/>
        <v>01048020027242100</v>
      </c>
    </row>
    <row r="123" spans="1:7" ht="25.5">
      <c r="A123" s="245" t="s">
        <v>1204</v>
      </c>
      <c r="B123" s="246" t="s">
        <v>5</v>
      </c>
      <c r="C123" s="246" t="s">
        <v>333</v>
      </c>
      <c r="D123" s="246" t="s">
        <v>2067</v>
      </c>
      <c r="E123" s="246" t="s">
        <v>28</v>
      </c>
      <c r="F123" s="247">
        <v>2800378</v>
      </c>
      <c r="G123" s="124" t="str">
        <f t="shared" si="1"/>
        <v>01048020027242120</v>
      </c>
    </row>
    <row r="124" spans="1:7" ht="25.5">
      <c r="A124" s="245" t="s">
        <v>953</v>
      </c>
      <c r="B124" s="246" t="s">
        <v>5</v>
      </c>
      <c r="C124" s="246" t="s">
        <v>333</v>
      </c>
      <c r="D124" s="246" t="s">
        <v>2067</v>
      </c>
      <c r="E124" s="246" t="s">
        <v>324</v>
      </c>
      <c r="F124" s="247">
        <v>2150828</v>
      </c>
      <c r="G124" s="124" t="str">
        <f t="shared" si="1"/>
        <v>01048020027242121</v>
      </c>
    </row>
    <row r="125" spans="1:7" ht="38.25">
      <c r="A125" s="245" t="s">
        <v>1054</v>
      </c>
      <c r="B125" s="246" t="s">
        <v>5</v>
      </c>
      <c r="C125" s="246" t="s">
        <v>333</v>
      </c>
      <c r="D125" s="246" t="s">
        <v>2067</v>
      </c>
      <c r="E125" s="246" t="s">
        <v>1055</v>
      </c>
      <c r="F125" s="247">
        <v>649550</v>
      </c>
      <c r="G125" s="124" t="str">
        <f t="shared" si="1"/>
        <v>01048020027242129</v>
      </c>
    </row>
    <row r="126" spans="1:7" ht="38.25">
      <c r="A126" s="245" t="s">
        <v>328</v>
      </c>
      <c r="B126" s="246" t="s">
        <v>5</v>
      </c>
      <c r="C126" s="246" t="s">
        <v>333</v>
      </c>
      <c r="D126" s="246" t="s">
        <v>638</v>
      </c>
      <c r="E126" s="246" t="s">
        <v>1174</v>
      </c>
      <c r="F126" s="247">
        <v>51369016.359999999</v>
      </c>
      <c r="G126" s="124" t="str">
        <f t="shared" si="1"/>
        <v>01048020060000</v>
      </c>
    </row>
    <row r="127" spans="1:7" ht="51">
      <c r="A127" s="245" t="s">
        <v>1319</v>
      </c>
      <c r="B127" s="246" t="s">
        <v>5</v>
      </c>
      <c r="C127" s="246" t="s">
        <v>333</v>
      </c>
      <c r="D127" s="246" t="s">
        <v>638</v>
      </c>
      <c r="E127" s="246" t="s">
        <v>273</v>
      </c>
      <c r="F127" s="247">
        <v>42808726</v>
      </c>
      <c r="G127" s="124" t="str">
        <f t="shared" si="1"/>
        <v>01048020060000100</v>
      </c>
    </row>
    <row r="128" spans="1:7" ht="25.5">
      <c r="A128" s="245" t="s">
        <v>1204</v>
      </c>
      <c r="B128" s="246" t="s">
        <v>5</v>
      </c>
      <c r="C128" s="246" t="s">
        <v>333</v>
      </c>
      <c r="D128" s="246" t="s">
        <v>638</v>
      </c>
      <c r="E128" s="246" t="s">
        <v>28</v>
      </c>
      <c r="F128" s="247">
        <v>42808726</v>
      </c>
      <c r="G128" s="124" t="str">
        <f t="shared" si="1"/>
        <v>01048020060000120</v>
      </c>
    </row>
    <row r="129" spans="1:7" ht="25.5">
      <c r="A129" s="245" t="s">
        <v>953</v>
      </c>
      <c r="B129" s="246" t="s">
        <v>5</v>
      </c>
      <c r="C129" s="246" t="s">
        <v>333</v>
      </c>
      <c r="D129" s="246" t="s">
        <v>638</v>
      </c>
      <c r="E129" s="246" t="s">
        <v>324</v>
      </c>
      <c r="F129" s="247">
        <v>32547101</v>
      </c>
      <c r="G129" s="124" t="str">
        <f t="shared" si="1"/>
        <v>01048020060000121</v>
      </c>
    </row>
    <row r="130" spans="1:7" ht="38.25">
      <c r="A130" s="245" t="s">
        <v>325</v>
      </c>
      <c r="B130" s="246" t="s">
        <v>5</v>
      </c>
      <c r="C130" s="246" t="s">
        <v>333</v>
      </c>
      <c r="D130" s="246" t="s">
        <v>638</v>
      </c>
      <c r="E130" s="246" t="s">
        <v>326</v>
      </c>
      <c r="F130" s="247">
        <v>432400</v>
      </c>
      <c r="G130" s="124" t="str">
        <f t="shared" si="1"/>
        <v>01048020060000122</v>
      </c>
    </row>
    <row r="131" spans="1:7" ht="38.25">
      <c r="A131" s="245" t="s">
        <v>1054</v>
      </c>
      <c r="B131" s="246" t="s">
        <v>5</v>
      </c>
      <c r="C131" s="246" t="s">
        <v>333</v>
      </c>
      <c r="D131" s="246" t="s">
        <v>638</v>
      </c>
      <c r="E131" s="246" t="s">
        <v>1055</v>
      </c>
      <c r="F131" s="247">
        <v>9829225</v>
      </c>
      <c r="G131" s="124" t="str">
        <f t="shared" ref="G131:G192" si="2">CONCATENATE(C131,D131,E131)</f>
        <v>01048020060000129</v>
      </c>
    </row>
    <row r="132" spans="1:7" ht="25.5">
      <c r="A132" s="245" t="s">
        <v>1320</v>
      </c>
      <c r="B132" s="246" t="s">
        <v>5</v>
      </c>
      <c r="C132" s="246" t="s">
        <v>333</v>
      </c>
      <c r="D132" s="246" t="s">
        <v>638</v>
      </c>
      <c r="E132" s="246" t="s">
        <v>1321</v>
      </c>
      <c r="F132" s="247">
        <v>8177642.8600000003</v>
      </c>
      <c r="G132" s="124" t="str">
        <f t="shared" si="2"/>
        <v>01048020060000200</v>
      </c>
    </row>
    <row r="133" spans="1:7" ht="25.5">
      <c r="A133" s="245" t="s">
        <v>1197</v>
      </c>
      <c r="B133" s="246" t="s">
        <v>5</v>
      </c>
      <c r="C133" s="246" t="s">
        <v>333</v>
      </c>
      <c r="D133" s="246" t="s">
        <v>638</v>
      </c>
      <c r="E133" s="246" t="s">
        <v>1198</v>
      </c>
      <c r="F133" s="247">
        <v>8177642.8600000003</v>
      </c>
      <c r="G133" s="124" t="str">
        <f t="shared" si="2"/>
        <v>01048020060000240</v>
      </c>
    </row>
    <row r="134" spans="1:7">
      <c r="A134" s="245" t="s">
        <v>1224</v>
      </c>
      <c r="B134" s="246" t="s">
        <v>5</v>
      </c>
      <c r="C134" s="246" t="s">
        <v>333</v>
      </c>
      <c r="D134" s="246" t="s">
        <v>638</v>
      </c>
      <c r="E134" s="246" t="s">
        <v>329</v>
      </c>
      <c r="F134" s="247">
        <v>8177642.8600000003</v>
      </c>
      <c r="G134" s="124" t="str">
        <f t="shared" si="2"/>
        <v>01048020060000244</v>
      </c>
    </row>
    <row r="135" spans="1:7">
      <c r="A135" s="245" t="s">
        <v>1322</v>
      </c>
      <c r="B135" s="246" t="s">
        <v>5</v>
      </c>
      <c r="C135" s="246" t="s">
        <v>333</v>
      </c>
      <c r="D135" s="246" t="s">
        <v>638</v>
      </c>
      <c r="E135" s="246" t="s">
        <v>1323</v>
      </c>
      <c r="F135" s="247">
        <v>382647.5</v>
      </c>
      <c r="G135" s="124" t="str">
        <f t="shared" si="2"/>
        <v>01048020060000800</v>
      </c>
    </row>
    <row r="136" spans="1:7">
      <c r="A136" s="245" t="s">
        <v>1202</v>
      </c>
      <c r="B136" s="246" t="s">
        <v>5</v>
      </c>
      <c r="C136" s="246" t="s">
        <v>333</v>
      </c>
      <c r="D136" s="246" t="s">
        <v>638</v>
      </c>
      <c r="E136" s="246" t="s">
        <v>1203</v>
      </c>
      <c r="F136" s="247">
        <v>382647.5</v>
      </c>
      <c r="G136" s="124" t="str">
        <f t="shared" si="2"/>
        <v>01048020060000850</v>
      </c>
    </row>
    <row r="137" spans="1:7">
      <c r="A137" s="245" t="s">
        <v>1057</v>
      </c>
      <c r="B137" s="246" t="s">
        <v>5</v>
      </c>
      <c r="C137" s="246" t="s">
        <v>333</v>
      </c>
      <c r="D137" s="246" t="s">
        <v>638</v>
      </c>
      <c r="E137" s="246" t="s">
        <v>1058</v>
      </c>
      <c r="F137" s="247">
        <v>382647.5</v>
      </c>
      <c r="G137" s="124" t="str">
        <f t="shared" si="2"/>
        <v>01048020060000853</v>
      </c>
    </row>
    <row r="138" spans="1:7" ht="76.5">
      <c r="A138" s="245" t="s">
        <v>560</v>
      </c>
      <c r="B138" s="246" t="s">
        <v>5</v>
      </c>
      <c r="C138" s="246" t="s">
        <v>333</v>
      </c>
      <c r="D138" s="246" t="s">
        <v>648</v>
      </c>
      <c r="E138" s="246" t="s">
        <v>1174</v>
      </c>
      <c r="F138" s="247">
        <v>1371860</v>
      </c>
      <c r="G138" s="124" t="str">
        <f t="shared" si="2"/>
        <v>01048020061000</v>
      </c>
    </row>
    <row r="139" spans="1:7" ht="51">
      <c r="A139" s="245" t="s">
        <v>1319</v>
      </c>
      <c r="B139" s="246" t="s">
        <v>5</v>
      </c>
      <c r="C139" s="246" t="s">
        <v>333</v>
      </c>
      <c r="D139" s="246" t="s">
        <v>648</v>
      </c>
      <c r="E139" s="246" t="s">
        <v>273</v>
      </c>
      <c r="F139" s="247">
        <v>1371860</v>
      </c>
      <c r="G139" s="124" t="str">
        <f t="shared" si="2"/>
        <v>01048020061000100</v>
      </c>
    </row>
    <row r="140" spans="1:7" ht="25.5">
      <c r="A140" s="245" t="s">
        <v>1204</v>
      </c>
      <c r="B140" s="246" t="s">
        <v>5</v>
      </c>
      <c r="C140" s="246" t="s">
        <v>333</v>
      </c>
      <c r="D140" s="246" t="s">
        <v>648</v>
      </c>
      <c r="E140" s="246" t="s">
        <v>28</v>
      </c>
      <c r="F140" s="247">
        <v>1371860</v>
      </c>
      <c r="G140" s="124" t="str">
        <f t="shared" si="2"/>
        <v>01048020061000120</v>
      </c>
    </row>
    <row r="141" spans="1:7" ht="25.5">
      <c r="A141" s="245" t="s">
        <v>953</v>
      </c>
      <c r="B141" s="246" t="s">
        <v>5</v>
      </c>
      <c r="C141" s="246" t="s">
        <v>333</v>
      </c>
      <c r="D141" s="246" t="s">
        <v>648</v>
      </c>
      <c r="E141" s="246" t="s">
        <v>324</v>
      </c>
      <c r="F141" s="247">
        <v>1053656</v>
      </c>
      <c r="G141" s="124" t="str">
        <f t="shared" si="2"/>
        <v>01048020061000121</v>
      </c>
    </row>
    <row r="142" spans="1:7" ht="38.25">
      <c r="A142" s="245" t="s">
        <v>1054</v>
      </c>
      <c r="B142" s="246" t="s">
        <v>5</v>
      </c>
      <c r="C142" s="246" t="s">
        <v>333</v>
      </c>
      <c r="D142" s="246" t="s">
        <v>648</v>
      </c>
      <c r="E142" s="246" t="s">
        <v>1055</v>
      </c>
      <c r="F142" s="247">
        <v>318204</v>
      </c>
      <c r="G142" s="124" t="str">
        <f t="shared" si="2"/>
        <v>01048020061000129</v>
      </c>
    </row>
    <row r="143" spans="1:7" ht="51">
      <c r="A143" s="245" t="s">
        <v>558</v>
      </c>
      <c r="B143" s="246" t="s">
        <v>5</v>
      </c>
      <c r="C143" s="246" t="s">
        <v>333</v>
      </c>
      <c r="D143" s="246" t="s">
        <v>639</v>
      </c>
      <c r="E143" s="246" t="s">
        <v>1174</v>
      </c>
      <c r="F143" s="247">
        <v>331950</v>
      </c>
      <c r="G143" s="124" t="str">
        <f t="shared" si="2"/>
        <v>01048020067000</v>
      </c>
    </row>
    <row r="144" spans="1:7" ht="51">
      <c r="A144" s="245" t="s">
        <v>1319</v>
      </c>
      <c r="B144" s="246" t="s">
        <v>5</v>
      </c>
      <c r="C144" s="246" t="s">
        <v>333</v>
      </c>
      <c r="D144" s="246" t="s">
        <v>639</v>
      </c>
      <c r="E144" s="246" t="s">
        <v>273</v>
      </c>
      <c r="F144" s="247">
        <v>331950</v>
      </c>
      <c r="G144" s="124" t="str">
        <f t="shared" si="2"/>
        <v>01048020067000100</v>
      </c>
    </row>
    <row r="145" spans="1:7" ht="25.5">
      <c r="A145" s="245" t="s">
        <v>1204</v>
      </c>
      <c r="B145" s="246" t="s">
        <v>5</v>
      </c>
      <c r="C145" s="246" t="s">
        <v>333</v>
      </c>
      <c r="D145" s="246" t="s">
        <v>639</v>
      </c>
      <c r="E145" s="246" t="s">
        <v>28</v>
      </c>
      <c r="F145" s="247">
        <v>331950</v>
      </c>
      <c r="G145" s="124" t="str">
        <f t="shared" si="2"/>
        <v>01048020067000120</v>
      </c>
    </row>
    <row r="146" spans="1:7" ht="38.25">
      <c r="A146" s="245" t="s">
        <v>325</v>
      </c>
      <c r="B146" s="246" t="s">
        <v>5</v>
      </c>
      <c r="C146" s="246" t="s">
        <v>333</v>
      </c>
      <c r="D146" s="246" t="s">
        <v>639</v>
      </c>
      <c r="E146" s="246" t="s">
        <v>326</v>
      </c>
      <c r="F146" s="247">
        <v>331950</v>
      </c>
      <c r="G146" s="124" t="str">
        <f t="shared" si="2"/>
        <v>01048020067000122</v>
      </c>
    </row>
    <row r="147" spans="1:7" ht="51">
      <c r="A147" s="245" t="s">
        <v>561</v>
      </c>
      <c r="B147" s="246" t="s">
        <v>5</v>
      </c>
      <c r="C147" s="246" t="s">
        <v>333</v>
      </c>
      <c r="D147" s="246" t="s">
        <v>649</v>
      </c>
      <c r="E147" s="246" t="s">
        <v>1174</v>
      </c>
      <c r="F147" s="247">
        <v>8288772</v>
      </c>
      <c r="G147" s="124" t="str">
        <f t="shared" si="2"/>
        <v>0104802006Б000</v>
      </c>
    </row>
    <row r="148" spans="1:7" ht="51">
      <c r="A148" s="245" t="s">
        <v>1319</v>
      </c>
      <c r="B148" s="246" t="s">
        <v>5</v>
      </c>
      <c r="C148" s="246" t="s">
        <v>333</v>
      </c>
      <c r="D148" s="246" t="s">
        <v>649</v>
      </c>
      <c r="E148" s="246" t="s">
        <v>273</v>
      </c>
      <c r="F148" s="247">
        <v>8288772</v>
      </c>
      <c r="G148" s="124" t="str">
        <f t="shared" si="2"/>
        <v>0104802006Б000100</v>
      </c>
    </row>
    <row r="149" spans="1:7" ht="25.5">
      <c r="A149" s="245" t="s">
        <v>1204</v>
      </c>
      <c r="B149" s="246" t="s">
        <v>5</v>
      </c>
      <c r="C149" s="246" t="s">
        <v>333</v>
      </c>
      <c r="D149" s="246" t="s">
        <v>649</v>
      </c>
      <c r="E149" s="246" t="s">
        <v>28</v>
      </c>
      <c r="F149" s="247">
        <v>8288772</v>
      </c>
      <c r="G149" s="124" t="str">
        <f t="shared" si="2"/>
        <v>0104802006Б000120</v>
      </c>
    </row>
    <row r="150" spans="1:7" ht="25.5">
      <c r="A150" s="245" t="s">
        <v>953</v>
      </c>
      <c r="B150" s="246" t="s">
        <v>5</v>
      </c>
      <c r="C150" s="246" t="s">
        <v>333</v>
      </c>
      <c r="D150" s="246" t="s">
        <v>649</v>
      </c>
      <c r="E150" s="246" t="s">
        <v>324</v>
      </c>
      <c r="F150" s="247">
        <v>6366185</v>
      </c>
      <c r="G150" s="124" t="str">
        <f t="shared" si="2"/>
        <v>0104802006Б000121</v>
      </c>
    </row>
    <row r="151" spans="1:7" ht="38.25">
      <c r="A151" s="245" t="s">
        <v>1054</v>
      </c>
      <c r="B151" s="246" t="s">
        <v>5</v>
      </c>
      <c r="C151" s="246" t="s">
        <v>333</v>
      </c>
      <c r="D151" s="246" t="s">
        <v>649</v>
      </c>
      <c r="E151" s="246" t="s">
        <v>1055</v>
      </c>
      <c r="F151" s="247">
        <v>1922587</v>
      </c>
      <c r="G151" s="124" t="str">
        <f t="shared" si="2"/>
        <v>0104802006Б000129</v>
      </c>
    </row>
    <row r="152" spans="1:7" ht="38.25">
      <c r="A152" s="245" t="s">
        <v>954</v>
      </c>
      <c r="B152" s="246" t="s">
        <v>5</v>
      </c>
      <c r="C152" s="246" t="s">
        <v>333</v>
      </c>
      <c r="D152" s="246" t="s">
        <v>955</v>
      </c>
      <c r="E152" s="246" t="s">
        <v>1174</v>
      </c>
      <c r="F152" s="247">
        <v>6159529.6299999999</v>
      </c>
      <c r="G152" s="124" t="str">
        <f t="shared" si="2"/>
        <v>0104802006Г000</v>
      </c>
    </row>
    <row r="153" spans="1:7" ht="25.5">
      <c r="A153" s="245" t="s">
        <v>1320</v>
      </c>
      <c r="B153" s="246" t="s">
        <v>5</v>
      </c>
      <c r="C153" s="246" t="s">
        <v>333</v>
      </c>
      <c r="D153" s="246" t="s">
        <v>955</v>
      </c>
      <c r="E153" s="246" t="s">
        <v>1321</v>
      </c>
      <c r="F153" s="247">
        <v>6159529.6299999999</v>
      </c>
      <c r="G153" s="124" t="str">
        <f t="shared" si="2"/>
        <v>0104802006Г000200</v>
      </c>
    </row>
    <row r="154" spans="1:7" ht="25.5">
      <c r="A154" s="245" t="s">
        <v>1197</v>
      </c>
      <c r="B154" s="246" t="s">
        <v>5</v>
      </c>
      <c r="C154" s="246" t="s">
        <v>333</v>
      </c>
      <c r="D154" s="246" t="s">
        <v>955</v>
      </c>
      <c r="E154" s="246" t="s">
        <v>1198</v>
      </c>
      <c r="F154" s="247">
        <v>6159529.6299999999</v>
      </c>
      <c r="G154" s="124" t="str">
        <f t="shared" si="2"/>
        <v>0104802006Г000240</v>
      </c>
    </row>
    <row r="155" spans="1:7">
      <c r="A155" s="245" t="s">
        <v>1224</v>
      </c>
      <c r="B155" s="246" t="s">
        <v>5</v>
      </c>
      <c r="C155" s="246" t="s">
        <v>333</v>
      </c>
      <c r="D155" s="246" t="s">
        <v>955</v>
      </c>
      <c r="E155" s="246" t="s">
        <v>329</v>
      </c>
      <c r="F155" s="247">
        <v>154460</v>
      </c>
      <c r="G155" s="124" t="str">
        <f t="shared" si="2"/>
        <v>0104802006Г000244</v>
      </c>
    </row>
    <row r="156" spans="1:7">
      <c r="A156" s="245" t="s">
        <v>1706</v>
      </c>
      <c r="B156" s="246" t="s">
        <v>5</v>
      </c>
      <c r="C156" s="246" t="s">
        <v>333</v>
      </c>
      <c r="D156" s="246" t="s">
        <v>955</v>
      </c>
      <c r="E156" s="246" t="s">
        <v>1707</v>
      </c>
      <c r="F156" s="247">
        <v>6005069.6299999999</v>
      </c>
      <c r="G156" s="124" t="str">
        <f t="shared" si="2"/>
        <v>0104802006Г000247</v>
      </c>
    </row>
    <row r="157" spans="1:7" ht="51">
      <c r="A157" s="245" t="s">
        <v>1514</v>
      </c>
      <c r="B157" s="246" t="s">
        <v>5</v>
      </c>
      <c r="C157" s="246" t="s">
        <v>333</v>
      </c>
      <c r="D157" s="246" t="s">
        <v>1515</v>
      </c>
      <c r="E157" s="246" t="s">
        <v>1174</v>
      </c>
      <c r="F157" s="247">
        <v>185706.88</v>
      </c>
      <c r="G157" s="124" t="str">
        <f t="shared" si="2"/>
        <v>0104802006М000</v>
      </c>
    </row>
    <row r="158" spans="1:7" ht="25.5">
      <c r="A158" s="245" t="s">
        <v>1320</v>
      </c>
      <c r="B158" s="246" t="s">
        <v>5</v>
      </c>
      <c r="C158" s="246" t="s">
        <v>333</v>
      </c>
      <c r="D158" s="246" t="s">
        <v>1515</v>
      </c>
      <c r="E158" s="246" t="s">
        <v>1321</v>
      </c>
      <c r="F158" s="247">
        <v>185706.88</v>
      </c>
      <c r="G158" s="124" t="str">
        <f t="shared" si="2"/>
        <v>0104802006М000200</v>
      </c>
    </row>
    <row r="159" spans="1:7" ht="25.5">
      <c r="A159" s="245" t="s">
        <v>1197</v>
      </c>
      <c r="B159" s="246" t="s">
        <v>5</v>
      </c>
      <c r="C159" s="246" t="s">
        <v>333</v>
      </c>
      <c r="D159" s="246" t="s">
        <v>1515</v>
      </c>
      <c r="E159" s="246" t="s">
        <v>1198</v>
      </c>
      <c r="F159" s="247">
        <v>185706.88</v>
      </c>
      <c r="G159" s="124" t="str">
        <f t="shared" si="2"/>
        <v>0104802006М000240</v>
      </c>
    </row>
    <row r="160" spans="1:7">
      <c r="A160" s="245" t="s">
        <v>1224</v>
      </c>
      <c r="B160" s="246" t="s">
        <v>5</v>
      </c>
      <c r="C160" s="246" t="s">
        <v>333</v>
      </c>
      <c r="D160" s="246" t="s">
        <v>1515</v>
      </c>
      <c r="E160" s="246" t="s">
        <v>329</v>
      </c>
      <c r="F160" s="247">
        <v>185706.88</v>
      </c>
      <c r="G160" s="124" t="str">
        <f t="shared" si="2"/>
        <v>0104802006М000244</v>
      </c>
    </row>
    <row r="161" spans="1:7" ht="38.25">
      <c r="A161" s="245" t="s">
        <v>2068</v>
      </c>
      <c r="B161" s="246" t="s">
        <v>5</v>
      </c>
      <c r="C161" s="246" t="s">
        <v>333</v>
      </c>
      <c r="D161" s="246" t="s">
        <v>2069</v>
      </c>
      <c r="E161" s="246" t="s">
        <v>1174</v>
      </c>
      <c r="F161" s="247">
        <v>645950</v>
      </c>
      <c r="G161" s="124" t="str">
        <f t="shared" si="2"/>
        <v>0104802006Ф000</v>
      </c>
    </row>
    <row r="162" spans="1:7" ht="25.5">
      <c r="A162" s="245" t="s">
        <v>1320</v>
      </c>
      <c r="B162" s="246" t="s">
        <v>5</v>
      </c>
      <c r="C162" s="246" t="s">
        <v>333</v>
      </c>
      <c r="D162" s="246" t="s">
        <v>2069</v>
      </c>
      <c r="E162" s="246" t="s">
        <v>1321</v>
      </c>
      <c r="F162" s="247">
        <v>645950</v>
      </c>
      <c r="G162" s="124" t="str">
        <f t="shared" si="2"/>
        <v>0104802006Ф000200</v>
      </c>
    </row>
    <row r="163" spans="1:7" ht="14.25" customHeight="1">
      <c r="A163" s="245" t="s">
        <v>1197</v>
      </c>
      <c r="B163" s="246" t="s">
        <v>5</v>
      </c>
      <c r="C163" s="246" t="s">
        <v>333</v>
      </c>
      <c r="D163" s="246" t="s">
        <v>2069</v>
      </c>
      <c r="E163" s="246" t="s">
        <v>1198</v>
      </c>
      <c r="F163" s="247">
        <v>645950</v>
      </c>
      <c r="G163" s="124" t="str">
        <f t="shared" si="2"/>
        <v>0104802006Ф000240</v>
      </c>
    </row>
    <row r="164" spans="1:7">
      <c r="A164" s="245" t="s">
        <v>1224</v>
      </c>
      <c r="B164" s="246" t="s">
        <v>5</v>
      </c>
      <c r="C164" s="246" t="s">
        <v>333</v>
      </c>
      <c r="D164" s="246" t="s">
        <v>2069</v>
      </c>
      <c r="E164" s="246" t="s">
        <v>329</v>
      </c>
      <c r="F164" s="247">
        <v>645950</v>
      </c>
      <c r="G164" s="124" t="str">
        <f t="shared" si="2"/>
        <v>0104802006Ф000244</v>
      </c>
    </row>
    <row r="165" spans="1:7" ht="25.5">
      <c r="A165" s="245" t="s">
        <v>1073</v>
      </c>
      <c r="B165" s="246" t="s">
        <v>5</v>
      </c>
      <c r="C165" s="246" t="s">
        <v>333</v>
      </c>
      <c r="D165" s="246" t="s">
        <v>1074</v>
      </c>
      <c r="E165" s="246" t="s">
        <v>1174</v>
      </c>
      <c r="F165" s="247">
        <v>968003</v>
      </c>
      <c r="G165" s="124" t="str">
        <f t="shared" si="2"/>
        <v>0104802006Э000</v>
      </c>
    </row>
    <row r="166" spans="1:7" ht="25.5">
      <c r="A166" s="245" t="s">
        <v>1320</v>
      </c>
      <c r="B166" s="246" t="s">
        <v>5</v>
      </c>
      <c r="C166" s="246" t="s">
        <v>333</v>
      </c>
      <c r="D166" s="246" t="s">
        <v>1074</v>
      </c>
      <c r="E166" s="246" t="s">
        <v>1321</v>
      </c>
      <c r="F166" s="247">
        <v>968003</v>
      </c>
      <c r="G166" s="124" t="str">
        <f t="shared" si="2"/>
        <v>0104802006Э000200</v>
      </c>
    </row>
    <row r="167" spans="1:7" ht="25.5">
      <c r="A167" s="245" t="s">
        <v>1197</v>
      </c>
      <c r="B167" s="246" t="s">
        <v>5</v>
      </c>
      <c r="C167" s="246" t="s">
        <v>333</v>
      </c>
      <c r="D167" s="246" t="s">
        <v>1074</v>
      </c>
      <c r="E167" s="246" t="s">
        <v>1198</v>
      </c>
      <c r="F167" s="247">
        <v>968003</v>
      </c>
      <c r="G167" s="124" t="str">
        <f t="shared" si="2"/>
        <v>0104802006Э000240</v>
      </c>
    </row>
    <row r="168" spans="1:7" ht="76.5" customHeight="1">
      <c r="A168" s="245" t="s">
        <v>1706</v>
      </c>
      <c r="B168" s="246" t="s">
        <v>5</v>
      </c>
      <c r="C168" s="246" t="s">
        <v>333</v>
      </c>
      <c r="D168" s="246" t="s">
        <v>1074</v>
      </c>
      <c r="E168" s="246" t="s">
        <v>1707</v>
      </c>
      <c r="F168" s="247">
        <v>968003</v>
      </c>
      <c r="G168" s="124" t="str">
        <f t="shared" si="2"/>
        <v>0104802006Э000247</v>
      </c>
    </row>
    <row r="169" spans="1:7" ht="76.5">
      <c r="A169" s="245" t="s">
        <v>335</v>
      </c>
      <c r="B169" s="246" t="s">
        <v>5</v>
      </c>
      <c r="C169" s="246" t="s">
        <v>333</v>
      </c>
      <c r="D169" s="246" t="s">
        <v>646</v>
      </c>
      <c r="E169" s="246" t="s">
        <v>1174</v>
      </c>
      <c r="F169" s="247">
        <v>942450</v>
      </c>
      <c r="G169" s="124" t="str">
        <f t="shared" si="2"/>
        <v>01048020074670</v>
      </c>
    </row>
    <row r="170" spans="1:7" ht="51">
      <c r="A170" s="245" t="s">
        <v>1319</v>
      </c>
      <c r="B170" s="246" t="s">
        <v>5</v>
      </c>
      <c r="C170" s="246" t="s">
        <v>333</v>
      </c>
      <c r="D170" s="246" t="s">
        <v>646</v>
      </c>
      <c r="E170" s="246" t="s">
        <v>273</v>
      </c>
      <c r="F170" s="247">
        <v>910650</v>
      </c>
      <c r="G170" s="124" t="str">
        <f t="shared" si="2"/>
        <v>01048020074670100</v>
      </c>
    </row>
    <row r="171" spans="1:7" ht="25.5">
      <c r="A171" s="245" t="s">
        <v>1204</v>
      </c>
      <c r="B171" s="246" t="s">
        <v>5</v>
      </c>
      <c r="C171" s="246" t="s">
        <v>333</v>
      </c>
      <c r="D171" s="246" t="s">
        <v>646</v>
      </c>
      <c r="E171" s="246" t="s">
        <v>28</v>
      </c>
      <c r="F171" s="247">
        <v>910650</v>
      </c>
      <c r="G171" s="124" t="str">
        <f t="shared" si="2"/>
        <v>01048020074670120</v>
      </c>
    </row>
    <row r="172" spans="1:7" ht="25.5">
      <c r="A172" s="245" t="s">
        <v>953</v>
      </c>
      <c r="B172" s="246" t="s">
        <v>5</v>
      </c>
      <c r="C172" s="246" t="s">
        <v>333</v>
      </c>
      <c r="D172" s="246" t="s">
        <v>646</v>
      </c>
      <c r="E172" s="246" t="s">
        <v>324</v>
      </c>
      <c r="F172" s="247">
        <v>684690</v>
      </c>
      <c r="G172" s="124" t="str">
        <f t="shared" si="2"/>
        <v>01048020074670121</v>
      </c>
    </row>
    <row r="173" spans="1:7" ht="38.25">
      <c r="A173" s="245" t="s">
        <v>325</v>
      </c>
      <c r="B173" s="246" t="s">
        <v>5</v>
      </c>
      <c r="C173" s="246" t="s">
        <v>333</v>
      </c>
      <c r="D173" s="246" t="s">
        <v>646</v>
      </c>
      <c r="E173" s="246" t="s">
        <v>326</v>
      </c>
      <c r="F173" s="247">
        <v>19200</v>
      </c>
      <c r="G173" s="124" t="str">
        <f t="shared" si="2"/>
        <v>01048020074670122</v>
      </c>
    </row>
    <row r="174" spans="1:7" ht="38.25">
      <c r="A174" s="245" t="s">
        <v>1054</v>
      </c>
      <c r="B174" s="246" t="s">
        <v>5</v>
      </c>
      <c r="C174" s="246" t="s">
        <v>333</v>
      </c>
      <c r="D174" s="246" t="s">
        <v>646</v>
      </c>
      <c r="E174" s="246" t="s">
        <v>1055</v>
      </c>
      <c r="F174" s="247">
        <v>206760</v>
      </c>
      <c r="G174" s="124" t="str">
        <f t="shared" si="2"/>
        <v>01048020074670129</v>
      </c>
    </row>
    <row r="175" spans="1:7" ht="25.5">
      <c r="A175" s="245" t="s">
        <v>1320</v>
      </c>
      <c r="B175" s="246" t="s">
        <v>5</v>
      </c>
      <c r="C175" s="246" t="s">
        <v>333</v>
      </c>
      <c r="D175" s="246" t="s">
        <v>646</v>
      </c>
      <c r="E175" s="246" t="s">
        <v>1321</v>
      </c>
      <c r="F175" s="247">
        <v>31800</v>
      </c>
      <c r="G175" s="124" t="str">
        <f t="shared" si="2"/>
        <v>01048020074670200</v>
      </c>
    </row>
    <row r="176" spans="1:7" ht="25.5">
      <c r="A176" s="245" t="s">
        <v>1197</v>
      </c>
      <c r="B176" s="246" t="s">
        <v>5</v>
      </c>
      <c r="C176" s="246" t="s">
        <v>333</v>
      </c>
      <c r="D176" s="246" t="s">
        <v>646</v>
      </c>
      <c r="E176" s="246" t="s">
        <v>1198</v>
      </c>
      <c r="F176" s="247">
        <v>31800</v>
      </c>
      <c r="G176" s="124" t="str">
        <f t="shared" si="2"/>
        <v>01048020074670240</v>
      </c>
    </row>
    <row r="177" spans="1:7">
      <c r="A177" s="245" t="s">
        <v>1224</v>
      </c>
      <c r="B177" s="246" t="s">
        <v>5</v>
      </c>
      <c r="C177" s="246" t="s">
        <v>333</v>
      </c>
      <c r="D177" s="246" t="s">
        <v>646</v>
      </c>
      <c r="E177" s="246" t="s">
        <v>329</v>
      </c>
      <c r="F177" s="247">
        <v>31800</v>
      </c>
      <c r="G177" s="124" t="str">
        <f t="shared" si="2"/>
        <v>01048020074670244</v>
      </c>
    </row>
    <row r="178" spans="1:7" ht="63.75">
      <c r="A178" s="245" t="s">
        <v>336</v>
      </c>
      <c r="B178" s="246" t="s">
        <v>5</v>
      </c>
      <c r="C178" s="246" t="s">
        <v>333</v>
      </c>
      <c r="D178" s="246" t="s">
        <v>647</v>
      </c>
      <c r="E178" s="246" t="s">
        <v>1174</v>
      </c>
      <c r="F178" s="247">
        <v>2609000</v>
      </c>
      <c r="G178" s="124" t="str">
        <f t="shared" si="2"/>
        <v>01048020076040</v>
      </c>
    </row>
    <row r="179" spans="1:7" ht="51">
      <c r="A179" s="245" t="s">
        <v>1319</v>
      </c>
      <c r="B179" s="246" t="s">
        <v>5</v>
      </c>
      <c r="C179" s="246" t="s">
        <v>333</v>
      </c>
      <c r="D179" s="246" t="s">
        <v>647</v>
      </c>
      <c r="E179" s="246" t="s">
        <v>273</v>
      </c>
      <c r="F179" s="247">
        <v>2557500</v>
      </c>
      <c r="G179" s="124" t="str">
        <f t="shared" si="2"/>
        <v>01048020076040100</v>
      </c>
    </row>
    <row r="180" spans="1:7" ht="25.5">
      <c r="A180" s="245" t="s">
        <v>1204</v>
      </c>
      <c r="B180" s="246" t="s">
        <v>5</v>
      </c>
      <c r="C180" s="246" t="s">
        <v>333</v>
      </c>
      <c r="D180" s="246" t="s">
        <v>647</v>
      </c>
      <c r="E180" s="246" t="s">
        <v>28</v>
      </c>
      <c r="F180" s="247">
        <v>2557500</v>
      </c>
      <c r="G180" s="124" t="str">
        <f t="shared" si="2"/>
        <v>01048020076040120</v>
      </c>
    </row>
    <row r="181" spans="1:7" ht="25.5">
      <c r="A181" s="245" t="s">
        <v>953</v>
      </c>
      <c r="B181" s="246" t="s">
        <v>5</v>
      </c>
      <c r="C181" s="246" t="s">
        <v>333</v>
      </c>
      <c r="D181" s="246" t="s">
        <v>647</v>
      </c>
      <c r="E181" s="246" t="s">
        <v>324</v>
      </c>
      <c r="F181" s="247">
        <v>1945086</v>
      </c>
      <c r="G181" s="124" t="str">
        <f t="shared" si="2"/>
        <v>01048020076040121</v>
      </c>
    </row>
    <row r="182" spans="1:7" ht="38.25">
      <c r="A182" s="245" t="s">
        <v>325</v>
      </c>
      <c r="B182" s="246" t="s">
        <v>5</v>
      </c>
      <c r="C182" s="246" t="s">
        <v>333</v>
      </c>
      <c r="D182" s="246" t="s">
        <v>647</v>
      </c>
      <c r="E182" s="246" t="s">
        <v>326</v>
      </c>
      <c r="F182" s="247">
        <v>25000</v>
      </c>
      <c r="G182" s="124" t="str">
        <f t="shared" si="2"/>
        <v>01048020076040122</v>
      </c>
    </row>
    <row r="183" spans="1:7" ht="38.25">
      <c r="A183" s="245" t="s">
        <v>1054</v>
      </c>
      <c r="B183" s="246" t="s">
        <v>5</v>
      </c>
      <c r="C183" s="246" t="s">
        <v>333</v>
      </c>
      <c r="D183" s="246" t="s">
        <v>647</v>
      </c>
      <c r="E183" s="246" t="s">
        <v>1055</v>
      </c>
      <c r="F183" s="247">
        <v>587414</v>
      </c>
      <c r="G183" s="124" t="str">
        <f t="shared" si="2"/>
        <v>01048020076040129</v>
      </c>
    </row>
    <row r="184" spans="1:7" ht="25.5">
      <c r="A184" s="245" t="s">
        <v>1320</v>
      </c>
      <c r="B184" s="246" t="s">
        <v>5</v>
      </c>
      <c r="C184" s="246" t="s">
        <v>333</v>
      </c>
      <c r="D184" s="246" t="s">
        <v>647</v>
      </c>
      <c r="E184" s="246" t="s">
        <v>1321</v>
      </c>
      <c r="F184" s="247">
        <v>51500</v>
      </c>
      <c r="G184" s="124" t="str">
        <f t="shared" si="2"/>
        <v>01048020076040200</v>
      </c>
    </row>
    <row r="185" spans="1:7" ht="25.5">
      <c r="A185" s="245" t="s">
        <v>1197</v>
      </c>
      <c r="B185" s="246" t="s">
        <v>5</v>
      </c>
      <c r="C185" s="246" t="s">
        <v>333</v>
      </c>
      <c r="D185" s="246" t="s">
        <v>647</v>
      </c>
      <c r="E185" s="246" t="s">
        <v>1198</v>
      </c>
      <c r="F185" s="247">
        <v>51500</v>
      </c>
      <c r="G185" s="124" t="str">
        <f t="shared" si="2"/>
        <v>01048020076040240</v>
      </c>
    </row>
    <row r="186" spans="1:7" ht="81" customHeight="1">
      <c r="A186" s="245" t="s">
        <v>1224</v>
      </c>
      <c r="B186" s="246" t="s">
        <v>5</v>
      </c>
      <c r="C186" s="246" t="s">
        <v>333</v>
      </c>
      <c r="D186" s="246" t="s">
        <v>647</v>
      </c>
      <c r="E186" s="246" t="s">
        <v>329</v>
      </c>
      <c r="F186" s="247">
        <v>51500</v>
      </c>
      <c r="G186" s="124" t="str">
        <f t="shared" si="2"/>
        <v>01048020076040244</v>
      </c>
    </row>
    <row r="187" spans="1:7" ht="178.5">
      <c r="A187" s="245" t="s">
        <v>498</v>
      </c>
      <c r="B187" s="246" t="s">
        <v>5</v>
      </c>
      <c r="C187" s="246" t="s">
        <v>333</v>
      </c>
      <c r="D187" s="246" t="s">
        <v>650</v>
      </c>
      <c r="E187" s="246" t="s">
        <v>1174</v>
      </c>
      <c r="F187" s="247">
        <v>891615</v>
      </c>
      <c r="G187" s="124" t="str">
        <f t="shared" si="2"/>
        <v>010480200Ч0010</v>
      </c>
    </row>
    <row r="188" spans="1:7" ht="51">
      <c r="A188" s="245" t="s">
        <v>1319</v>
      </c>
      <c r="B188" s="246" t="s">
        <v>5</v>
      </c>
      <c r="C188" s="246" t="s">
        <v>333</v>
      </c>
      <c r="D188" s="246" t="s">
        <v>650</v>
      </c>
      <c r="E188" s="246" t="s">
        <v>273</v>
      </c>
      <c r="F188" s="247">
        <v>891615</v>
      </c>
      <c r="G188" s="124" t="str">
        <f t="shared" si="2"/>
        <v>010480200Ч0010100</v>
      </c>
    </row>
    <row r="189" spans="1:7" ht="25.5">
      <c r="A189" s="245" t="s">
        <v>1204</v>
      </c>
      <c r="B189" s="246" t="s">
        <v>5</v>
      </c>
      <c r="C189" s="246" t="s">
        <v>333</v>
      </c>
      <c r="D189" s="246" t="s">
        <v>650</v>
      </c>
      <c r="E189" s="246" t="s">
        <v>28</v>
      </c>
      <c r="F189" s="247">
        <v>891615</v>
      </c>
      <c r="G189" s="124" t="str">
        <f t="shared" si="2"/>
        <v>010480200Ч0010120</v>
      </c>
    </row>
    <row r="190" spans="1:7" ht="25.5">
      <c r="A190" s="245" t="s">
        <v>953</v>
      </c>
      <c r="B190" s="246" t="s">
        <v>5</v>
      </c>
      <c r="C190" s="246" t="s">
        <v>333</v>
      </c>
      <c r="D190" s="246" t="s">
        <v>650</v>
      </c>
      <c r="E190" s="246" t="s">
        <v>324</v>
      </c>
      <c r="F190" s="247">
        <v>684804</v>
      </c>
      <c r="G190" s="124" t="str">
        <f t="shared" si="2"/>
        <v>010480200Ч0010121</v>
      </c>
    </row>
    <row r="191" spans="1:7" ht="38.25">
      <c r="A191" s="245" t="s">
        <v>1054</v>
      </c>
      <c r="B191" s="246" t="s">
        <v>5</v>
      </c>
      <c r="C191" s="246" t="s">
        <v>333</v>
      </c>
      <c r="D191" s="246" t="s">
        <v>650</v>
      </c>
      <c r="E191" s="246" t="s">
        <v>1055</v>
      </c>
      <c r="F191" s="247">
        <v>206811</v>
      </c>
      <c r="G191" s="124" t="str">
        <f t="shared" si="2"/>
        <v>010480200Ч0010129</v>
      </c>
    </row>
    <row r="192" spans="1:7" ht="25.5">
      <c r="A192" s="245" t="s">
        <v>601</v>
      </c>
      <c r="B192" s="246" t="s">
        <v>5</v>
      </c>
      <c r="C192" s="246" t="s">
        <v>333</v>
      </c>
      <c r="D192" s="246" t="s">
        <v>1011</v>
      </c>
      <c r="E192" s="246" t="s">
        <v>1174</v>
      </c>
      <c r="F192" s="247">
        <v>162599.49</v>
      </c>
      <c r="G192" s="124" t="str">
        <f t="shared" si="2"/>
        <v>01049000000000</v>
      </c>
    </row>
    <row r="193" spans="1:7" ht="25.5">
      <c r="A193" s="245" t="s">
        <v>431</v>
      </c>
      <c r="B193" s="246" t="s">
        <v>5</v>
      </c>
      <c r="C193" s="246" t="s">
        <v>333</v>
      </c>
      <c r="D193" s="246" t="s">
        <v>1015</v>
      </c>
      <c r="E193" s="246" t="s">
        <v>1174</v>
      </c>
      <c r="F193" s="247">
        <v>162599.49</v>
      </c>
      <c r="G193" s="124" t="str">
        <f t="shared" ref="G193:G247" si="3">CONCATENATE(C193,D193,E193)</f>
        <v>01049090000000</v>
      </c>
    </row>
    <row r="194" spans="1:7" ht="25.5">
      <c r="A194" s="245" t="s">
        <v>2070</v>
      </c>
      <c r="B194" s="246" t="s">
        <v>5</v>
      </c>
      <c r="C194" s="246" t="s">
        <v>333</v>
      </c>
      <c r="D194" s="246" t="s">
        <v>2071</v>
      </c>
      <c r="E194" s="246" t="s">
        <v>1174</v>
      </c>
      <c r="F194" s="247">
        <v>162599.49</v>
      </c>
      <c r="G194" s="124" t="str">
        <f t="shared" si="3"/>
        <v>01049090080010</v>
      </c>
    </row>
    <row r="195" spans="1:7">
      <c r="A195" s="245" t="s">
        <v>1322</v>
      </c>
      <c r="B195" s="246" t="s">
        <v>5</v>
      </c>
      <c r="C195" s="246" t="s">
        <v>333</v>
      </c>
      <c r="D195" s="246" t="s">
        <v>2071</v>
      </c>
      <c r="E195" s="246" t="s">
        <v>1323</v>
      </c>
      <c r="F195" s="247">
        <v>162599.49</v>
      </c>
      <c r="G195" s="124" t="str">
        <f t="shared" si="3"/>
        <v>01049090080010800</v>
      </c>
    </row>
    <row r="196" spans="1:7">
      <c r="A196" s="245" t="s">
        <v>1211</v>
      </c>
      <c r="B196" s="246" t="s">
        <v>5</v>
      </c>
      <c r="C196" s="246" t="s">
        <v>333</v>
      </c>
      <c r="D196" s="246" t="s">
        <v>2071</v>
      </c>
      <c r="E196" s="246" t="s">
        <v>201</v>
      </c>
      <c r="F196" s="247">
        <v>162599.49</v>
      </c>
      <c r="G196" s="124" t="str">
        <f t="shared" si="3"/>
        <v>01049090080010830</v>
      </c>
    </row>
    <row r="197" spans="1:7" ht="25.5">
      <c r="A197" s="245" t="s">
        <v>1163</v>
      </c>
      <c r="B197" s="246" t="s">
        <v>5</v>
      </c>
      <c r="C197" s="246" t="s">
        <v>333</v>
      </c>
      <c r="D197" s="246" t="s">
        <v>2071</v>
      </c>
      <c r="E197" s="246" t="s">
        <v>432</v>
      </c>
      <c r="F197" s="247">
        <v>162599.49</v>
      </c>
      <c r="G197" s="124" t="str">
        <f t="shared" si="3"/>
        <v>01049090080010831</v>
      </c>
    </row>
    <row r="198" spans="1:7">
      <c r="A198" s="245" t="s">
        <v>1192</v>
      </c>
      <c r="B198" s="246" t="s">
        <v>5</v>
      </c>
      <c r="C198" s="246" t="s">
        <v>1193</v>
      </c>
      <c r="D198" s="246" t="s">
        <v>1174</v>
      </c>
      <c r="E198" s="246" t="s">
        <v>1174</v>
      </c>
      <c r="F198" s="247">
        <v>218800</v>
      </c>
      <c r="G198" s="124" t="str">
        <f t="shared" si="3"/>
        <v>0105</v>
      </c>
    </row>
    <row r="199" spans="1:7" ht="25.5">
      <c r="A199" s="245" t="s">
        <v>601</v>
      </c>
      <c r="B199" s="246" t="s">
        <v>5</v>
      </c>
      <c r="C199" s="246" t="s">
        <v>1193</v>
      </c>
      <c r="D199" s="246" t="s">
        <v>1011</v>
      </c>
      <c r="E199" s="246" t="s">
        <v>1174</v>
      </c>
      <c r="F199" s="247">
        <v>218800</v>
      </c>
      <c r="G199" s="124" t="str">
        <f t="shared" si="3"/>
        <v>01059000000000</v>
      </c>
    </row>
    <row r="200" spans="1:7" ht="63.75">
      <c r="A200" s="245" t="s">
        <v>2072</v>
      </c>
      <c r="B200" s="246" t="s">
        <v>5</v>
      </c>
      <c r="C200" s="246" t="s">
        <v>1193</v>
      </c>
      <c r="D200" s="246" t="s">
        <v>1194</v>
      </c>
      <c r="E200" s="246" t="s">
        <v>1174</v>
      </c>
      <c r="F200" s="247">
        <v>218800</v>
      </c>
      <c r="G200" s="124" t="str">
        <f t="shared" si="3"/>
        <v>01059040000000</v>
      </c>
    </row>
    <row r="201" spans="1:7" ht="63.75">
      <c r="A201" s="245" t="s">
        <v>2072</v>
      </c>
      <c r="B201" s="246" t="s">
        <v>5</v>
      </c>
      <c r="C201" s="246" t="s">
        <v>1193</v>
      </c>
      <c r="D201" s="246" t="s">
        <v>651</v>
      </c>
      <c r="E201" s="246" t="s">
        <v>1174</v>
      </c>
      <c r="F201" s="247">
        <v>218800</v>
      </c>
      <c r="G201" s="124" t="str">
        <f t="shared" si="3"/>
        <v>01059040051200</v>
      </c>
    </row>
    <row r="202" spans="1:7" ht="25.5">
      <c r="A202" s="245" t="s">
        <v>1320</v>
      </c>
      <c r="B202" s="246" t="s">
        <v>5</v>
      </c>
      <c r="C202" s="246" t="s">
        <v>1193</v>
      </c>
      <c r="D202" s="246" t="s">
        <v>651</v>
      </c>
      <c r="E202" s="246" t="s">
        <v>1321</v>
      </c>
      <c r="F202" s="247">
        <v>218800</v>
      </c>
      <c r="G202" s="124" t="str">
        <f t="shared" si="3"/>
        <v>01059040051200200</v>
      </c>
    </row>
    <row r="203" spans="1:7" ht="25.5">
      <c r="A203" s="245" t="s">
        <v>1197</v>
      </c>
      <c r="B203" s="246" t="s">
        <v>5</v>
      </c>
      <c r="C203" s="246" t="s">
        <v>1193</v>
      </c>
      <c r="D203" s="246" t="s">
        <v>651</v>
      </c>
      <c r="E203" s="246" t="s">
        <v>1198</v>
      </c>
      <c r="F203" s="247">
        <v>218800</v>
      </c>
      <c r="G203" s="124" t="str">
        <f t="shared" si="3"/>
        <v>01059040051200240</v>
      </c>
    </row>
    <row r="204" spans="1:7">
      <c r="A204" s="245" t="s">
        <v>1224</v>
      </c>
      <c r="B204" s="246" t="s">
        <v>5</v>
      </c>
      <c r="C204" s="246" t="s">
        <v>1193</v>
      </c>
      <c r="D204" s="246" t="s">
        <v>651</v>
      </c>
      <c r="E204" s="246" t="s">
        <v>329</v>
      </c>
      <c r="F204" s="247">
        <v>218800</v>
      </c>
      <c r="G204" s="124" t="str">
        <f t="shared" si="3"/>
        <v>01059040051200244</v>
      </c>
    </row>
    <row r="205" spans="1:7">
      <c r="A205" s="245" t="s">
        <v>217</v>
      </c>
      <c r="B205" s="246" t="s">
        <v>5</v>
      </c>
      <c r="C205" s="246" t="s">
        <v>337</v>
      </c>
      <c r="D205" s="246" t="s">
        <v>1174</v>
      </c>
      <c r="E205" s="246" t="s">
        <v>1174</v>
      </c>
      <c r="F205" s="247">
        <v>636235</v>
      </c>
      <c r="G205" s="124" t="str">
        <f t="shared" si="3"/>
        <v>0113</v>
      </c>
    </row>
    <row r="206" spans="1:7" ht="51">
      <c r="A206" s="245" t="s">
        <v>1763</v>
      </c>
      <c r="B206" s="246" t="s">
        <v>5</v>
      </c>
      <c r="C206" s="246" t="s">
        <v>337</v>
      </c>
      <c r="D206" s="246" t="s">
        <v>978</v>
      </c>
      <c r="E206" s="246" t="s">
        <v>1174</v>
      </c>
      <c r="F206" s="247">
        <v>215000</v>
      </c>
      <c r="G206" s="124" t="str">
        <f t="shared" si="3"/>
        <v>01130400000000</v>
      </c>
    </row>
    <row r="207" spans="1:7" ht="25.5">
      <c r="A207" s="245" t="s">
        <v>1764</v>
      </c>
      <c r="B207" s="246" t="s">
        <v>5</v>
      </c>
      <c r="C207" s="246" t="s">
        <v>337</v>
      </c>
      <c r="D207" s="246" t="s">
        <v>1164</v>
      </c>
      <c r="E207" s="246" t="s">
        <v>1174</v>
      </c>
      <c r="F207" s="247">
        <v>215000</v>
      </c>
      <c r="G207" s="124" t="str">
        <f t="shared" si="3"/>
        <v>01130430000000</v>
      </c>
    </row>
    <row r="208" spans="1:7" ht="76.5">
      <c r="A208" s="245" t="s">
        <v>1827</v>
      </c>
      <c r="B208" s="246" t="s">
        <v>5</v>
      </c>
      <c r="C208" s="246" t="s">
        <v>337</v>
      </c>
      <c r="D208" s="246" t="s">
        <v>1828</v>
      </c>
      <c r="E208" s="246" t="s">
        <v>1174</v>
      </c>
      <c r="F208" s="247">
        <v>65000</v>
      </c>
      <c r="G208" s="124" t="str">
        <f t="shared" si="3"/>
        <v>01130430080000</v>
      </c>
    </row>
    <row r="209" spans="1:7" ht="25.5">
      <c r="A209" s="245" t="s">
        <v>1320</v>
      </c>
      <c r="B209" s="246" t="s">
        <v>5</v>
      </c>
      <c r="C209" s="246" t="s">
        <v>337</v>
      </c>
      <c r="D209" s="246" t="s">
        <v>1828</v>
      </c>
      <c r="E209" s="246" t="s">
        <v>1321</v>
      </c>
      <c r="F209" s="247">
        <v>65000</v>
      </c>
      <c r="G209" s="124" t="str">
        <f t="shared" si="3"/>
        <v>01130430080000200</v>
      </c>
    </row>
    <row r="210" spans="1:7" ht="25.5">
      <c r="A210" s="245" t="s">
        <v>1197</v>
      </c>
      <c r="B210" s="246" t="s">
        <v>5</v>
      </c>
      <c r="C210" s="246" t="s">
        <v>337</v>
      </c>
      <c r="D210" s="246" t="s">
        <v>1828</v>
      </c>
      <c r="E210" s="246" t="s">
        <v>1198</v>
      </c>
      <c r="F210" s="247">
        <v>65000</v>
      </c>
      <c r="G210" s="124" t="str">
        <f t="shared" si="3"/>
        <v>01130430080000240</v>
      </c>
    </row>
    <row r="211" spans="1:7">
      <c r="A211" s="245" t="s">
        <v>1224</v>
      </c>
      <c r="B211" s="246" t="s">
        <v>5</v>
      </c>
      <c r="C211" s="246" t="s">
        <v>337</v>
      </c>
      <c r="D211" s="246" t="s">
        <v>1828</v>
      </c>
      <c r="E211" s="246" t="s">
        <v>329</v>
      </c>
      <c r="F211" s="247">
        <v>65000</v>
      </c>
      <c r="G211" s="124" t="str">
        <f t="shared" si="3"/>
        <v>01130430080000244</v>
      </c>
    </row>
    <row r="212" spans="1:7" ht="76.5">
      <c r="A212" s="245" t="s">
        <v>1765</v>
      </c>
      <c r="B212" s="246" t="s">
        <v>5</v>
      </c>
      <c r="C212" s="246" t="s">
        <v>337</v>
      </c>
      <c r="D212" s="246" t="s">
        <v>1708</v>
      </c>
      <c r="E212" s="246" t="s">
        <v>1174</v>
      </c>
      <c r="F212" s="247">
        <v>150000</v>
      </c>
      <c r="G212" s="124" t="str">
        <f t="shared" si="3"/>
        <v>0113043008Ф000</v>
      </c>
    </row>
    <row r="213" spans="1:7" ht="25.5">
      <c r="A213" s="245" t="s">
        <v>1320</v>
      </c>
      <c r="B213" s="246" t="s">
        <v>5</v>
      </c>
      <c r="C213" s="246" t="s">
        <v>337</v>
      </c>
      <c r="D213" s="246" t="s">
        <v>1708</v>
      </c>
      <c r="E213" s="246" t="s">
        <v>1321</v>
      </c>
      <c r="F213" s="247">
        <v>150000</v>
      </c>
      <c r="G213" s="124" t="str">
        <f t="shared" si="3"/>
        <v>0113043008Ф000200</v>
      </c>
    </row>
    <row r="214" spans="1:7" ht="25.5">
      <c r="A214" s="245" t="s">
        <v>1197</v>
      </c>
      <c r="B214" s="246" t="s">
        <v>5</v>
      </c>
      <c r="C214" s="246" t="s">
        <v>337</v>
      </c>
      <c r="D214" s="246" t="s">
        <v>1708</v>
      </c>
      <c r="E214" s="246" t="s">
        <v>1198</v>
      </c>
      <c r="F214" s="247">
        <v>150000</v>
      </c>
      <c r="G214" s="124" t="str">
        <f t="shared" si="3"/>
        <v>0113043008Ф000240</v>
      </c>
    </row>
    <row r="215" spans="1:7">
      <c r="A215" s="245" t="s">
        <v>1224</v>
      </c>
      <c r="B215" s="246" t="s">
        <v>5</v>
      </c>
      <c r="C215" s="246" t="s">
        <v>337</v>
      </c>
      <c r="D215" s="246" t="s">
        <v>1708</v>
      </c>
      <c r="E215" s="246" t="s">
        <v>329</v>
      </c>
      <c r="F215" s="247">
        <v>150000</v>
      </c>
      <c r="G215" s="124" t="str">
        <f t="shared" si="3"/>
        <v>0113043008Ф000244</v>
      </c>
    </row>
    <row r="216" spans="1:7" ht="25.5">
      <c r="A216" s="245" t="s">
        <v>599</v>
      </c>
      <c r="B216" s="246" t="s">
        <v>5</v>
      </c>
      <c r="C216" s="246" t="s">
        <v>337</v>
      </c>
      <c r="D216" s="246" t="s">
        <v>1006</v>
      </c>
      <c r="E216" s="246" t="s">
        <v>1174</v>
      </c>
      <c r="F216" s="247">
        <v>361235</v>
      </c>
      <c r="G216" s="124" t="str">
        <f t="shared" si="3"/>
        <v>01138000000000</v>
      </c>
    </row>
    <row r="217" spans="1:7" ht="38.25">
      <c r="A217" s="245" t="s">
        <v>600</v>
      </c>
      <c r="B217" s="246" t="s">
        <v>5</v>
      </c>
      <c r="C217" s="246" t="s">
        <v>337</v>
      </c>
      <c r="D217" s="246" t="s">
        <v>1008</v>
      </c>
      <c r="E217" s="246" t="s">
        <v>1174</v>
      </c>
      <c r="F217" s="247">
        <v>361235</v>
      </c>
      <c r="G217" s="124" t="str">
        <f t="shared" si="3"/>
        <v>01138020000000</v>
      </c>
    </row>
    <row r="218" spans="1:7" ht="63.75">
      <c r="A218" s="245" t="s">
        <v>542</v>
      </c>
      <c r="B218" s="246" t="s">
        <v>5</v>
      </c>
      <c r="C218" s="246" t="s">
        <v>337</v>
      </c>
      <c r="D218" s="246" t="s">
        <v>653</v>
      </c>
      <c r="E218" s="246" t="s">
        <v>1174</v>
      </c>
      <c r="F218" s="247">
        <v>92500</v>
      </c>
      <c r="G218" s="124" t="str">
        <f t="shared" si="3"/>
        <v>01138020074290</v>
      </c>
    </row>
    <row r="219" spans="1:7" ht="51">
      <c r="A219" s="245" t="s">
        <v>1319</v>
      </c>
      <c r="B219" s="246" t="s">
        <v>5</v>
      </c>
      <c r="C219" s="246" t="s">
        <v>337</v>
      </c>
      <c r="D219" s="246" t="s">
        <v>653</v>
      </c>
      <c r="E219" s="246" t="s">
        <v>273</v>
      </c>
      <c r="F219" s="247">
        <v>89200</v>
      </c>
      <c r="G219" s="124" t="str">
        <f t="shared" si="3"/>
        <v>01138020074290100</v>
      </c>
    </row>
    <row r="220" spans="1:7" ht="25.5">
      <c r="A220" s="245" t="s">
        <v>1204</v>
      </c>
      <c r="B220" s="246" t="s">
        <v>5</v>
      </c>
      <c r="C220" s="246" t="s">
        <v>337</v>
      </c>
      <c r="D220" s="246" t="s">
        <v>653</v>
      </c>
      <c r="E220" s="246" t="s">
        <v>28</v>
      </c>
      <c r="F220" s="247">
        <v>89200</v>
      </c>
      <c r="G220" s="124" t="str">
        <f t="shared" si="3"/>
        <v>01138020074290120</v>
      </c>
    </row>
    <row r="221" spans="1:7" ht="25.5">
      <c r="A221" s="245" t="s">
        <v>953</v>
      </c>
      <c r="B221" s="246" t="s">
        <v>5</v>
      </c>
      <c r="C221" s="246" t="s">
        <v>337</v>
      </c>
      <c r="D221" s="246" t="s">
        <v>653</v>
      </c>
      <c r="E221" s="246" t="s">
        <v>324</v>
      </c>
      <c r="F221" s="247">
        <v>68522</v>
      </c>
      <c r="G221" s="124" t="str">
        <f t="shared" si="3"/>
        <v>01138020074290121</v>
      </c>
    </row>
    <row r="222" spans="1:7" ht="38.25">
      <c r="A222" s="245" t="s">
        <v>1054</v>
      </c>
      <c r="B222" s="246" t="s">
        <v>5</v>
      </c>
      <c r="C222" s="246" t="s">
        <v>337</v>
      </c>
      <c r="D222" s="246" t="s">
        <v>653</v>
      </c>
      <c r="E222" s="246" t="s">
        <v>1055</v>
      </c>
      <c r="F222" s="247">
        <v>20678</v>
      </c>
      <c r="G222" s="124" t="str">
        <f t="shared" si="3"/>
        <v>01138020074290129</v>
      </c>
    </row>
    <row r="223" spans="1:7" ht="25.5">
      <c r="A223" s="245" t="s">
        <v>1320</v>
      </c>
      <c r="B223" s="246" t="s">
        <v>5</v>
      </c>
      <c r="C223" s="246" t="s">
        <v>337</v>
      </c>
      <c r="D223" s="246" t="s">
        <v>653</v>
      </c>
      <c r="E223" s="246" t="s">
        <v>1321</v>
      </c>
      <c r="F223" s="247">
        <v>3300</v>
      </c>
      <c r="G223" s="124" t="str">
        <f t="shared" si="3"/>
        <v>01138020074290200</v>
      </c>
    </row>
    <row r="224" spans="1:7" ht="25.5">
      <c r="A224" s="245" t="s">
        <v>1197</v>
      </c>
      <c r="B224" s="246" t="s">
        <v>5</v>
      </c>
      <c r="C224" s="246" t="s">
        <v>337</v>
      </c>
      <c r="D224" s="246" t="s">
        <v>653</v>
      </c>
      <c r="E224" s="246" t="s">
        <v>1198</v>
      </c>
      <c r="F224" s="247">
        <v>3300</v>
      </c>
      <c r="G224" s="124" t="str">
        <f t="shared" si="3"/>
        <v>01138020074290240</v>
      </c>
    </row>
    <row r="225" spans="1:7">
      <c r="A225" s="245" t="s">
        <v>1224</v>
      </c>
      <c r="B225" s="246" t="s">
        <v>5</v>
      </c>
      <c r="C225" s="246" t="s">
        <v>337</v>
      </c>
      <c r="D225" s="246" t="s">
        <v>653</v>
      </c>
      <c r="E225" s="246" t="s">
        <v>329</v>
      </c>
      <c r="F225" s="247">
        <v>3300</v>
      </c>
      <c r="G225" s="124" t="str">
        <f t="shared" si="3"/>
        <v>01138020074290244</v>
      </c>
    </row>
    <row r="226" spans="1:7" ht="38.25">
      <c r="A226" s="245" t="s">
        <v>338</v>
      </c>
      <c r="B226" s="246" t="s">
        <v>5</v>
      </c>
      <c r="C226" s="246" t="s">
        <v>337</v>
      </c>
      <c r="D226" s="246" t="s">
        <v>654</v>
      </c>
      <c r="E226" s="246" t="s">
        <v>1174</v>
      </c>
      <c r="F226" s="247">
        <v>148035</v>
      </c>
      <c r="G226" s="124" t="str">
        <f t="shared" si="3"/>
        <v>01138020075190</v>
      </c>
    </row>
    <row r="227" spans="1:7" ht="51">
      <c r="A227" s="245" t="s">
        <v>1319</v>
      </c>
      <c r="B227" s="246" t="s">
        <v>5</v>
      </c>
      <c r="C227" s="246" t="s">
        <v>337</v>
      </c>
      <c r="D227" s="246" t="s">
        <v>654</v>
      </c>
      <c r="E227" s="246" t="s">
        <v>273</v>
      </c>
      <c r="F227" s="247">
        <v>125682</v>
      </c>
      <c r="G227" s="124" t="str">
        <f t="shared" si="3"/>
        <v>01138020075190100</v>
      </c>
    </row>
    <row r="228" spans="1:7" ht="25.5">
      <c r="A228" s="245" t="s">
        <v>1204</v>
      </c>
      <c r="B228" s="246" t="s">
        <v>5</v>
      </c>
      <c r="C228" s="246" t="s">
        <v>337</v>
      </c>
      <c r="D228" s="246" t="s">
        <v>654</v>
      </c>
      <c r="E228" s="246" t="s">
        <v>28</v>
      </c>
      <c r="F228" s="247">
        <v>125682</v>
      </c>
      <c r="G228" s="124" t="str">
        <f t="shared" si="3"/>
        <v>01138020075190120</v>
      </c>
    </row>
    <row r="229" spans="1:7" ht="25.5">
      <c r="A229" s="245" t="s">
        <v>953</v>
      </c>
      <c r="B229" s="246" t="s">
        <v>5</v>
      </c>
      <c r="C229" s="246" t="s">
        <v>337</v>
      </c>
      <c r="D229" s="246" t="s">
        <v>654</v>
      </c>
      <c r="E229" s="246" t="s">
        <v>324</v>
      </c>
      <c r="F229" s="247">
        <v>96530</v>
      </c>
      <c r="G229" s="124" t="str">
        <f t="shared" si="3"/>
        <v>01138020075190121</v>
      </c>
    </row>
    <row r="230" spans="1:7" ht="38.25">
      <c r="A230" s="245" t="s">
        <v>1054</v>
      </c>
      <c r="B230" s="246" t="s">
        <v>5</v>
      </c>
      <c r="C230" s="246" t="s">
        <v>337</v>
      </c>
      <c r="D230" s="246" t="s">
        <v>654</v>
      </c>
      <c r="E230" s="246" t="s">
        <v>1055</v>
      </c>
      <c r="F230" s="247">
        <v>29152</v>
      </c>
      <c r="G230" s="124" t="str">
        <f t="shared" si="3"/>
        <v>01138020075190129</v>
      </c>
    </row>
    <row r="231" spans="1:7" ht="25.5">
      <c r="A231" s="245" t="s">
        <v>1320</v>
      </c>
      <c r="B231" s="246" t="s">
        <v>5</v>
      </c>
      <c r="C231" s="246" t="s">
        <v>337</v>
      </c>
      <c r="D231" s="246" t="s">
        <v>654</v>
      </c>
      <c r="E231" s="246" t="s">
        <v>1321</v>
      </c>
      <c r="F231" s="247">
        <v>22353</v>
      </c>
      <c r="G231" s="124" t="str">
        <f t="shared" si="3"/>
        <v>01138020075190200</v>
      </c>
    </row>
    <row r="232" spans="1:7" ht="25.5">
      <c r="A232" s="245" t="s">
        <v>1197</v>
      </c>
      <c r="B232" s="246" t="s">
        <v>5</v>
      </c>
      <c r="C232" s="246" t="s">
        <v>337</v>
      </c>
      <c r="D232" s="246" t="s">
        <v>654</v>
      </c>
      <c r="E232" s="246" t="s">
        <v>1198</v>
      </c>
      <c r="F232" s="247">
        <v>22353</v>
      </c>
      <c r="G232" s="124" t="str">
        <f t="shared" si="3"/>
        <v>01138020075190240</v>
      </c>
    </row>
    <row r="233" spans="1:7">
      <c r="A233" s="245" t="s">
        <v>1224</v>
      </c>
      <c r="B233" s="246" t="s">
        <v>5</v>
      </c>
      <c r="C233" s="246" t="s">
        <v>337</v>
      </c>
      <c r="D233" s="246" t="s">
        <v>654</v>
      </c>
      <c r="E233" s="246" t="s">
        <v>329</v>
      </c>
      <c r="F233" s="247">
        <v>22353</v>
      </c>
      <c r="G233" s="124" t="str">
        <f t="shared" si="3"/>
        <v>01138020075190244</v>
      </c>
    </row>
    <row r="234" spans="1:7" ht="114.75">
      <c r="A234" s="245" t="s">
        <v>1860</v>
      </c>
      <c r="B234" s="246" t="s">
        <v>5</v>
      </c>
      <c r="C234" s="246" t="s">
        <v>337</v>
      </c>
      <c r="D234" s="246" t="s">
        <v>1861</v>
      </c>
      <c r="E234" s="246" t="s">
        <v>1174</v>
      </c>
      <c r="F234" s="247">
        <v>120700</v>
      </c>
      <c r="G234" s="124" t="str">
        <f t="shared" si="3"/>
        <v>01138020078460</v>
      </c>
    </row>
    <row r="235" spans="1:7" ht="51">
      <c r="A235" s="245" t="s">
        <v>1319</v>
      </c>
      <c r="B235" s="246" t="s">
        <v>5</v>
      </c>
      <c r="C235" s="246" t="s">
        <v>337</v>
      </c>
      <c r="D235" s="246" t="s">
        <v>1861</v>
      </c>
      <c r="E235" s="246" t="s">
        <v>273</v>
      </c>
      <c r="F235" s="247">
        <v>117800</v>
      </c>
      <c r="G235" s="124" t="str">
        <f t="shared" si="3"/>
        <v>01138020078460100</v>
      </c>
    </row>
    <row r="236" spans="1:7" ht="25.5">
      <c r="A236" s="245" t="s">
        <v>1204</v>
      </c>
      <c r="B236" s="246" t="s">
        <v>5</v>
      </c>
      <c r="C236" s="246" t="s">
        <v>337</v>
      </c>
      <c r="D236" s="246" t="s">
        <v>1861</v>
      </c>
      <c r="E236" s="246" t="s">
        <v>28</v>
      </c>
      <c r="F236" s="247">
        <v>117800</v>
      </c>
      <c r="G236" s="124" t="str">
        <f t="shared" si="3"/>
        <v>01138020078460120</v>
      </c>
    </row>
    <row r="237" spans="1:7" ht="25.5">
      <c r="A237" s="245" t="s">
        <v>953</v>
      </c>
      <c r="B237" s="246" t="s">
        <v>5</v>
      </c>
      <c r="C237" s="246" t="s">
        <v>337</v>
      </c>
      <c r="D237" s="246" t="s">
        <v>1861</v>
      </c>
      <c r="E237" s="246" t="s">
        <v>324</v>
      </c>
      <c r="F237" s="247">
        <v>90476</v>
      </c>
      <c r="G237" s="124" t="str">
        <f t="shared" si="3"/>
        <v>01138020078460121</v>
      </c>
    </row>
    <row r="238" spans="1:7" ht="38.25">
      <c r="A238" s="245" t="s">
        <v>1054</v>
      </c>
      <c r="B238" s="246" t="s">
        <v>5</v>
      </c>
      <c r="C238" s="246" t="s">
        <v>337</v>
      </c>
      <c r="D238" s="246" t="s">
        <v>1861</v>
      </c>
      <c r="E238" s="246" t="s">
        <v>1055</v>
      </c>
      <c r="F238" s="247">
        <v>27324</v>
      </c>
      <c r="G238" s="124" t="str">
        <f t="shared" si="3"/>
        <v>01138020078460129</v>
      </c>
    </row>
    <row r="239" spans="1:7" ht="25.5">
      <c r="A239" s="245" t="s">
        <v>1320</v>
      </c>
      <c r="B239" s="246" t="s">
        <v>5</v>
      </c>
      <c r="C239" s="246" t="s">
        <v>337</v>
      </c>
      <c r="D239" s="246" t="s">
        <v>1861</v>
      </c>
      <c r="E239" s="246" t="s">
        <v>1321</v>
      </c>
      <c r="F239" s="247">
        <v>2900</v>
      </c>
      <c r="G239" s="124" t="str">
        <f t="shared" si="3"/>
        <v>01138020078460200</v>
      </c>
    </row>
    <row r="240" spans="1:7" ht="25.5">
      <c r="A240" s="245" t="s">
        <v>1197</v>
      </c>
      <c r="B240" s="246" t="s">
        <v>5</v>
      </c>
      <c r="C240" s="246" t="s">
        <v>337</v>
      </c>
      <c r="D240" s="246" t="s">
        <v>1861</v>
      </c>
      <c r="E240" s="246" t="s">
        <v>1198</v>
      </c>
      <c r="F240" s="247">
        <v>2900</v>
      </c>
      <c r="G240" s="124" t="str">
        <f t="shared" si="3"/>
        <v>01138020078460240</v>
      </c>
    </row>
    <row r="241" spans="1:7">
      <c r="A241" s="245" t="s">
        <v>1224</v>
      </c>
      <c r="B241" s="246" t="s">
        <v>5</v>
      </c>
      <c r="C241" s="246" t="s">
        <v>337</v>
      </c>
      <c r="D241" s="246" t="s">
        <v>1861</v>
      </c>
      <c r="E241" s="246" t="s">
        <v>329</v>
      </c>
      <c r="F241" s="247">
        <v>2900</v>
      </c>
      <c r="G241" s="124" t="str">
        <f t="shared" si="3"/>
        <v>01138020078460244</v>
      </c>
    </row>
    <row r="242" spans="1:7" ht="25.5">
      <c r="A242" s="245" t="s">
        <v>601</v>
      </c>
      <c r="B242" s="246" t="s">
        <v>5</v>
      </c>
      <c r="C242" s="246" t="s">
        <v>337</v>
      </c>
      <c r="D242" s="246" t="s">
        <v>1011</v>
      </c>
      <c r="E242" s="246" t="s">
        <v>1174</v>
      </c>
      <c r="F242" s="247">
        <v>60000</v>
      </c>
      <c r="G242" s="124" t="str">
        <f t="shared" si="3"/>
        <v>01139000000000</v>
      </c>
    </row>
    <row r="243" spans="1:7" ht="51">
      <c r="A243" s="245" t="s">
        <v>2073</v>
      </c>
      <c r="B243" s="246" t="s">
        <v>5</v>
      </c>
      <c r="C243" s="246" t="s">
        <v>337</v>
      </c>
      <c r="D243" s="246" t="s">
        <v>1014</v>
      </c>
      <c r="E243" s="246" t="s">
        <v>1174</v>
      </c>
      <c r="F243" s="247">
        <v>60000</v>
      </c>
      <c r="G243" s="124" t="str">
        <f t="shared" si="3"/>
        <v>01139060000000</v>
      </c>
    </row>
    <row r="244" spans="1:7" ht="51">
      <c r="A244" s="245" t="s">
        <v>2073</v>
      </c>
      <c r="B244" s="246" t="s">
        <v>5</v>
      </c>
      <c r="C244" s="246" t="s">
        <v>337</v>
      </c>
      <c r="D244" s="246" t="s">
        <v>655</v>
      </c>
      <c r="E244" s="246" t="s">
        <v>1174</v>
      </c>
      <c r="F244" s="247">
        <v>60000</v>
      </c>
      <c r="G244" s="124" t="str">
        <f t="shared" si="3"/>
        <v>01139060080000</v>
      </c>
    </row>
    <row r="245" spans="1:7">
      <c r="A245" s="245" t="s">
        <v>1324</v>
      </c>
      <c r="B245" s="246" t="s">
        <v>5</v>
      </c>
      <c r="C245" s="246" t="s">
        <v>337</v>
      </c>
      <c r="D245" s="246" t="s">
        <v>655</v>
      </c>
      <c r="E245" s="246" t="s">
        <v>1325</v>
      </c>
      <c r="F245" s="247">
        <v>60000</v>
      </c>
      <c r="G245" s="124" t="str">
        <f t="shared" si="3"/>
        <v>01139060080000300</v>
      </c>
    </row>
    <row r="246" spans="1:7" ht="25.5">
      <c r="A246" s="245" t="s">
        <v>339</v>
      </c>
      <c r="B246" s="246" t="s">
        <v>5</v>
      </c>
      <c r="C246" s="246" t="s">
        <v>337</v>
      </c>
      <c r="D246" s="246" t="s">
        <v>655</v>
      </c>
      <c r="E246" s="246" t="s">
        <v>340</v>
      </c>
      <c r="F246" s="247">
        <v>60000</v>
      </c>
      <c r="G246" s="124" t="str">
        <f t="shared" si="3"/>
        <v>01139060080000330</v>
      </c>
    </row>
    <row r="247" spans="1:7" ht="25.5">
      <c r="A247" s="245" t="s">
        <v>238</v>
      </c>
      <c r="B247" s="246" t="s">
        <v>5</v>
      </c>
      <c r="C247" s="246" t="s">
        <v>1137</v>
      </c>
      <c r="D247" s="246" t="s">
        <v>1174</v>
      </c>
      <c r="E247" s="246" t="s">
        <v>1174</v>
      </c>
      <c r="F247" s="247">
        <v>6565075.1399999997</v>
      </c>
      <c r="G247" s="124" t="str">
        <f t="shared" si="3"/>
        <v>0300</v>
      </c>
    </row>
    <row r="248" spans="1:7" ht="38.25">
      <c r="A248" s="245" t="s">
        <v>1712</v>
      </c>
      <c r="B248" s="246" t="s">
        <v>5</v>
      </c>
      <c r="C248" s="246" t="s">
        <v>345</v>
      </c>
      <c r="D248" s="246" t="s">
        <v>1174</v>
      </c>
      <c r="E248" s="246" t="s">
        <v>1174</v>
      </c>
      <c r="F248" s="247">
        <v>6565075.1399999997</v>
      </c>
      <c r="G248" s="124" t="str">
        <f t="shared" ref="G248:G311" si="4">CONCATENATE(C248,D248,E248)</f>
        <v>0310</v>
      </c>
    </row>
    <row r="249" spans="1:7" ht="51">
      <c r="A249" s="245" t="s">
        <v>1763</v>
      </c>
      <c r="B249" s="246" t="s">
        <v>5</v>
      </c>
      <c r="C249" s="246" t="s">
        <v>345</v>
      </c>
      <c r="D249" s="246" t="s">
        <v>978</v>
      </c>
      <c r="E249" s="246" t="s">
        <v>1174</v>
      </c>
      <c r="F249" s="247">
        <v>6565075.1399999997</v>
      </c>
      <c r="G249" s="124" t="str">
        <f t="shared" si="4"/>
        <v>03100400000000</v>
      </c>
    </row>
    <row r="250" spans="1:7" ht="51">
      <c r="A250" s="245" t="s">
        <v>457</v>
      </c>
      <c r="B250" s="246" t="s">
        <v>5</v>
      </c>
      <c r="C250" s="246" t="s">
        <v>345</v>
      </c>
      <c r="D250" s="246" t="s">
        <v>979</v>
      </c>
      <c r="E250" s="246" t="s">
        <v>1174</v>
      </c>
      <c r="F250" s="247">
        <v>6351627.1399999997</v>
      </c>
      <c r="G250" s="124" t="str">
        <f t="shared" si="4"/>
        <v>03100410000000</v>
      </c>
    </row>
    <row r="251" spans="1:7" ht="127.5">
      <c r="A251" s="245" t="s">
        <v>2074</v>
      </c>
      <c r="B251" s="246" t="s">
        <v>5</v>
      </c>
      <c r="C251" s="246" t="s">
        <v>345</v>
      </c>
      <c r="D251" s="246" t="s">
        <v>2075</v>
      </c>
      <c r="E251" s="246" t="s">
        <v>1174</v>
      </c>
      <c r="F251" s="247">
        <v>783105</v>
      </c>
      <c r="G251" s="124" t="str">
        <f t="shared" si="4"/>
        <v>03100410027242</v>
      </c>
    </row>
    <row r="252" spans="1:7" ht="51">
      <c r="A252" s="245" t="s">
        <v>1319</v>
      </c>
      <c r="B252" s="246" t="s">
        <v>5</v>
      </c>
      <c r="C252" s="246" t="s">
        <v>345</v>
      </c>
      <c r="D252" s="246" t="s">
        <v>2075</v>
      </c>
      <c r="E252" s="246" t="s">
        <v>273</v>
      </c>
      <c r="F252" s="247">
        <v>783105</v>
      </c>
      <c r="G252" s="124" t="str">
        <f t="shared" si="4"/>
        <v>03100410027242100</v>
      </c>
    </row>
    <row r="253" spans="1:7">
      <c r="A253" s="245" t="s">
        <v>1191</v>
      </c>
      <c r="B253" s="246" t="s">
        <v>5</v>
      </c>
      <c r="C253" s="246" t="s">
        <v>345</v>
      </c>
      <c r="D253" s="246" t="s">
        <v>2075</v>
      </c>
      <c r="E253" s="246" t="s">
        <v>133</v>
      </c>
      <c r="F253" s="247">
        <v>783105</v>
      </c>
      <c r="G253" s="124" t="str">
        <f t="shared" si="4"/>
        <v>03100410027242110</v>
      </c>
    </row>
    <row r="254" spans="1:7">
      <c r="A254" s="245" t="s">
        <v>1138</v>
      </c>
      <c r="B254" s="246" t="s">
        <v>5</v>
      </c>
      <c r="C254" s="246" t="s">
        <v>345</v>
      </c>
      <c r="D254" s="246" t="s">
        <v>2075</v>
      </c>
      <c r="E254" s="246" t="s">
        <v>342</v>
      </c>
      <c r="F254" s="247">
        <v>601463</v>
      </c>
      <c r="G254" s="124" t="str">
        <f t="shared" si="4"/>
        <v>03100410027242111</v>
      </c>
    </row>
    <row r="255" spans="1:7" ht="38.25">
      <c r="A255" s="245" t="s">
        <v>1139</v>
      </c>
      <c r="B255" s="246" t="s">
        <v>5</v>
      </c>
      <c r="C255" s="246" t="s">
        <v>345</v>
      </c>
      <c r="D255" s="246" t="s">
        <v>2075</v>
      </c>
      <c r="E255" s="246" t="s">
        <v>1056</v>
      </c>
      <c r="F255" s="247">
        <v>181642</v>
      </c>
      <c r="G255" s="124" t="str">
        <f t="shared" si="4"/>
        <v>03100410027242119</v>
      </c>
    </row>
    <row r="256" spans="1:7" ht="114.75">
      <c r="A256" s="245" t="s">
        <v>341</v>
      </c>
      <c r="B256" s="246" t="s">
        <v>5</v>
      </c>
      <c r="C256" s="246" t="s">
        <v>345</v>
      </c>
      <c r="D256" s="246" t="s">
        <v>656</v>
      </c>
      <c r="E256" s="246" t="s">
        <v>1174</v>
      </c>
      <c r="F256" s="247">
        <v>5346382</v>
      </c>
      <c r="G256" s="124" t="str">
        <f t="shared" si="4"/>
        <v>03100410040010</v>
      </c>
    </row>
    <row r="257" spans="1:7" ht="51">
      <c r="A257" s="245" t="s">
        <v>1319</v>
      </c>
      <c r="B257" s="246" t="s">
        <v>5</v>
      </c>
      <c r="C257" s="246" t="s">
        <v>345</v>
      </c>
      <c r="D257" s="246" t="s">
        <v>656</v>
      </c>
      <c r="E257" s="246" t="s">
        <v>273</v>
      </c>
      <c r="F257" s="247">
        <v>5336382</v>
      </c>
      <c r="G257" s="124" t="str">
        <f t="shared" si="4"/>
        <v>03100410040010100</v>
      </c>
    </row>
    <row r="258" spans="1:7">
      <c r="A258" s="245" t="s">
        <v>1191</v>
      </c>
      <c r="B258" s="246" t="s">
        <v>5</v>
      </c>
      <c r="C258" s="246" t="s">
        <v>345</v>
      </c>
      <c r="D258" s="246" t="s">
        <v>656</v>
      </c>
      <c r="E258" s="246" t="s">
        <v>133</v>
      </c>
      <c r="F258" s="247">
        <v>5336382</v>
      </c>
      <c r="G258" s="124" t="str">
        <f t="shared" si="4"/>
        <v>03100410040010110</v>
      </c>
    </row>
    <row r="259" spans="1:7">
      <c r="A259" s="245" t="s">
        <v>1138</v>
      </c>
      <c r="B259" s="246" t="s">
        <v>5</v>
      </c>
      <c r="C259" s="246" t="s">
        <v>345</v>
      </c>
      <c r="D259" s="246" t="s">
        <v>656</v>
      </c>
      <c r="E259" s="246" t="s">
        <v>342</v>
      </c>
      <c r="F259" s="247">
        <v>4098604</v>
      </c>
      <c r="G259" s="124" t="str">
        <f t="shared" si="4"/>
        <v>03100410040010111</v>
      </c>
    </row>
    <row r="260" spans="1:7" ht="38.25">
      <c r="A260" s="245" t="s">
        <v>1139</v>
      </c>
      <c r="B260" s="246" t="s">
        <v>5</v>
      </c>
      <c r="C260" s="246" t="s">
        <v>345</v>
      </c>
      <c r="D260" s="246" t="s">
        <v>656</v>
      </c>
      <c r="E260" s="246" t="s">
        <v>1056</v>
      </c>
      <c r="F260" s="247">
        <v>1237778</v>
      </c>
      <c r="G260" s="124" t="str">
        <f t="shared" si="4"/>
        <v>03100410040010119</v>
      </c>
    </row>
    <row r="261" spans="1:7" ht="25.5">
      <c r="A261" s="245" t="s">
        <v>1320</v>
      </c>
      <c r="B261" s="246" t="s">
        <v>5</v>
      </c>
      <c r="C261" s="246" t="s">
        <v>345</v>
      </c>
      <c r="D261" s="246" t="s">
        <v>656</v>
      </c>
      <c r="E261" s="246" t="s">
        <v>1321</v>
      </c>
      <c r="F261" s="247">
        <v>10000</v>
      </c>
      <c r="G261" s="124" t="str">
        <f t="shared" si="4"/>
        <v>03100410040010200</v>
      </c>
    </row>
    <row r="262" spans="1:7" ht="25.5">
      <c r="A262" s="245" t="s">
        <v>1197</v>
      </c>
      <c r="B262" s="246" t="s">
        <v>5</v>
      </c>
      <c r="C262" s="246" t="s">
        <v>345</v>
      </c>
      <c r="D262" s="246" t="s">
        <v>656</v>
      </c>
      <c r="E262" s="246" t="s">
        <v>1198</v>
      </c>
      <c r="F262" s="247">
        <v>10000</v>
      </c>
      <c r="G262" s="124" t="str">
        <f t="shared" si="4"/>
        <v>03100410040010240</v>
      </c>
    </row>
    <row r="263" spans="1:7">
      <c r="A263" s="245" t="s">
        <v>1224</v>
      </c>
      <c r="B263" s="246" t="s">
        <v>5</v>
      </c>
      <c r="C263" s="246" t="s">
        <v>345</v>
      </c>
      <c r="D263" s="246" t="s">
        <v>656</v>
      </c>
      <c r="E263" s="246" t="s">
        <v>329</v>
      </c>
      <c r="F263" s="247">
        <v>10000</v>
      </c>
      <c r="G263" s="124" t="str">
        <f t="shared" si="4"/>
        <v>03100410040010244</v>
      </c>
    </row>
    <row r="264" spans="1:7" ht="127.5">
      <c r="A264" s="245" t="s">
        <v>1709</v>
      </c>
      <c r="B264" s="246" t="s">
        <v>5</v>
      </c>
      <c r="C264" s="246" t="s">
        <v>345</v>
      </c>
      <c r="D264" s="246" t="s">
        <v>1710</v>
      </c>
      <c r="E264" s="246" t="s">
        <v>1174</v>
      </c>
      <c r="F264" s="247">
        <v>30000</v>
      </c>
      <c r="G264" s="124" t="str">
        <f t="shared" si="4"/>
        <v>0310041004Ф010</v>
      </c>
    </row>
    <row r="265" spans="1:7" ht="25.5">
      <c r="A265" s="245" t="s">
        <v>1320</v>
      </c>
      <c r="B265" s="246" t="s">
        <v>5</v>
      </c>
      <c r="C265" s="246" t="s">
        <v>345</v>
      </c>
      <c r="D265" s="246" t="s">
        <v>1710</v>
      </c>
      <c r="E265" s="246" t="s">
        <v>1321</v>
      </c>
      <c r="F265" s="247">
        <v>30000</v>
      </c>
      <c r="G265" s="124" t="str">
        <f t="shared" si="4"/>
        <v>0310041004Ф010200</v>
      </c>
    </row>
    <row r="266" spans="1:7" ht="25.5">
      <c r="A266" s="245" t="s">
        <v>1197</v>
      </c>
      <c r="B266" s="246" t="s">
        <v>5</v>
      </c>
      <c r="C266" s="246" t="s">
        <v>345</v>
      </c>
      <c r="D266" s="246" t="s">
        <v>1710</v>
      </c>
      <c r="E266" s="246" t="s">
        <v>1198</v>
      </c>
      <c r="F266" s="247">
        <v>30000</v>
      </c>
      <c r="G266" s="124" t="str">
        <f t="shared" si="4"/>
        <v>0310041004Ф010240</v>
      </c>
    </row>
    <row r="267" spans="1:7">
      <c r="A267" s="245" t="s">
        <v>1224</v>
      </c>
      <c r="B267" s="246" t="s">
        <v>5</v>
      </c>
      <c r="C267" s="246" t="s">
        <v>345</v>
      </c>
      <c r="D267" s="246" t="s">
        <v>1710</v>
      </c>
      <c r="E267" s="246" t="s">
        <v>329</v>
      </c>
      <c r="F267" s="247">
        <v>30000</v>
      </c>
      <c r="G267" s="124" t="str">
        <f t="shared" si="4"/>
        <v>0310041004Ф010244</v>
      </c>
    </row>
    <row r="268" spans="1:7" ht="102">
      <c r="A268" s="245" t="s">
        <v>351</v>
      </c>
      <c r="B268" s="246" t="s">
        <v>5</v>
      </c>
      <c r="C268" s="246" t="s">
        <v>345</v>
      </c>
      <c r="D268" s="246" t="s">
        <v>1711</v>
      </c>
      <c r="E268" s="246" t="s">
        <v>1174</v>
      </c>
      <c r="F268" s="247">
        <v>22000</v>
      </c>
      <c r="G268" s="124" t="str">
        <f t="shared" si="4"/>
        <v>03100410080000</v>
      </c>
    </row>
    <row r="269" spans="1:7" ht="25.5">
      <c r="A269" s="245" t="s">
        <v>1320</v>
      </c>
      <c r="B269" s="246" t="s">
        <v>5</v>
      </c>
      <c r="C269" s="246" t="s">
        <v>345</v>
      </c>
      <c r="D269" s="246" t="s">
        <v>1711</v>
      </c>
      <c r="E269" s="246" t="s">
        <v>1321</v>
      </c>
      <c r="F269" s="247">
        <v>22000</v>
      </c>
      <c r="G269" s="124" t="str">
        <f t="shared" si="4"/>
        <v>03100410080000200</v>
      </c>
    </row>
    <row r="270" spans="1:7" ht="25.5">
      <c r="A270" s="245" t="s">
        <v>1197</v>
      </c>
      <c r="B270" s="246" t="s">
        <v>5</v>
      </c>
      <c r="C270" s="246" t="s">
        <v>345</v>
      </c>
      <c r="D270" s="246" t="s">
        <v>1711</v>
      </c>
      <c r="E270" s="246" t="s">
        <v>1198</v>
      </c>
      <c r="F270" s="247">
        <v>22000</v>
      </c>
      <c r="G270" s="124" t="str">
        <f t="shared" si="4"/>
        <v>03100410080000240</v>
      </c>
    </row>
    <row r="271" spans="1:7">
      <c r="A271" s="245" t="s">
        <v>1224</v>
      </c>
      <c r="B271" s="246" t="s">
        <v>5</v>
      </c>
      <c r="C271" s="246" t="s">
        <v>345</v>
      </c>
      <c r="D271" s="246" t="s">
        <v>1711</v>
      </c>
      <c r="E271" s="246" t="s">
        <v>329</v>
      </c>
      <c r="F271" s="247">
        <v>22000</v>
      </c>
      <c r="G271" s="124" t="str">
        <f t="shared" si="4"/>
        <v>03100410080000244</v>
      </c>
    </row>
    <row r="272" spans="1:7" ht="114.75">
      <c r="A272" s="245" t="s">
        <v>2076</v>
      </c>
      <c r="B272" s="246" t="s">
        <v>5</v>
      </c>
      <c r="C272" s="246" t="s">
        <v>345</v>
      </c>
      <c r="D272" s="246" t="s">
        <v>2077</v>
      </c>
      <c r="E272" s="246" t="s">
        <v>1174</v>
      </c>
      <c r="F272" s="247">
        <v>10000</v>
      </c>
      <c r="G272" s="124" t="str">
        <f t="shared" si="4"/>
        <v>03100410080090</v>
      </c>
    </row>
    <row r="273" spans="1:7" ht="25.5">
      <c r="A273" s="245" t="s">
        <v>1320</v>
      </c>
      <c r="B273" s="246" t="s">
        <v>5</v>
      </c>
      <c r="C273" s="246" t="s">
        <v>345</v>
      </c>
      <c r="D273" s="246" t="s">
        <v>2077</v>
      </c>
      <c r="E273" s="246" t="s">
        <v>1321</v>
      </c>
      <c r="F273" s="247">
        <v>10000</v>
      </c>
      <c r="G273" s="124" t="str">
        <f t="shared" si="4"/>
        <v>03100410080090200</v>
      </c>
    </row>
    <row r="274" spans="1:7" ht="25.5">
      <c r="A274" s="245" t="s">
        <v>1197</v>
      </c>
      <c r="B274" s="246" t="s">
        <v>5</v>
      </c>
      <c r="C274" s="246" t="s">
        <v>345</v>
      </c>
      <c r="D274" s="246" t="s">
        <v>2077</v>
      </c>
      <c r="E274" s="246" t="s">
        <v>1198</v>
      </c>
      <c r="F274" s="247">
        <v>10000</v>
      </c>
      <c r="G274" s="124" t="str">
        <f t="shared" si="4"/>
        <v>03100410080090240</v>
      </c>
    </row>
    <row r="275" spans="1:7">
      <c r="A275" s="245" t="s">
        <v>1224</v>
      </c>
      <c r="B275" s="246" t="s">
        <v>5</v>
      </c>
      <c r="C275" s="246" t="s">
        <v>345</v>
      </c>
      <c r="D275" s="246" t="s">
        <v>2077</v>
      </c>
      <c r="E275" s="246" t="s">
        <v>329</v>
      </c>
      <c r="F275" s="247">
        <v>10000</v>
      </c>
      <c r="G275" s="124" t="str">
        <f t="shared" si="4"/>
        <v>03100410080090244</v>
      </c>
    </row>
    <row r="276" spans="1:7" ht="127.5">
      <c r="A276" s="245" t="s">
        <v>1969</v>
      </c>
      <c r="B276" s="246" t="s">
        <v>5</v>
      </c>
      <c r="C276" s="246" t="s">
        <v>345</v>
      </c>
      <c r="D276" s="246" t="s">
        <v>1970</v>
      </c>
      <c r="E276" s="246" t="s">
        <v>1174</v>
      </c>
      <c r="F276" s="247">
        <v>140000</v>
      </c>
      <c r="G276" s="124" t="str">
        <f t="shared" si="4"/>
        <v>0310041008Ф090</v>
      </c>
    </row>
    <row r="277" spans="1:7" ht="25.5">
      <c r="A277" s="245" t="s">
        <v>1320</v>
      </c>
      <c r="B277" s="246" t="s">
        <v>5</v>
      </c>
      <c r="C277" s="246" t="s">
        <v>345</v>
      </c>
      <c r="D277" s="246" t="s">
        <v>1970</v>
      </c>
      <c r="E277" s="246" t="s">
        <v>1321</v>
      </c>
      <c r="F277" s="247">
        <v>140000</v>
      </c>
      <c r="G277" s="124" t="str">
        <f t="shared" si="4"/>
        <v>0310041008Ф090200</v>
      </c>
    </row>
    <row r="278" spans="1:7" ht="25.5">
      <c r="A278" s="245" t="s">
        <v>1197</v>
      </c>
      <c r="B278" s="246" t="s">
        <v>5</v>
      </c>
      <c r="C278" s="246" t="s">
        <v>345</v>
      </c>
      <c r="D278" s="246" t="s">
        <v>1970</v>
      </c>
      <c r="E278" s="246" t="s">
        <v>1198</v>
      </c>
      <c r="F278" s="247">
        <v>140000</v>
      </c>
      <c r="G278" s="124" t="str">
        <f t="shared" si="4"/>
        <v>0310041008Ф090240</v>
      </c>
    </row>
    <row r="279" spans="1:7">
      <c r="A279" s="245" t="s">
        <v>1224</v>
      </c>
      <c r="B279" s="246" t="s">
        <v>5</v>
      </c>
      <c r="C279" s="246" t="s">
        <v>345</v>
      </c>
      <c r="D279" s="246" t="s">
        <v>1970</v>
      </c>
      <c r="E279" s="246" t="s">
        <v>329</v>
      </c>
      <c r="F279" s="247">
        <v>140000</v>
      </c>
      <c r="G279" s="124" t="str">
        <f t="shared" si="4"/>
        <v>0310041008Ф090244</v>
      </c>
    </row>
    <row r="280" spans="1:7" ht="127.5">
      <c r="A280" s="245" t="s">
        <v>1519</v>
      </c>
      <c r="B280" s="246" t="s">
        <v>5</v>
      </c>
      <c r="C280" s="246" t="s">
        <v>345</v>
      </c>
      <c r="D280" s="246" t="s">
        <v>1345</v>
      </c>
      <c r="E280" s="246" t="s">
        <v>1174</v>
      </c>
      <c r="F280" s="247">
        <v>20140.14</v>
      </c>
      <c r="G280" s="124" t="str">
        <f t="shared" si="4"/>
        <v>031004100S4130</v>
      </c>
    </row>
    <row r="281" spans="1:7" ht="25.5">
      <c r="A281" s="245" t="s">
        <v>1320</v>
      </c>
      <c r="B281" s="246" t="s">
        <v>5</v>
      </c>
      <c r="C281" s="246" t="s">
        <v>345</v>
      </c>
      <c r="D281" s="246" t="s">
        <v>1345</v>
      </c>
      <c r="E281" s="246" t="s">
        <v>1321</v>
      </c>
      <c r="F281" s="247">
        <v>20140.14</v>
      </c>
      <c r="G281" s="124" t="str">
        <f t="shared" si="4"/>
        <v>031004100S4130200</v>
      </c>
    </row>
    <row r="282" spans="1:7" ht="25.5">
      <c r="A282" s="245" t="s">
        <v>1197</v>
      </c>
      <c r="B282" s="246" t="s">
        <v>5</v>
      </c>
      <c r="C282" s="246" t="s">
        <v>345</v>
      </c>
      <c r="D282" s="246" t="s">
        <v>1345</v>
      </c>
      <c r="E282" s="246" t="s">
        <v>1198</v>
      </c>
      <c r="F282" s="247">
        <v>20140.14</v>
      </c>
      <c r="G282" s="124" t="str">
        <f t="shared" si="4"/>
        <v>031004100S4130240</v>
      </c>
    </row>
    <row r="283" spans="1:7">
      <c r="A283" s="245" t="s">
        <v>1224</v>
      </c>
      <c r="B283" s="246" t="s">
        <v>5</v>
      </c>
      <c r="C283" s="246" t="s">
        <v>345</v>
      </c>
      <c r="D283" s="246" t="s">
        <v>1345</v>
      </c>
      <c r="E283" s="246" t="s">
        <v>329</v>
      </c>
      <c r="F283" s="247">
        <v>20140.14</v>
      </c>
      <c r="G283" s="124" t="str">
        <f t="shared" si="4"/>
        <v>031004100S4130244</v>
      </c>
    </row>
    <row r="284" spans="1:7" ht="25.5">
      <c r="A284" s="245" t="s">
        <v>459</v>
      </c>
      <c r="B284" s="246" t="s">
        <v>5</v>
      </c>
      <c r="C284" s="246" t="s">
        <v>345</v>
      </c>
      <c r="D284" s="246" t="s">
        <v>980</v>
      </c>
      <c r="E284" s="246" t="s">
        <v>1174</v>
      </c>
      <c r="F284" s="247">
        <v>213448</v>
      </c>
      <c r="G284" s="124" t="str">
        <f t="shared" si="4"/>
        <v>03100420000000</v>
      </c>
    </row>
    <row r="285" spans="1:7" ht="89.25">
      <c r="A285" s="245" t="s">
        <v>349</v>
      </c>
      <c r="B285" s="246" t="s">
        <v>5</v>
      </c>
      <c r="C285" s="246" t="s">
        <v>345</v>
      </c>
      <c r="D285" s="246" t="s">
        <v>661</v>
      </c>
      <c r="E285" s="246" t="s">
        <v>1174</v>
      </c>
      <c r="F285" s="247">
        <v>150000</v>
      </c>
      <c r="G285" s="124" t="str">
        <f t="shared" si="4"/>
        <v>03100420080020</v>
      </c>
    </row>
    <row r="286" spans="1:7" ht="25.5">
      <c r="A286" s="245" t="s">
        <v>1320</v>
      </c>
      <c r="B286" s="246" t="s">
        <v>5</v>
      </c>
      <c r="C286" s="246" t="s">
        <v>345</v>
      </c>
      <c r="D286" s="246" t="s">
        <v>661</v>
      </c>
      <c r="E286" s="246" t="s">
        <v>1321</v>
      </c>
      <c r="F286" s="247">
        <v>150000</v>
      </c>
      <c r="G286" s="124" t="str">
        <f t="shared" si="4"/>
        <v>03100420080020200</v>
      </c>
    </row>
    <row r="287" spans="1:7" ht="25.5">
      <c r="A287" s="245" t="s">
        <v>1197</v>
      </c>
      <c r="B287" s="246" t="s">
        <v>5</v>
      </c>
      <c r="C287" s="246" t="s">
        <v>345</v>
      </c>
      <c r="D287" s="246" t="s">
        <v>661</v>
      </c>
      <c r="E287" s="246" t="s">
        <v>1198</v>
      </c>
      <c r="F287" s="247">
        <v>150000</v>
      </c>
      <c r="G287" s="124" t="str">
        <f t="shared" si="4"/>
        <v>03100420080020240</v>
      </c>
    </row>
    <row r="288" spans="1:7">
      <c r="A288" s="245" t="s">
        <v>1224</v>
      </c>
      <c r="B288" s="246" t="s">
        <v>5</v>
      </c>
      <c r="C288" s="246" t="s">
        <v>345</v>
      </c>
      <c r="D288" s="246" t="s">
        <v>661</v>
      </c>
      <c r="E288" s="246" t="s">
        <v>329</v>
      </c>
      <c r="F288" s="247">
        <v>150000</v>
      </c>
      <c r="G288" s="124" t="str">
        <f t="shared" si="4"/>
        <v>03100420080020244</v>
      </c>
    </row>
    <row r="289" spans="1:7" ht="89.25">
      <c r="A289" s="245" t="s">
        <v>350</v>
      </c>
      <c r="B289" s="246" t="s">
        <v>5</v>
      </c>
      <c r="C289" s="246" t="s">
        <v>345</v>
      </c>
      <c r="D289" s="246" t="s">
        <v>662</v>
      </c>
      <c r="E289" s="246" t="s">
        <v>1174</v>
      </c>
      <c r="F289" s="247">
        <v>30500</v>
      </c>
      <c r="G289" s="124" t="str">
        <f t="shared" si="4"/>
        <v>03100420080030</v>
      </c>
    </row>
    <row r="290" spans="1:7" ht="25.5">
      <c r="A290" s="245" t="s">
        <v>1320</v>
      </c>
      <c r="B290" s="246" t="s">
        <v>5</v>
      </c>
      <c r="C290" s="246" t="s">
        <v>345</v>
      </c>
      <c r="D290" s="246" t="s">
        <v>662</v>
      </c>
      <c r="E290" s="246" t="s">
        <v>1321</v>
      </c>
      <c r="F290" s="247">
        <v>30500</v>
      </c>
      <c r="G290" s="124" t="str">
        <f t="shared" si="4"/>
        <v>03100420080030200</v>
      </c>
    </row>
    <row r="291" spans="1:7" ht="25.5">
      <c r="A291" s="245" t="s">
        <v>1197</v>
      </c>
      <c r="B291" s="246" t="s">
        <v>5</v>
      </c>
      <c r="C291" s="246" t="s">
        <v>345</v>
      </c>
      <c r="D291" s="246" t="s">
        <v>662</v>
      </c>
      <c r="E291" s="246" t="s">
        <v>1198</v>
      </c>
      <c r="F291" s="247">
        <v>30500</v>
      </c>
      <c r="G291" s="124" t="str">
        <f t="shared" si="4"/>
        <v>03100420080030240</v>
      </c>
    </row>
    <row r="292" spans="1:7">
      <c r="A292" s="245" t="s">
        <v>1224</v>
      </c>
      <c r="B292" s="246" t="s">
        <v>5</v>
      </c>
      <c r="C292" s="246" t="s">
        <v>345</v>
      </c>
      <c r="D292" s="246" t="s">
        <v>662</v>
      </c>
      <c r="E292" s="246" t="s">
        <v>329</v>
      </c>
      <c r="F292" s="247">
        <v>30500</v>
      </c>
      <c r="G292" s="124" t="str">
        <f t="shared" si="4"/>
        <v>03100420080030244</v>
      </c>
    </row>
    <row r="293" spans="1:7" ht="102">
      <c r="A293" s="245" t="s">
        <v>1971</v>
      </c>
      <c r="B293" s="246" t="s">
        <v>5</v>
      </c>
      <c r="C293" s="246" t="s">
        <v>345</v>
      </c>
      <c r="D293" s="246" t="s">
        <v>1972</v>
      </c>
      <c r="E293" s="246" t="s">
        <v>1174</v>
      </c>
      <c r="F293" s="247">
        <v>24000</v>
      </c>
      <c r="G293" s="124" t="str">
        <f t="shared" si="4"/>
        <v>0310042008Ф030</v>
      </c>
    </row>
    <row r="294" spans="1:7" ht="25.5">
      <c r="A294" s="245" t="s">
        <v>1320</v>
      </c>
      <c r="B294" s="246" t="s">
        <v>5</v>
      </c>
      <c r="C294" s="246" t="s">
        <v>345</v>
      </c>
      <c r="D294" s="246" t="s">
        <v>1972</v>
      </c>
      <c r="E294" s="246" t="s">
        <v>1321</v>
      </c>
      <c r="F294" s="247">
        <v>24000</v>
      </c>
      <c r="G294" s="124" t="str">
        <f t="shared" si="4"/>
        <v>0310042008Ф030200</v>
      </c>
    </row>
    <row r="295" spans="1:7" ht="25.5">
      <c r="A295" s="245" t="s">
        <v>1197</v>
      </c>
      <c r="B295" s="246" t="s">
        <v>5</v>
      </c>
      <c r="C295" s="246" t="s">
        <v>345</v>
      </c>
      <c r="D295" s="246" t="s">
        <v>1972</v>
      </c>
      <c r="E295" s="246" t="s">
        <v>1198</v>
      </c>
      <c r="F295" s="247">
        <v>24000</v>
      </c>
      <c r="G295" s="124" t="str">
        <f t="shared" si="4"/>
        <v>0310042008Ф030240</v>
      </c>
    </row>
    <row r="296" spans="1:7">
      <c r="A296" s="245" t="s">
        <v>1224</v>
      </c>
      <c r="B296" s="246" t="s">
        <v>5</v>
      </c>
      <c r="C296" s="246" t="s">
        <v>345</v>
      </c>
      <c r="D296" s="246" t="s">
        <v>1972</v>
      </c>
      <c r="E296" s="246" t="s">
        <v>329</v>
      </c>
      <c r="F296" s="247">
        <v>24000</v>
      </c>
      <c r="G296" s="124" t="str">
        <f t="shared" si="4"/>
        <v>0310042008Ф030244</v>
      </c>
    </row>
    <row r="297" spans="1:7" ht="76.5">
      <c r="A297" s="245" t="s">
        <v>1474</v>
      </c>
      <c r="B297" s="246" t="s">
        <v>5</v>
      </c>
      <c r="C297" s="246" t="s">
        <v>345</v>
      </c>
      <c r="D297" s="246" t="s">
        <v>1475</v>
      </c>
      <c r="E297" s="246" t="s">
        <v>1174</v>
      </c>
      <c r="F297" s="247">
        <v>8948</v>
      </c>
      <c r="G297" s="124" t="str">
        <f t="shared" si="4"/>
        <v>031004200S4121</v>
      </c>
    </row>
    <row r="298" spans="1:7" ht="25.5">
      <c r="A298" s="245" t="s">
        <v>1320</v>
      </c>
      <c r="B298" s="246" t="s">
        <v>5</v>
      </c>
      <c r="C298" s="246" t="s">
        <v>345</v>
      </c>
      <c r="D298" s="246" t="s">
        <v>1475</v>
      </c>
      <c r="E298" s="246" t="s">
        <v>1321</v>
      </c>
      <c r="F298" s="247">
        <v>8948</v>
      </c>
      <c r="G298" s="124" t="str">
        <f t="shared" si="4"/>
        <v>031004200S4121200</v>
      </c>
    </row>
    <row r="299" spans="1:7" ht="25.5">
      <c r="A299" s="245" t="s">
        <v>1197</v>
      </c>
      <c r="B299" s="246" t="s">
        <v>5</v>
      </c>
      <c r="C299" s="246" t="s">
        <v>345</v>
      </c>
      <c r="D299" s="246" t="s">
        <v>1475</v>
      </c>
      <c r="E299" s="246" t="s">
        <v>1198</v>
      </c>
      <c r="F299" s="247">
        <v>8948</v>
      </c>
      <c r="G299" s="124" t="str">
        <f t="shared" si="4"/>
        <v>031004200S4121240</v>
      </c>
    </row>
    <row r="300" spans="1:7">
      <c r="A300" s="245" t="s">
        <v>1224</v>
      </c>
      <c r="B300" s="246" t="s">
        <v>5</v>
      </c>
      <c r="C300" s="246" t="s">
        <v>345</v>
      </c>
      <c r="D300" s="246" t="s">
        <v>1475</v>
      </c>
      <c r="E300" s="246" t="s">
        <v>329</v>
      </c>
      <c r="F300" s="247">
        <v>8948</v>
      </c>
      <c r="G300" s="124" t="str">
        <f t="shared" si="4"/>
        <v>031004200S4121244</v>
      </c>
    </row>
    <row r="301" spans="1:7">
      <c r="A301" s="245" t="s">
        <v>183</v>
      </c>
      <c r="B301" s="246" t="s">
        <v>5</v>
      </c>
      <c r="C301" s="246" t="s">
        <v>1140</v>
      </c>
      <c r="D301" s="246" t="s">
        <v>1174</v>
      </c>
      <c r="E301" s="246" t="s">
        <v>1174</v>
      </c>
      <c r="F301" s="247">
        <v>95879912.590000004</v>
      </c>
      <c r="G301" s="124" t="str">
        <f t="shared" si="4"/>
        <v>0400</v>
      </c>
    </row>
    <row r="302" spans="1:7">
      <c r="A302" s="245" t="s">
        <v>184</v>
      </c>
      <c r="B302" s="246" t="s">
        <v>5</v>
      </c>
      <c r="C302" s="246" t="s">
        <v>352</v>
      </c>
      <c r="D302" s="246" t="s">
        <v>1174</v>
      </c>
      <c r="E302" s="246" t="s">
        <v>1174</v>
      </c>
      <c r="F302" s="247">
        <v>1981117</v>
      </c>
      <c r="G302" s="124" t="str">
        <f t="shared" si="4"/>
        <v>0405</v>
      </c>
    </row>
    <row r="303" spans="1:7" ht="25.5">
      <c r="A303" s="245" t="s">
        <v>493</v>
      </c>
      <c r="B303" s="246" t="s">
        <v>5</v>
      </c>
      <c r="C303" s="246" t="s">
        <v>352</v>
      </c>
      <c r="D303" s="246" t="s">
        <v>1002</v>
      </c>
      <c r="E303" s="246" t="s">
        <v>1174</v>
      </c>
      <c r="F303" s="247">
        <v>1981117</v>
      </c>
      <c r="G303" s="124" t="str">
        <f t="shared" si="4"/>
        <v>04051200000000</v>
      </c>
    </row>
    <row r="304" spans="1:7">
      <c r="A304" s="245" t="s">
        <v>494</v>
      </c>
      <c r="B304" s="246" t="s">
        <v>5</v>
      </c>
      <c r="C304" s="246" t="s">
        <v>352</v>
      </c>
      <c r="D304" s="246" t="s">
        <v>1003</v>
      </c>
      <c r="E304" s="246" t="s">
        <v>1174</v>
      </c>
      <c r="F304" s="247">
        <v>10000</v>
      </c>
      <c r="G304" s="124" t="str">
        <f t="shared" si="4"/>
        <v>04051210000000</v>
      </c>
    </row>
    <row r="305" spans="1:7" ht="51">
      <c r="A305" s="245" t="s">
        <v>1713</v>
      </c>
      <c r="B305" s="246" t="s">
        <v>5</v>
      </c>
      <c r="C305" s="246" t="s">
        <v>352</v>
      </c>
      <c r="D305" s="246" t="s">
        <v>1714</v>
      </c>
      <c r="E305" s="246" t="s">
        <v>1174</v>
      </c>
      <c r="F305" s="247">
        <v>10000</v>
      </c>
      <c r="G305" s="124" t="str">
        <f t="shared" si="4"/>
        <v>04051210080000</v>
      </c>
    </row>
    <row r="306" spans="1:7" ht="25.5">
      <c r="A306" s="245" t="s">
        <v>1320</v>
      </c>
      <c r="B306" s="246" t="s">
        <v>5</v>
      </c>
      <c r="C306" s="246" t="s">
        <v>352</v>
      </c>
      <c r="D306" s="246" t="s">
        <v>1714</v>
      </c>
      <c r="E306" s="246" t="s">
        <v>1321</v>
      </c>
      <c r="F306" s="247">
        <v>10000</v>
      </c>
      <c r="G306" s="124" t="str">
        <f t="shared" si="4"/>
        <v>04051210080000200</v>
      </c>
    </row>
    <row r="307" spans="1:7" ht="25.5">
      <c r="A307" s="245" t="s">
        <v>1197</v>
      </c>
      <c r="B307" s="246" t="s">
        <v>5</v>
      </c>
      <c r="C307" s="246" t="s">
        <v>352</v>
      </c>
      <c r="D307" s="246" t="s">
        <v>1714</v>
      </c>
      <c r="E307" s="246" t="s">
        <v>1198</v>
      </c>
      <c r="F307" s="247">
        <v>10000</v>
      </c>
      <c r="G307" s="124" t="str">
        <f t="shared" si="4"/>
        <v>04051210080000240</v>
      </c>
    </row>
    <row r="308" spans="1:7">
      <c r="A308" s="245" t="s">
        <v>1224</v>
      </c>
      <c r="B308" s="246" t="s">
        <v>5</v>
      </c>
      <c r="C308" s="246" t="s">
        <v>352</v>
      </c>
      <c r="D308" s="246" t="s">
        <v>1714</v>
      </c>
      <c r="E308" s="246" t="s">
        <v>329</v>
      </c>
      <c r="F308" s="247">
        <v>10000</v>
      </c>
      <c r="G308" s="124" t="str">
        <f t="shared" si="4"/>
        <v>04051210080000244</v>
      </c>
    </row>
    <row r="309" spans="1:7" ht="25.5">
      <c r="A309" s="245" t="s">
        <v>447</v>
      </c>
      <c r="B309" s="246" t="s">
        <v>5</v>
      </c>
      <c r="C309" s="246" t="s">
        <v>352</v>
      </c>
      <c r="D309" s="246" t="s">
        <v>1005</v>
      </c>
      <c r="E309" s="246" t="s">
        <v>1174</v>
      </c>
      <c r="F309" s="247">
        <v>1971117</v>
      </c>
      <c r="G309" s="124" t="str">
        <f t="shared" si="4"/>
        <v>04051230000000</v>
      </c>
    </row>
    <row r="310" spans="1:7" ht="76.5">
      <c r="A310" s="245" t="s">
        <v>355</v>
      </c>
      <c r="B310" s="246" t="s">
        <v>5</v>
      </c>
      <c r="C310" s="246" t="s">
        <v>352</v>
      </c>
      <c r="D310" s="246" t="s">
        <v>669</v>
      </c>
      <c r="E310" s="246" t="s">
        <v>1174</v>
      </c>
      <c r="F310" s="247">
        <v>1971117</v>
      </c>
      <c r="G310" s="124" t="str">
        <f t="shared" si="4"/>
        <v>04051230075170</v>
      </c>
    </row>
    <row r="311" spans="1:7" ht="51">
      <c r="A311" s="245" t="s">
        <v>1319</v>
      </c>
      <c r="B311" s="246" t="s">
        <v>5</v>
      </c>
      <c r="C311" s="246" t="s">
        <v>352</v>
      </c>
      <c r="D311" s="246" t="s">
        <v>669</v>
      </c>
      <c r="E311" s="246" t="s">
        <v>273</v>
      </c>
      <c r="F311" s="247">
        <v>1917617</v>
      </c>
      <c r="G311" s="124" t="str">
        <f t="shared" si="4"/>
        <v>04051230075170100</v>
      </c>
    </row>
    <row r="312" spans="1:7" ht="25.5">
      <c r="A312" s="245" t="s">
        <v>1204</v>
      </c>
      <c r="B312" s="246" t="s">
        <v>5</v>
      </c>
      <c r="C312" s="246" t="s">
        <v>352</v>
      </c>
      <c r="D312" s="246" t="s">
        <v>669</v>
      </c>
      <c r="E312" s="246" t="s">
        <v>28</v>
      </c>
      <c r="F312" s="247">
        <v>1917617</v>
      </c>
      <c r="G312" s="124" t="str">
        <f t="shared" ref="G312:G370" si="5">CONCATENATE(C312,D312,E312)</f>
        <v>04051230075170120</v>
      </c>
    </row>
    <row r="313" spans="1:7" ht="25.5">
      <c r="A313" s="245" t="s">
        <v>953</v>
      </c>
      <c r="B313" s="246" t="s">
        <v>5</v>
      </c>
      <c r="C313" s="246" t="s">
        <v>352</v>
      </c>
      <c r="D313" s="246" t="s">
        <v>669</v>
      </c>
      <c r="E313" s="246" t="s">
        <v>324</v>
      </c>
      <c r="F313" s="247">
        <v>1369605</v>
      </c>
      <c r="G313" s="124" t="str">
        <f t="shared" si="5"/>
        <v>04051230075170121</v>
      </c>
    </row>
    <row r="314" spans="1:7" ht="38.25">
      <c r="A314" s="245" t="s">
        <v>325</v>
      </c>
      <c r="B314" s="246" t="s">
        <v>5</v>
      </c>
      <c r="C314" s="246" t="s">
        <v>352</v>
      </c>
      <c r="D314" s="246" t="s">
        <v>669</v>
      </c>
      <c r="E314" s="246" t="s">
        <v>326</v>
      </c>
      <c r="F314" s="247">
        <v>134400</v>
      </c>
      <c r="G314" s="124" t="str">
        <f t="shared" si="5"/>
        <v>04051230075170122</v>
      </c>
    </row>
    <row r="315" spans="1:7" ht="38.25">
      <c r="A315" s="245" t="s">
        <v>1054</v>
      </c>
      <c r="B315" s="246" t="s">
        <v>5</v>
      </c>
      <c r="C315" s="246" t="s">
        <v>352</v>
      </c>
      <c r="D315" s="246" t="s">
        <v>669</v>
      </c>
      <c r="E315" s="246" t="s">
        <v>1055</v>
      </c>
      <c r="F315" s="247">
        <v>413612</v>
      </c>
      <c r="G315" s="124" t="str">
        <f t="shared" si="5"/>
        <v>04051230075170129</v>
      </c>
    </row>
    <row r="316" spans="1:7" ht="25.5">
      <c r="A316" s="245" t="s">
        <v>1320</v>
      </c>
      <c r="B316" s="246" t="s">
        <v>5</v>
      </c>
      <c r="C316" s="246" t="s">
        <v>352</v>
      </c>
      <c r="D316" s="246" t="s">
        <v>669</v>
      </c>
      <c r="E316" s="246" t="s">
        <v>1321</v>
      </c>
      <c r="F316" s="247">
        <v>53500</v>
      </c>
      <c r="G316" s="124" t="str">
        <f t="shared" si="5"/>
        <v>04051230075170200</v>
      </c>
    </row>
    <row r="317" spans="1:7" ht="25.5">
      <c r="A317" s="245" t="s">
        <v>1197</v>
      </c>
      <c r="B317" s="246" t="s">
        <v>5</v>
      </c>
      <c r="C317" s="246" t="s">
        <v>352</v>
      </c>
      <c r="D317" s="246" t="s">
        <v>669</v>
      </c>
      <c r="E317" s="246" t="s">
        <v>1198</v>
      </c>
      <c r="F317" s="247">
        <v>53500</v>
      </c>
      <c r="G317" s="124" t="str">
        <f t="shared" si="5"/>
        <v>04051230075170240</v>
      </c>
    </row>
    <row r="318" spans="1:7">
      <c r="A318" s="245" t="s">
        <v>1224</v>
      </c>
      <c r="B318" s="246" t="s">
        <v>5</v>
      </c>
      <c r="C318" s="246" t="s">
        <v>352</v>
      </c>
      <c r="D318" s="246" t="s">
        <v>669</v>
      </c>
      <c r="E318" s="246" t="s">
        <v>329</v>
      </c>
      <c r="F318" s="247">
        <v>53500</v>
      </c>
      <c r="G318" s="124" t="str">
        <f t="shared" si="5"/>
        <v>04051230075170244</v>
      </c>
    </row>
    <row r="319" spans="1:7">
      <c r="A319" s="245" t="s">
        <v>1668</v>
      </c>
      <c r="B319" s="246" t="s">
        <v>5</v>
      </c>
      <c r="C319" s="246" t="s">
        <v>1669</v>
      </c>
      <c r="D319" s="246" t="s">
        <v>1174</v>
      </c>
      <c r="E319" s="246" t="s">
        <v>1174</v>
      </c>
      <c r="F319" s="247">
        <v>2133700</v>
      </c>
      <c r="G319" s="124" t="str">
        <f t="shared" si="5"/>
        <v>0407</v>
      </c>
    </row>
    <row r="320" spans="1:7" ht="25.5">
      <c r="A320" s="245" t="s">
        <v>599</v>
      </c>
      <c r="B320" s="246" t="s">
        <v>5</v>
      </c>
      <c r="C320" s="246" t="s">
        <v>1669</v>
      </c>
      <c r="D320" s="246" t="s">
        <v>1006</v>
      </c>
      <c r="E320" s="246" t="s">
        <v>1174</v>
      </c>
      <c r="F320" s="247">
        <v>2133700</v>
      </c>
      <c r="G320" s="124" t="str">
        <f t="shared" si="5"/>
        <v>04078000000000</v>
      </c>
    </row>
    <row r="321" spans="1:7" ht="38.25">
      <c r="A321" s="245" t="s">
        <v>600</v>
      </c>
      <c r="B321" s="246" t="s">
        <v>5</v>
      </c>
      <c r="C321" s="246" t="s">
        <v>1669</v>
      </c>
      <c r="D321" s="246" t="s">
        <v>1008</v>
      </c>
      <c r="E321" s="246" t="s">
        <v>1174</v>
      </c>
      <c r="F321" s="247">
        <v>2133700</v>
      </c>
      <c r="G321" s="124" t="str">
        <f t="shared" si="5"/>
        <v>04078020000000</v>
      </c>
    </row>
    <row r="322" spans="1:7" ht="51">
      <c r="A322" s="245" t="s">
        <v>1670</v>
      </c>
      <c r="B322" s="246" t="s">
        <v>5</v>
      </c>
      <c r="C322" s="246" t="s">
        <v>1669</v>
      </c>
      <c r="D322" s="246" t="s">
        <v>1671</v>
      </c>
      <c r="E322" s="246" t="s">
        <v>1174</v>
      </c>
      <c r="F322" s="247">
        <v>2133700</v>
      </c>
      <c r="G322" s="124" t="str">
        <f t="shared" si="5"/>
        <v>04078020074460</v>
      </c>
    </row>
    <row r="323" spans="1:7" ht="51">
      <c r="A323" s="245" t="s">
        <v>1319</v>
      </c>
      <c r="B323" s="246" t="s">
        <v>5</v>
      </c>
      <c r="C323" s="246" t="s">
        <v>1669</v>
      </c>
      <c r="D323" s="246" t="s">
        <v>1671</v>
      </c>
      <c r="E323" s="246" t="s">
        <v>273</v>
      </c>
      <c r="F323" s="247">
        <v>2093700</v>
      </c>
      <c r="G323" s="124" t="str">
        <f t="shared" si="5"/>
        <v>04078020074460100</v>
      </c>
    </row>
    <row r="324" spans="1:7" ht="25.5">
      <c r="A324" s="245" t="s">
        <v>1204</v>
      </c>
      <c r="B324" s="246" t="s">
        <v>5</v>
      </c>
      <c r="C324" s="246" t="s">
        <v>1669</v>
      </c>
      <c r="D324" s="246" t="s">
        <v>1671</v>
      </c>
      <c r="E324" s="246" t="s">
        <v>28</v>
      </c>
      <c r="F324" s="247">
        <v>2093700</v>
      </c>
      <c r="G324" s="124" t="str">
        <f t="shared" si="5"/>
        <v>04078020074460120</v>
      </c>
    </row>
    <row r="325" spans="1:7" ht="25.5">
      <c r="A325" s="245" t="s">
        <v>953</v>
      </c>
      <c r="B325" s="246" t="s">
        <v>5</v>
      </c>
      <c r="C325" s="246" t="s">
        <v>1669</v>
      </c>
      <c r="D325" s="246" t="s">
        <v>1671</v>
      </c>
      <c r="E325" s="246" t="s">
        <v>324</v>
      </c>
      <c r="F325" s="247">
        <v>1475922</v>
      </c>
      <c r="G325" s="124" t="str">
        <f t="shared" si="5"/>
        <v>04078020074460121</v>
      </c>
    </row>
    <row r="326" spans="1:7" ht="38.25">
      <c r="A326" s="245" t="s">
        <v>325</v>
      </c>
      <c r="B326" s="246" t="s">
        <v>5</v>
      </c>
      <c r="C326" s="246" t="s">
        <v>1669</v>
      </c>
      <c r="D326" s="246" t="s">
        <v>1671</v>
      </c>
      <c r="E326" s="246" t="s">
        <v>326</v>
      </c>
      <c r="F326" s="247">
        <v>172000</v>
      </c>
      <c r="G326" s="124" t="str">
        <f t="shared" si="5"/>
        <v>04078020074460122</v>
      </c>
    </row>
    <row r="327" spans="1:7" ht="38.25">
      <c r="A327" s="245" t="s">
        <v>1054</v>
      </c>
      <c r="B327" s="246" t="s">
        <v>5</v>
      </c>
      <c r="C327" s="246" t="s">
        <v>1669</v>
      </c>
      <c r="D327" s="246" t="s">
        <v>1671</v>
      </c>
      <c r="E327" s="246" t="s">
        <v>1055</v>
      </c>
      <c r="F327" s="247">
        <v>445778</v>
      </c>
      <c r="G327" s="124" t="str">
        <f t="shared" si="5"/>
        <v>04078020074460129</v>
      </c>
    </row>
    <row r="328" spans="1:7" ht="25.5">
      <c r="A328" s="245" t="s">
        <v>1320</v>
      </c>
      <c r="B328" s="246" t="s">
        <v>5</v>
      </c>
      <c r="C328" s="246" t="s">
        <v>1669</v>
      </c>
      <c r="D328" s="246" t="s">
        <v>1671</v>
      </c>
      <c r="E328" s="246" t="s">
        <v>1321</v>
      </c>
      <c r="F328" s="247">
        <v>40000</v>
      </c>
      <c r="G328" s="124" t="str">
        <f t="shared" si="5"/>
        <v>04078020074460200</v>
      </c>
    </row>
    <row r="329" spans="1:7" ht="25.5">
      <c r="A329" s="245" t="s">
        <v>1197</v>
      </c>
      <c r="B329" s="246" t="s">
        <v>5</v>
      </c>
      <c r="C329" s="246" t="s">
        <v>1669</v>
      </c>
      <c r="D329" s="246" t="s">
        <v>1671</v>
      </c>
      <c r="E329" s="246" t="s">
        <v>1198</v>
      </c>
      <c r="F329" s="247">
        <v>40000</v>
      </c>
      <c r="G329" s="124" t="str">
        <f t="shared" si="5"/>
        <v>04078020074460240</v>
      </c>
    </row>
    <row r="330" spans="1:7">
      <c r="A330" s="245" t="s">
        <v>1224</v>
      </c>
      <c r="B330" s="246" t="s">
        <v>5</v>
      </c>
      <c r="C330" s="246" t="s">
        <v>1669</v>
      </c>
      <c r="D330" s="246" t="s">
        <v>1671</v>
      </c>
      <c r="E330" s="246" t="s">
        <v>329</v>
      </c>
      <c r="F330" s="247">
        <v>40000</v>
      </c>
      <c r="G330" s="124" t="str">
        <f t="shared" si="5"/>
        <v>04078020074460244</v>
      </c>
    </row>
    <row r="331" spans="1:7">
      <c r="A331" s="245" t="s">
        <v>185</v>
      </c>
      <c r="B331" s="246" t="s">
        <v>5</v>
      </c>
      <c r="C331" s="246" t="s">
        <v>356</v>
      </c>
      <c r="D331" s="246" t="s">
        <v>1174</v>
      </c>
      <c r="E331" s="246" t="s">
        <v>1174</v>
      </c>
      <c r="F331" s="247">
        <v>77292348.519999996</v>
      </c>
      <c r="G331" s="124" t="str">
        <f t="shared" si="5"/>
        <v>0408</v>
      </c>
    </row>
    <row r="332" spans="1:7" ht="25.5">
      <c r="A332" s="245" t="s">
        <v>483</v>
      </c>
      <c r="B332" s="246" t="s">
        <v>5</v>
      </c>
      <c r="C332" s="246" t="s">
        <v>356</v>
      </c>
      <c r="D332" s="246" t="s">
        <v>993</v>
      </c>
      <c r="E332" s="246" t="s">
        <v>1174</v>
      </c>
      <c r="F332" s="247">
        <v>77292348.519999996</v>
      </c>
      <c r="G332" s="124" t="str">
        <f t="shared" si="5"/>
        <v>04080900000000</v>
      </c>
    </row>
    <row r="333" spans="1:7" ht="25.5">
      <c r="A333" s="245" t="s">
        <v>486</v>
      </c>
      <c r="B333" s="246" t="s">
        <v>5</v>
      </c>
      <c r="C333" s="246" t="s">
        <v>356</v>
      </c>
      <c r="D333" s="246" t="s">
        <v>995</v>
      </c>
      <c r="E333" s="246" t="s">
        <v>1174</v>
      </c>
      <c r="F333" s="247">
        <v>77292348.519999996</v>
      </c>
      <c r="G333" s="124" t="str">
        <f t="shared" si="5"/>
        <v>04080920000000</v>
      </c>
    </row>
    <row r="334" spans="1:7" ht="51">
      <c r="A334" s="245" t="s">
        <v>1864</v>
      </c>
      <c r="B334" s="246" t="s">
        <v>5</v>
      </c>
      <c r="C334" s="246" t="s">
        <v>356</v>
      </c>
      <c r="D334" s="246" t="s">
        <v>1865</v>
      </c>
      <c r="E334" s="246" t="s">
        <v>1174</v>
      </c>
      <c r="F334" s="247">
        <v>8845800</v>
      </c>
      <c r="G334" s="124" t="str">
        <f t="shared" si="5"/>
        <v>040809200В0000</v>
      </c>
    </row>
    <row r="335" spans="1:7">
      <c r="A335" s="245" t="s">
        <v>1322</v>
      </c>
      <c r="B335" s="246" t="s">
        <v>5</v>
      </c>
      <c r="C335" s="246" t="s">
        <v>356</v>
      </c>
      <c r="D335" s="246" t="s">
        <v>1865</v>
      </c>
      <c r="E335" s="246" t="s">
        <v>1323</v>
      </c>
      <c r="F335" s="247">
        <v>8845800</v>
      </c>
      <c r="G335" s="124" t="str">
        <f t="shared" si="5"/>
        <v>040809200В0000800</v>
      </c>
    </row>
    <row r="336" spans="1:7" ht="38.25">
      <c r="A336" s="245" t="s">
        <v>1207</v>
      </c>
      <c r="B336" s="246" t="s">
        <v>5</v>
      </c>
      <c r="C336" s="246" t="s">
        <v>356</v>
      </c>
      <c r="D336" s="246" t="s">
        <v>1865</v>
      </c>
      <c r="E336" s="246" t="s">
        <v>354</v>
      </c>
      <c r="F336" s="247">
        <v>8845800</v>
      </c>
      <c r="G336" s="124" t="str">
        <f t="shared" si="5"/>
        <v>040809200В0000810</v>
      </c>
    </row>
    <row r="337" spans="1:7" ht="51">
      <c r="A337" s="245" t="s">
        <v>1226</v>
      </c>
      <c r="B337" s="246" t="s">
        <v>5</v>
      </c>
      <c r="C337" s="246" t="s">
        <v>356</v>
      </c>
      <c r="D337" s="246" t="s">
        <v>1865</v>
      </c>
      <c r="E337" s="246" t="s">
        <v>1227</v>
      </c>
      <c r="F337" s="247">
        <v>8845800</v>
      </c>
      <c r="G337" s="124" t="str">
        <f t="shared" si="5"/>
        <v>040809200В0000811</v>
      </c>
    </row>
    <row r="338" spans="1:7" ht="63.75">
      <c r="A338" s="245" t="s">
        <v>357</v>
      </c>
      <c r="B338" s="246" t="s">
        <v>5</v>
      </c>
      <c r="C338" s="246" t="s">
        <v>356</v>
      </c>
      <c r="D338" s="246" t="s">
        <v>670</v>
      </c>
      <c r="E338" s="246" t="s">
        <v>1174</v>
      </c>
      <c r="F338" s="247">
        <v>68446548.519999996</v>
      </c>
      <c r="G338" s="124" t="str">
        <f t="shared" si="5"/>
        <v>040809200П0000</v>
      </c>
    </row>
    <row r="339" spans="1:7">
      <c r="A339" s="245" t="s">
        <v>1322</v>
      </c>
      <c r="B339" s="246" t="s">
        <v>5</v>
      </c>
      <c r="C339" s="246" t="s">
        <v>356</v>
      </c>
      <c r="D339" s="246" t="s">
        <v>670</v>
      </c>
      <c r="E339" s="246" t="s">
        <v>1323</v>
      </c>
      <c r="F339" s="247">
        <v>68446548.519999996</v>
      </c>
      <c r="G339" s="124" t="str">
        <f t="shared" si="5"/>
        <v>040809200П0000800</v>
      </c>
    </row>
    <row r="340" spans="1:7" ht="38.25">
      <c r="A340" s="245" t="s">
        <v>1207</v>
      </c>
      <c r="B340" s="246" t="s">
        <v>5</v>
      </c>
      <c r="C340" s="246" t="s">
        <v>356</v>
      </c>
      <c r="D340" s="246" t="s">
        <v>670</v>
      </c>
      <c r="E340" s="246" t="s">
        <v>354</v>
      </c>
      <c r="F340" s="247">
        <v>68446548.519999996</v>
      </c>
      <c r="G340" s="124" t="str">
        <f t="shared" si="5"/>
        <v>040809200П0000810</v>
      </c>
    </row>
    <row r="341" spans="1:7" ht="51">
      <c r="A341" s="245" t="s">
        <v>1226</v>
      </c>
      <c r="B341" s="246" t="s">
        <v>5</v>
      </c>
      <c r="C341" s="246" t="s">
        <v>356</v>
      </c>
      <c r="D341" s="246" t="s">
        <v>670</v>
      </c>
      <c r="E341" s="246" t="s">
        <v>1227</v>
      </c>
      <c r="F341" s="247">
        <v>68446548.519999996</v>
      </c>
      <c r="G341" s="124" t="str">
        <f t="shared" si="5"/>
        <v>040809200П0000811</v>
      </c>
    </row>
    <row r="342" spans="1:7">
      <c r="A342" s="245" t="s">
        <v>252</v>
      </c>
      <c r="B342" s="246" t="s">
        <v>5</v>
      </c>
      <c r="C342" s="246" t="s">
        <v>358</v>
      </c>
      <c r="D342" s="246" t="s">
        <v>1174</v>
      </c>
      <c r="E342" s="246" t="s">
        <v>1174</v>
      </c>
      <c r="F342" s="247">
        <v>214800</v>
      </c>
      <c r="G342" s="124" t="str">
        <f t="shared" si="5"/>
        <v>0409</v>
      </c>
    </row>
    <row r="343" spans="1:7" ht="25.5">
      <c r="A343" s="245" t="s">
        <v>483</v>
      </c>
      <c r="B343" s="246" t="s">
        <v>5</v>
      </c>
      <c r="C343" s="246" t="s">
        <v>358</v>
      </c>
      <c r="D343" s="246" t="s">
        <v>993</v>
      </c>
      <c r="E343" s="246" t="s">
        <v>1174</v>
      </c>
      <c r="F343" s="247">
        <v>214800</v>
      </c>
      <c r="G343" s="124" t="str">
        <f t="shared" si="5"/>
        <v>04090900000000</v>
      </c>
    </row>
    <row r="344" spans="1:7">
      <c r="A344" s="245" t="s">
        <v>484</v>
      </c>
      <c r="B344" s="246" t="s">
        <v>5</v>
      </c>
      <c r="C344" s="246" t="s">
        <v>358</v>
      </c>
      <c r="D344" s="246" t="s">
        <v>994</v>
      </c>
      <c r="E344" s="246" t="s">
        <v>1174</v>
      </c>
      <c r="F344" s="247">
        <v>214800</v>
      </c>
      <c r="G344" s="124" t="str">
        <f t="shared" si="5"/>
        <v>04090910000000</v>
      </c>
    </row>
    <row r="345" spans="1:7" ht="38.25">
      <c r="A345" s="245" t="s">
        <v>359</v>
      </c>
      <c r="B345" s="246" t="s">
        <v>5</v>
      </c>
      <c r="C345" s="246" t="s">
        <v>358</v>
      </c>
      <c r="D345" s="246" t="s">
        <v>671</v>
      </c>
      <c r="E345" s="246" t="s">
        <v>1174</v>
      </c>
      <c r="F345" s="247">
        <v>214800</v>
      </c>
      <c r="G345" s="124" t="str">
        <f t="shared" si="5"/>
        <v>04090910080000</v>
      </c>
    </row>
    <row r="346" spans="1:7" ht="25.5">
      <c r="A346" s="245" t="s">
        <v>1320</v>
      </c>
      <c r="B346" s="246" t="s">
        <v>5</v>
      </c>
      <c r="C346" s="246" t="s">
        <v>358</v>
      </c>
      <c r="D346" s="246" t="s">
        <v>671</v>
      </c>
      <c r="E346" s="246" t="s">
        <v>1321</v>
      </c>
      <c r="F346" s="247">
        <v>214800</v>
      </c>
      <c r="G346" s="124" t="str">
        <f t="shared" si="5"/>
        <v>04090910080000200</v>
      </c>
    </row>
    <row r="347" spans="1:7" ht="25.5">
      <c r="A347" s="245" t="s">
        <v>1197</v>
      </c>
      <c r="B347" s="246" t="s">
        <v>5</v>
      </c>
      <c r="C347" s="246" t="s">
        <v>358</v>
      </c>
      <c r="D347" s="246" t="s">
        <v>671</v>
      </c>
      <c r="E347" s="246" t="s">
        <v>1198</v>
      </c>
      <c r="F347" s="247">
        <v>214800</v>
      </c>
      <c r="G347" s="124" t="str">
        <f t="shared" si="5"/>
        <v>04090910080000240</v>
      </c>
    </row>
    <row r="348" spans="1:7">
      <c r="A348" s="245" t="s">
        <v>1224</v>
      </c>
      <c r="B348" s="246" t="s">
        <v>5</v>
      </c>
      <c r="C348" s="246" t="s">
        <v>358</v>
      </c>
      <c r="D348" s="246" t="s">
        <v>671</v>
      </c>
      <c r="E348" s="246" t="s">
        <v>329</v>
      </c>
      <c r="F348" s="247">
        <v>214800</v>
      </c>
      <c r="G348" s="124" t="str">
        <f t="shared" si="5"/>
        <v>04090910080000244</v>
      </c>
    </row>
    <row r="349" spans="1:7">
      <c r="A349" s="245" t="s">
        <v>145</v>
      </c>
      <c r="B349" s="246" t="s">
        <v>5</v>
      </c>
      <c r="C349" s="246" t="s">
        <v>360</v>
      </c>
      <c r="D349" s="246" t="s">
        <v>1174</v>
      </c>
      <c r="E349" s="246" t="s">
        <v>1174</v>
      </c>
      <c r="F349" s="247">
        <v>14257947.07</v>
      </c>
      <c r="G349" s="124" t="str">
        <f t="shared" si="5"/>
        <v>0412</v>
      </c>
    </row>
    <row r="350" spans="1:7" ht="38.25">
      <c r="A350" s="245" t="s">
        <v>1240</v>
      </c>
      <c r="B350" s="246" t="s">
        <v>5</v>
      </c>
      <c r="C350" s="246" t="s">
        <v>360</v>
      </c>
      <c r="D350" s="246" t="s">
        <v>991</v>
      </c>
      <c r="E350" s="246" t="s">
        <v>1174</v>
      </c>
      <c r="F350" s="247">
        <v>14164947.07</v>
      </c>
      <c r="G350" s="124" t="str">
        <f t="shared" si="5"/>
        <v>04120800000000</v>
      </c>
    </row>
    <row r="351" spans="1:7" ht="25.5">
      <c r="A351" s="245" t="s">
        <v>480</v>
      </c>
      <c r="B351" s="246" t="s">
        <v>5</v>
      </c>
      <c r="C351" s="246" t="s">
        <v>360</v>
      </c>
      <c r="D351" s="246" t="s">
        <v>992</v>
      </c>
      <c r="E351" s="246" t="s">
        <v>1174</v>
      </c>
      <c r="F351" s="247">
        <v>14161947.07</v>
      </c>
      <c r="G351" s="124" t="str">
        <f t="shared" si="5"/>
        <v>04120810000000</v>
      </c>
    </row>
    <row r="352" spans="1:7" ht="89.25">
      <c r="A352" s="245" t="s">
        <v>1310</v>
      </c>
      <c r="B352" s="246" t="s">
        <v>5</v>
      </c>
      <c r="C352" s="246" t="s">
        <v>360</v>
      </c>
      <c r="D352" s="246" t="s">
        <v>672</v>
      </c>
      <c r="E352" s="246" t="s">
        <v>1174</v>
      </c>
      <c r="F352" s="247">
        <v>10000</v>
      </c>
      <c r="G352" s="124" t="str">
        <f t="shared" si="5"/>
        <v>04120810080020</v>
      </c>
    </row>
    <row r="353" spans="1:7" ht="25.5">
      <c r="A353" s="245" t="s">
        <v>1320</v>
      </c>
      <c r="B353" s="246" t="s">
        <v>5</v>
      </c>
      <c r="C353" s="246" t="s">
        <v>360</v>
      </c>
      <c r="D353" s="246" t="s">
        <v>672</v>
      </c>
      <c r="E353" s="246" t="s">
        <v>1321</v>
      </c>
      <c r="F353" s="247">
        <v>10000</v>
      </c>
      <c r="G353" s="124" t="str">
        <f t="shared" si="5"/>
        <v>04120810080020200</v>
      </c>
    </row>
    <row r="354" spans="1:7" ht="25.5">
      <c r="A354" s="245" t="s">
        <v>1197</v>
      </c>
      <c r="B354" s="246" t="s">
        <v>5</v>
      </c>
      <c r="C354" s="246" t="s">
        <v>360</v>
      </c>
      <c r="D354" s="246" t="s">
        <v>672</v>
      </c>
      <c r="E354" s="246" t="s">
        <v>1198</v>
      </c>
      <c r="F354" s="247">
        <v>10000</v>
      </c>
      <c r="G354" s="124" t="str">
        <f t="shared" si="5"/>
        <v>04120810080020240</v>
      </c>
    </row>
    <row r="355" spans="1:7">
      <c r="A355" s="245" t="s">
        <v>1224</v>
      </c>
      <c r="B355" s="246" t="s">
        <v>5</v>
      </c>
      <c r="C355" s="246" t="s">
        <v>360</v>
      </c>
      <c r="D355" s="246" t="s">
        <v>672</v>
      </c>
      <c r="E355" s="246" t="s">
        <v>329</v>
      </c>
      <c r="F355" s="247">
        <v>10000</v>
      </c>
      <c r="G355" s="124" t="str">
        <f t="shared" si="5"/>
        <v>04120810080020244</v>
      </c>
    </row>
    <row r="356" spans="1:7" ht="102">
      <c r="A356" s="245" t="s">
        <v>1520</v>
      </c>
      <c r="B356" s="246" t="s">
        <v>5</v>
      </c>
      <c r="C356" s="246" t="s">
        <v>360</v>
      </c>
      <c r="D356" s="246" t="s">
        <v>1348</v>
      </c>
      <c r="E356" s="246" t="s">
        <v>1174</v>
      </c>
      <c r="F356" s="247">
        <v>1923158</v>
      </c>
      <c r="G356" s="124" t="str">
        <f t="shared" si="5"/>
        <v>041208100S6070</v>
      </c>
    </row>
    <row r="357" spans="1:7">
      <c r="A357" s="245" t="s">
        <v>1322</v>
      </c>
      <c r="B357" s="246" t="s">
        <v>5</v>
      </c>
      <c r="C357" s="246" t="s">
        <v>360</v>
      </c>
      <c r="D357" s="246" t="s">
        <v>1348</v>
      </c>
      <c r="E357" s="246" t="s">
        <v>1323</v>
      </c>
      <c r="F357" s="247">
        <v>1923158</v>
      </c>
      <c r="G357" s="124" t="str">
        <f t="shared" si="5"/>
        <v>041208100S6070800</v>
      </c>
    </row>
    <row r="358" spans="1:7" ht="38.25">
      <c r="A358" s="245" t="s">
        <v>1207</v>
      </c>
      <c r="B358" s="246" t="s">
        <v>5</v>
      </c>
      <c r="C358" s="246" t="s">
        <v>360</v>
      </c>
      <c r="D358" s="246" t="s">
        <v>1348</v>
      </c>
      <c r="E358" s="246" t="s">
        <v>354</v>
      </c>
      <c r="F358" s="247">
        <v>1923158</v>
      </c>
      <c r="G358" s="124" t="str">
        <f t="shared" si="5"/>
        <v>041208100S6070810</v>
      </c>
    </row>
    <row r="359" spans="1:7" ht="51">
      <c r="A359" s="245" t="s">
        <v>1346</v>
      </c>
      <c r="B359" s="246" t="s">
        <v>5</v>
      </c>
      <c r="C359" s="246" t="s">
        <v>360</v>
      </c>
      <c r="D359" s="246" t="s">
        <v>1348</v>
      </c>
      <c r="E359" s="246" t="s">
        <v>1347</v>
      </c>
      <c r="F359" s="247">
        <v>1923158</v>
      </c>
      <c r="G359" s="124" t="str">
        <f t="shared" si="5"/>
        <v>041208100S6070813</v>
      </c>
    </row>
    <row r="360" spans="1:7" ht="89.25">
      <c r="A360" s="245" t="s">
        <v>2176</v>
      </c>
      <c r="B360" s="246" t="s">
        <v>5</v>
      </c>
      <c r="C360" s="246" t="s">
        <v>360</v>
      </c>
      <c r="D360" s="246" t="s">
        <v>2177</v>
      </c>
      <c r="E360" s="246" t="s">
        <v>1174</v>
      </c>
      <c r="F360" s="247">
        <v>11834599.5</v>
      </c>
      <c r="G360" s="124" t="str">
        <f t="shared" si="5"/>
        <v>041208100S6610</v>
      </c>
    </row>
    <row r="361" spans="1:7">
      <c r="A361" s="245" t="s">
        <v>1322</v>
      </c>
      <c r="B361" s="246" t="s">
        <v>5</v>
      </c>
      <c r="C361" s="246" t="s">
        <v>360</v>
      </c>
      <c r="D361" s="246" t="s">
        <v>2177</v>
      </c>
      <c r="E361" s="246" t="s">
        <v>1323</v>
      </c>
      <c r="F361" s="247">
        <v>11834599.5</v>
      </c>
      <c r="G361" s="124" t="str">
        <f t="shared" si="5"/>
        <v>041208100S6610800</v>
      </c>
    </row>
    <row r="362" spans="1:7" ht="38.25">
      <c r="A362" s="245" t="s">
        <v>1207</v>
      </c>
      <c r="B362" s="246" t="s">
        <v>5</v>
      </c>
      <c r="C362" s="246" t="s">
        <v>360</v>
      </c>
      <c r="D362" s="246" t="s">
        <v>2177</v>
      </c>
      <c r="E362" s="246" t="s">
        <v>354</v>
      </c>
      <c r="F362" s="247">
        <v>11834599.5</v>
      </c>
      <c r="G362" s="124" t="str">
        <f t="shared" si="5"/>
        <v>041208100S6610810</v>
      </c>
    </row>
    <row r="363" spans="1:7" ht="51">
      <c r="A363" s="245" t="s">
        <v>1346</v>
      </c>
      <c r="B363" s="246" t="s">
        <v>5</v>
      </c>
      <c r="C363" s="246" t="s">
        <v>360</v>
      </c>
      <c r="D363" s="246" t="s">
        <v>2177</v>
      </c>
      <c r="E363" s="246" t="s">
        <v>1347</v>
      </c>
      <c r="F363" s="247">
        <v>11834599.5</v>
      </c>
      <c r="G363" s="124" t="str">
        <f t="shared" si="5"/>
        <v>041208100S6610813</v>
      </c>
    </row>
    <row r="364" spans="1:7" ht="114.75">
      <c r="A364" s="245" t="s">
        <v>2237</v>
      </c>
      <c r="B364" s="246" t="s">
        <v>5</v>
      </c>
      <c r="C364" s="246" t="s">
        <v>360</v>
      </c>
      <c r="D364" s="246" t="s">
        <v>2238</v>
      </c>
      <c r="E364" s="246" t="s">
        <v>1174</v>
      </c>
      <c r="F364" s="247">
        <v>394189.57</v>
      </c>
      <c r="G364" s="124" t="str">
        <f t="shared" si="5"/>
        <v>041208100S6680</v>
      </c>
    </row>
    <row r="365" spans="1:7">
      <c r="A365" s="245" t="s">
        <v>1322</v>
      </c>
      <c r="B365" s="246" t="s">
        <v>5</v>
      </c>
      <c r="C365" s="246" t="s">
        <v>360</v>
      </c>
      <c r="D365" s="246" t="s">
        <v>2238</v>
      </c>
      <c r="E365" s="246" t="s">
        <v>1323</v>
      </c>
      <c r="F365" s="247">
        <v>394189.57</v>
      </c>
      <c r="G365" s="124" t="str">
        <f t="shared" si="5"/>
        <v>041208100S6680800</v>
      </c>
    </row>
    <row r="366" spans="1:7" ht="38.25">
      <c r="A366" s="245" t="s">
        <v>1207</v>
      </c>
      <c r="B366" s="246" t="s">
        <v>5</v>
      </c>
      <c r="C366" s="246" t="s">
        <v>360</v>
      </c>
      <c r="D366" s="246" t="s">
        <v>2238</v>
      </c>
      <c r="E366" s="246" t="s">
        <v>354</v>
      </c>
      <c r="F366" s="247">
        <v>394189.57</v>
      </c>
      <c r="G366" s="124" t="str">
        <f t="shared" si="5"/>
        <v>041208100S6680810</v>
      </c>
    </row>
    <row r="367" spans="1:7" ht="25.5">
      <c r="A367" s="245" t="s">
        <v>2239</v>
      </c>
      <c r="B367" s="246" t="s">
        <v>5</v>
      </c>
      <c r="C367" s="246" t="s">
        <v>360</v>
      </c>
      <c r="D367" s="246" t="s">
        <v>2238</v>
      </c>
      <c r="E367" s="246" t="s">
        <v>2240</v>
      </c>
      <c r="F367" s="247">
        <v>394189.57</v>
      </c>
      <c r="G367" s="124" t="str">
        <f t="shared" si="5"/>
        <v>041208100S6680814</v>
      </c>
    </row>
    <row r="368" spans="1:7" ht="25.5">
      <c r="A368" s="245" t="s">
        <v>447</v>
      </c>
      <c r="B368" s="246" t="s">
        <v>5</v>
      </c>
      <c r="C368" s="246" t="s">
        <v>360</v>
      </c>
      <c r="D368" s="246" t="s">
        <v>1311</v>
      </c>
      <c r="E368" s="246" t="s">
        <v>1174</v>
      </c>
      <c r="F368" s="247">
        <v>3000</v>
      </c>
      <c r="G368" s="124" t="str">
        <f t="shared" si="5"/>
        <v>04120820000000</v>
      </c>
    </row>
    <row r="369" spans="1:7" ht="89.25">
      <c r="A369" s="245" t="s">
        <v>1312</v>
      </c>
      <c r="B369" s="246" t="s">
        <v>5</v>
      </c>
      <c r="C369" s="246" t="s">
        <v>360</v>
      </c>
      <c r="D369" s="246" t="s">
        <v>1313</v>
      </c>
      <c r="E369" s="246" t="s">
        <v>1174</v>
      </c>
      <c r="F369" s="247">
        <v>3000</v>
      </c>
      <c r="G369" s="124" t="str">
        <f t="shared" si="5"/>
        <v>04120820080030</v>
      </c>
    </row>
    <row r="370" spans="1:7" ht="25.5">
      <c r="A370" s="245" t="s">
        <v>1320</v>
      </c>
      <c r="B370" s="246" t="s">
        <v>5</v>
      </c>
      <c r="C370" s="246" t="s">
        <v>360</v>
      </c>
      <c r="D370" s="246" t="s">
        <v>1313</v>
      </c>
      <c r="E370" s="246" t="s">
        <v>1321</v>
      </c>
      <c r="F370" s="247">
        <v>3000</v>
      </c>
      <c r="G370" s="124" t="str">
        <f t="shared" si="5"/>
        <v>04120820080030200</v>
      </c>
    </row>
    <row r="371" spans="1:7" ht="25.5">
      <c r="A371" s="245" t="s">
        <v>1197</v>
      </c>
      <c r="B371" s="246" t="s">
        <v>5</v>
      </c>
      <c r="C371" s="246" t="s">
        <v>360</v>
      </c>
      <c r="D371" s="246" t="s">
        <v>1313</v>
      </c>
      <c r="E371" s="246" t="s">
        <v>1198</v>
      </c>
      <c r="F371" s="247">
        <v>3000</v>
      </c>
      <c r="G371" s="124" t="str">
        <f t="shared" ref="G371:G431" si="6">CONCATENATE(C371,D371,E371)</f>
        <v>04120820080030240</v>
      </c>
    </row>
    <row r="372" spans="1:7">
      <c r="A372" s="245" t="s">
        <v>1224</v>
      </c>
      <c r="B372" s="246" t="s">
        <v>5</v>
      </c>
      <c r="C372" s="246" t="s">
        <v>360</v>
      </c>
      <c r="D372" s="246" t="s">
        <v>1313</v>
      </c>
      <c r="E372" s="246" t="s">
        <v>329</v>
      </c>
      <c r="F372" s="247">
        <v>3000</v>
      </c>
      <c r="G372" s="124" t="str">
        <f t="shared" si="6"/>
        <v>04120820080030244</v>
      </c>
    </row>
    <row r="373" spans="1:7" ht="25.5">
      <c r="A373" s="245" t="s">
        <v>493</v>
      </c>
      <c r="B373" s="246" t="s">
        <v>5</v>
      </c>
      <c r="C373" s="246" t="s">
        <v>360</v>
      </c>
      <c r="D373" s="246" t="s">
        <v>1002</v>
      </c>
      <c r="E373" s="246" t="s">
        <v>1174</v>
      </c>
      <c r="F373" s="247">
        <v>93000</v>
      </c>
      <c r="G373" s="124" t="str">
        <f t="shared" si="6"/>
        <v>04121200000000</v>
      </c>
    </row>
    <row r="374" spans="1:7">
      <c r="A374" s="245" t="s">
        <v>495</v>
      </c>
      <c r="B374" s="246" t="s">
        <v>5</v>
      </c>
      <c r="C374" s="246" t="s">
        <v>360</v>
      </c>
      <c r="D374" s="246" t="s">
        <v>1004</v>
      </c>
      <c r="E374" s="246" t="s">
        <v>1174</v>
      </c>
      <c r="F374" s="247">
        <v>93000</v>
      </c>
      <c r="G374" s="124" t="str">
        <f t="shared" si="6"/>
        <v>04121220000000</v>
      </c>
    </row>
    <row r="375" spans="1:7" ht="63.75">
      <c r="A375" s="245" t="s">
        <v>1175</v>
      </c>
      <c r="B375" s="246" t="s">
        <v>5</v>
      </c>
      <c r="C375" s="246" t="s">
        <v>360</v>
      </c>
      <c r="D375" s="246" t="s">
        <v>1176</v>
      </c>
      <c r="E375" s="246" t="s">
        <v>1174</v>
      </c>
      <c r="F375" s="247">
        <v>93000</v>
      </c>
      <c r="G375" s="124" t="str">
        <f t="shared" si="6"/>
        <v>04121220080010</v>
      </c>
    </row>
    <row r="376" spans="1:7" ht="25.5">
      <c r="A376" s="245" t="s">
        <v>1320</v>
      </c>
      <c r="B376" s="246" t="s">
        <v>5</v>
      </c>
      <c r="C376" s="246" t="s">
        <v>360</v>
      </c>
      <c r="D376" s="246" t="s">
        <v>1176</v>
      </c>
      <c r="E376" s="246" t="s">
        <v>1321</v>
      </c>
      <c r="F376" s="247">
        <v>93000</v>
      </c>
      <c r="G376" s="124" t="str">
        <f t="shared" si="6"/>
        <v>04121220080010200</v>
      </c>
    </row>
    <row r="377" spans="1:7" ht="25.5">
      <c r="A377" s="245" t="s">
        <v>1197</v>
      </c>
      <c r="B377" s="246" t="s">
        <v>5</v>
      </c>
      <c r="C377" s="246" t="s">
        <v>360</v>
      </c>
      <c r="D377" s="246" t="s">
        <v>1176</v>
      </c>
      <c r="E377" s="246" t="s">
        <v>1198</v>
      </c>
      <c r="F377" s="247">
        <v>93000</v>
      </c>
      <c r="G377" s="124" t="str">
        <f t="shared" si="6"/>
        <v>04121220080010240</v>
      </c>
    </row>
    <row r="378" spans="1:7">
      <c r="A378" s="245" t="s">
        <v>1224</v>
      </c>
      <c r="B378" s="246" t="s">
        <v>5</v>
      </c>
      <c r="C378" s="246" t="s">
        <v>360</v>
      </c>
      <c r="D378" s="246" t="s">
        <v>1176</v>
      </c>
      <c r="E378" s="246" t="s">
        <v>329</v>
      </c>
      <c r="F378" s="247">
        <v>93000</v>
      </c>
      <c r="G378" s="124" t="str">
        <f t="shared" si="6"/>
        <v>04121220080010244</v>
      </c>
    </row>
    <row r="379" spans="1:7">
      <c r="A379" s="245" t="s">
        <v>239</v>
      </c>
      <c r="B379" s="246" t="s">
        <v>5</v>
      </c>
      <c r="C379" s="246" t="s">
        <v>1141</v>
      </c>
      <c r="D379" s="246" t="s">
        <v>1174</v>
      </c>
      <c r="E379" s="246" t="s">
        <v>1174</v>
      </c>
      <c r="F379" s="247">
        <v>248997157</v>
      </c>
      <c r="G379" s="124" t="str">
        <f t="shared" si="6"/>
        <v>0500</v>
      </c>
    </row>
    <row r="380" spans="1:7">
      <c r="A380" s="245" t="s">
        <v>146</v>
      </c>
      <c r="B380" s="246" t="s">
        <v>5</v>
      </c>
      <c r="C380" s="246" t="s">
        <v>364</v>
      </c>
      <c r="D380" s="246" t="s">
        <v>1174</v>
      </c>
      <c r="E380" s="246" t="s">
        <v>1174</v>
      </c>
      <c r="F380" s="247">
        <v>245697657</v>
      </c>
      <c r="G380" s="124" t="str">
        <f t="shared" si="6"/>
        <v>0502</v>
      </c>
    </row>
    <row r="381" spans="1:7" ht="38.25">
      <c r="A381" s="245" t="s">
        <v>452</v>
      </c>
      <c r="B381" s="246" t="s">
        <v>5</v>
      </c>
      <c r="C381" s="246" t="s">
        <v>364</v>
      </c>
      <c r="D381" s="246" t="s">
        <v>974</v>
      </c>
      <c r="E381" s="246" t="s">
        <v>1174</v>
      </c>
      <c r="F381" s="247">
        <v>245642700</v>
      </c>
      <c r="G381" s="124" t="str">
        <f t="shared" si="6"/>
        <v>05020300000000</v>
      </c>
    </row>
    <row r="382" spans="1:7" ht="38.25">
      <c r="A382" s="245" t="s">
        <v>591</v>
      </c>
      <c r="B382" s="246" t="s">
        <v>5</v>
      </c>
      <c r="C382" s="246" t="s">
        <v>364</v>
      </c>
      <c r="D382" s="246" t="s">
        <v>975</v>
      </c>
      <c r="E382" s="246" t="s">
        <v>1174</v>
      </c>
      <c r="F382" s="247">
        <v>245642700</v>
      </c>
      <c r="G382" s="124" t="str">
        <f t="shared" si="6"/>
        <v>05020320000000</v>
      </c>
    </row>
    <row r="383" spans="1:7" ht="102">
      <c r="A383" s="245" t="s">
        <v>1162</v>
      </c>
      <c r="B383" s="246" t="s">
        <v>5</v>
      </c>
      <c r="C383" s="246" t="s">
        <v>364</v>
      </c>
      <c r="D383" s="246" t="s">
        <v>679</v>
      </c>
      <c r="E383" s="246" t="s">
        <v>1174</v>
      </c>
      <c r="F383" s="247">
        <v>226371300</v>
      </c>
      <c r="G383" s="124" t="str">
        <f t="shared" si="6"/>
        <v>05020320075700</v>
      </c>
    </row>
    <row r="384" spans="1:7">
      <c r="A384" s="245" t="s">
        <v>1322</v>
      </c>
      <c r="B384" s="246" t="s">
        <v>5</v>
      </c>
      <c r="C384" s="246" t="s">
        <v>364</v>
      </c>
      <c r="D384" s="246" t="s">
        <v>679</v>
      </c>
      <c r="E384" s="246" t="s">
        <v>1323</v>
      </c>
      <c r="F384" s="247">
        <v>226371300</v>
      </c>
      <c r="G384" s="124" t="str">
        <f t="shared" si="6"/>
        <v>05020320075700800</v>
      </c>
    </row>
    <row r="385" spans="1:7" ht="38.25">
      <c r="A385" s="245" t="s">
        <v>1207</v>
      </c>
      <c r="B385" s="246" t="s">
        <v>5</v>
      </c>
      <c r="C385" s="246" t="s">
        <v>364</v>
      </c>
      <c r="D385" s="246" t="s">
        <v>679</v>
      </c>
      <c r="E385" s="246" t="s">
        <v>354</v>
      </c>
      <c r="F385" s="247">
        <v>226371300</v>
      </c>
      <c r="G385" s="124" t="str">
        <f t="shared" si="6"/>
        <v>05020320075700810</v>
      </c>
    </row>
    <row r="386" spans="1:7" ht="51">
      <c r="A386" s="245" t="s">
        <v>1226</v>
      </c>
      <c r="B386" s="246" t="s">
        <v>5</v>
      </c>
      <c r="C386" s="246" t="s">
        <v>364</v>
      </c>
      <c r="D386" s="246" t="s">
        <v>679</v>
      </c>
      <c r="E386" s="246" t="s">
        <v>1227</v>
      </c>
      <c r="F386" s="247">
        <v>226371300</v>
      </c>
      <c r="G386" s="124" t="str">
        <f t="shared" si="6"/>
        <v>05020320075700811</v>
      </c>
    </row>
    <row r="387" spans="1:7" ht="127.5">
      <c r="A387" s="245" t="s">
        <v>1349</v>
      </c>
      <c r="B387" s="246" t="s">
        <v>5</v>
      </c>
      <c r="C387" s="246" t="s">
        <v>364</v>
      </c>
      <c r="D387" s="246" t="s">
        <v>678</v>
      </c>
      <c r="E387" s="246" t="s">
        <v>1174</v>
      </c>
      <c r="F387" s="247">
        <v>17100500</v>
      </c>
      <c r="G387" s="124" t="str">
        <f t="shared" si="6"/>
        <v>05020320075770</v>
      </c>
    </row>
    <row r="388" spans="1:7">
      <c r="A388" s="245" t="s">
        <v>1322</v>
      </c>
      <c r="B388" s="246" t="s">
        <v>5</v>
      </c>
      <c r="C388" s="246" t="s">
        <v>364</v>
      </c>
      <c r="D388" s="246" t="s">
        <v>678</v>
      </c>
      <c r="E388" s="246" t="s">
        <v>1323</v>
      </c>
      <c r="F388" s="247">
        <v>17100500</v>
      </c>
      <c r="G388" s="124" t="str">
        <f t="shared" si="6"/>
        <v>05020320075770800</v>
      </c>
    </row>
    <row r="389" spans="1:7" ht="38.25">
      <c r="A389" s="245" t="s">
        <v>1207</v>
      </c>
      <c r="B389" s="246" t="s">
        <v>5</v>
      </c>
      <c r="C389" s="246" t="s">
        <v>364</v>
      </c>
      <c r="D389" s="246" t="s">
        <v>678</v>
      </c>
      <c r="E389" s="246" t="s">
        <v>354</v>
      </c>
      <c r="F389" s="247">
        <v>17100500</v>
      </c>
      <c r="G389" s="124" t="str">
        <f t="shared" si="6"/>
        <v>05020320075770810</v>
      </c>
    </row>
    <row r="390" spans="1:7" ht="51">
      <c r="A390" s="245" t="s">
        <v>1226</v>
      </c>
      <c r="B390" s="246" t="s">
        <v>5</v>
      </c>
      <c r="C390" s="246" t="s">
        <v>364</v>
      </c>
      <c r="D390" s="246" t="s">
        <v>678</v>
      </c>
      <c r="E390" s="246" t="s">
        <v>1227</v>
      </c>
      <c r="F390" s="247">
        <v>17100500</v>
      </c>
      <c r="G390" s="124" t="str">
        <f t="shared" si="6"/>
        <v>05020320075770811</v>
      </c>
    </row>
    <row r="391" spans="1:7" ht="153">
      <c r="A391" s="245" t="s">
        <v>2241</v>
      </c>
      <c r="B391" s="246" t="s">
        <v>5</v>
      </c>
      <c r="C391" s="246" t="s">
        <v>364</v>
      </c>
      <c r="D391" s="246" t="s">
        <v>2242</v>
      </c>
      <c r="E391" s="246" t="s">
        <v>1174</v>
      </c>
      <c r="F391" s="247">
        <v>1170900</v>
      </c>
      <c r="G391" s="124" t="str">
        <f t="shared" si="6"/>
        <v>05020320075960</v>
      </c>
    </row>
    <row r="392" spans="1:7">
      <c r="A392" s="245" t="s">
        <v>1322</v>
      </c>
      <c r="B392" s="246" t="s">
        <v>5</v>
      </c>
      <c r="C392" s="246" t="s">
        <v>364</v>
      </c>
      <c r="D392" s="246" t="s">
        <v>2242</v>
      </c>
      <c r="E392" s="246" t="s">
        <v>1323</v>
      </c>
      <c r="F392" s="247">
        <v>1170900</v>
      </c>
      <c r="G392" s="124" t="str">
        <f t="shared" si="6"/>
        <v>05020320075960800</v>
      </c>
    </row>
    <row r="393" spans="1:7" ht="38.25">
      <c r="A393" s="245" t="s">
        <v>1207</v>
      </c>
      <c r="B393" s="246" t="s">
        <v>5</v>
      </c>
      <c r="C393" s="246" t="s">
        <v>364</v>
      </c>
      <c r="D393" s="246" t="s">
        <v>2242</v>
      </c>
      <c r="E393" s="246" t="s">
        <v>354</v>
      </c>
      <c r="F393" s="247">
        <v>1170900</v>
      </c>
      <c r="G393" s="124" t="str">
        <f t="shared" si="6"/>
        <v>05020320075960810</v>
      </c>
    </row>
    <row r="394" spans="1:7" ht="51">
      <c r="A394" s="245" t="s">
        <v>1226</v>
      </c>
      <c r="B394" s="246" t="s">
        <v>5</v>
      </c>
      <c r="C394" s="246" t="s">
        <v>364</v>
      </c>
      <c r="D394" s="246" t="s">
        <v>2242</v>
      </c>
      <c r="E394" s="246" t="s">
        <v>1227</v>
      </c>
      <c r="F394" s="247">
        <v>1170900</v>
      </c>
      <c r="G394" s="124" t="str">
        <f t="shared" si="6"/>
        <v>05020320075960811</v>
      </c>
    </row>
    <row r="395" spans="1:7" ht="114.75">
      <c r="A395" s="245" t="s">
        <v>2243</v>
      </c>
      <c r="B395" s="246" t="s">
        <v>5</v>
      </c>
      <c r="C395" s="246" t="s">
        <v>364</v>
      </c>
      <c r="D395" s="246" t="s">
        <v>2244</v>
      </c>
      <c r="E395" s="246" t="s">
        <v>1174</v>
      </c>
      <c r="F395" s="247">
        <v>1000000</v>
      </c>
      <c r="G395" s="124" t="str">
        <f t="shared" si="6"/>
        <v>05020320080010</v>
      </c>
    </row>
    <row r="396" spans="1:7">
      <c r="A396" s="245" t="s">
        <v>1322</v>
      </c>
      <c r="B396" s="246" t="s">
        <v>5</v>
      </c>
      <c r="C396" s="246" t="s">
        <v>364</v>
      </c>
      <c r="D396" s="246" t="s">
        <v>2244</v>
      </c>
      <c r="E396" s="246" t="s">
        <v>1323</v>
      </c>
      <c r="F396" s="247">
        <v>1000000</v>
      </c>
      <c r="G396" s="124" t="str">
        <f t="shared" si="6"/>
        <v>05020320080010800</v>
      </c>
    </row>
    <row r="397" spans="1:7" ht="38.25">
      <c r="A397" s="245" t="s">
        <v>1207</v>
      </c>
      <c r="B397" s="246" t="s">
        <v>5</v>
      </c>
      <c r="C397" s="246" t="s">
        <v>364</v>
      </c>
      <c r="D397" s="246" t="s">
        <v>2244</v>
      </c>
      <c r="E397" s="246" t="s">
        <v>354</v>
      </c>
      <c r="F397" s="247">
        <v>1000000</v>
      </c>
      <c r="G397" s="124" t="str">
        <f t="shared" si="6"/>
        <v>05020320080010810</v>
      </c>
    </row>
    <row r="398" spans="1:7" ht="51">
      <c r="A398" s="245" t="s">
        <v>1226</v>
      </c>
      <c r="B398" s="246" t="s">
        <v>5</v>
      </c>
      <c r="C398" s="246" t="s">
        <v>364</v>
      </c>
      <c r="D398" s="246" t="s">
        <v>2244</v>
      </c>
      <c r="E398" s="246" t="s">
        <v>1227</v>
      </c>
      <c r="F398" s="247">
        <v>1000000</v>
      </c>
      <c r="G398" s="124" t="str">
        <f t="shared" si="6"/>
        <v>05020320080010811</v>
      </c>
    </row>
    <row r="399" spans="1:7" ht="25.5">
      <c r="A399" s="245" t="s">
        <v>601</v>
      </c>
      <c r="B399" s="246" t="s">
        <v>5</v>
      </c>
      <c r="C399" s="246" t="s">
        <v>364</v>
      </c>
      <c r="D399" s="246" t="s">
        <v>1011</v>
      </c>
      <c r="E399" s="246" t="s">
        <v>1174</v>
      </c>
      <c r="F399" s="247">
        <v>54957</v>
      </c>
      <c r="G399" s="124" t="str">
        <f t="shared" si="6"/>
        <v>05029000000000</v>
      </c>
    </row>
    <row r="400" spans="1:7" ht="25.5">
      <c r="A400" s="245" t="s">
        <v>431</v>
      </c>
      <c r="B400" s="246" t="s">
        <v>5</v>
      </c>
      <c r="C400" s="246" t="s">
        <v>364</v>
      </c>
      <c r="D400" s="246" t="s">
        <v>1015</v>
      </c>
      <c r="E400" s="246" t="s">
        <v>1174</v>
      </c>
      <c r="F400" s="247">
        <v>54957</v>
      </c>
      <c r="G400" s="124" t="str">
        <f t="shared" si="6"/>
        <v>05029090000000</v>
      </c>
    </row>
    <row r="401" spans="1:7" ht="51">
      <c r="A401" s="245" t="s">
        <v>680</v>
      </c>
      <c r="B401" s="246" t="s">
        <v>5</v>
      </c>
      <c r="C401" s="246" t="s">
        <v>364</v>
      </c>
      <c r="D401" s="246" t="s">
        <v>681</v>
      </c>
      <c r="E401" s="246" t="s">
        <v>1174</v>
      </c>
      <c r="F401" s="247">
        <v>54957</v>
      </c>
      <c r="G401" s="124" t="str">
        <f t="shared" si="6"/>
        <v>050290900Ш0000</v>
      </c>
    </row>
    <row r="402" spans="1:7" ht="25.5">
      <c r="A402" s="245" t="s">
        <v>1320</v>
      </c>
      <c r="B402" s="246" t="s">
        <v>5</v>
      </c>
      <c r="C402" s="246" t="s">
        <v>364</v>
      </c>
      <c r="D402" s="246" t="s">
        <v>681</v>
      </c>
      <c r="E402" s="246" t="s">
        <v>1321</v>
      </c>
      <c r="F402" s="247">
        <v>54957</v>
      </c>
      <c r="G402" s="124" t="str">
        <f t="shared" si="6"/>
        <v>050290900Ш0000200</v>
      </c>
    </row>
    <row r="403" spans="1:7" ht="25.5">
      <c r="A403" s="245" t="s">
        <v>1197</v>
      </c>
      <c r="B403" s="246" t="s">
        <v>5</v>
      </c>
      <c r="C403" s="246" t="s">
        <v>364</v>
      </c>
      <c r="D403" s="246" t="s">
        <v>681</v>
      </c>
      <c r="E403" s="246" t="s">
        <v>1198</v>
      </c>
      <c r="F403" s="247">
        <v>54957</v>
      </c>
      <c r="G403" s="124" t="str">
        <f t="shared" si="6"/>
        <v>050290900Ш0000240</v>
      </c>
    </row>
    <row r="404" spans="1:7">
      <c r="A404" s="245" t="s">
        <v>1224</v>
      </c>
      <c r="B404" s="246" t="s">
        <v>5</v>
      </c>
      <c r="C404" s="246" t="s">
        <v>364</v>
      </c>
      <c r="D404" s="246" t="s">
        <v>681</v>
      </c>
      <c r="E404" s="246" t="s">
        <v>329</v>
      </c>
      <c r="F404" s="247">
        <v>54957</v>
      </c>
      <c r="G404" s="124" t="str">
        <f t="shared" si="6"/>
        <v>050290900Ш0000244</v>
      </c>
    </row>
    <row r="405" spans="1:7">
      <c r="A405" s="245" t="s">
        <v>37</v>
      </c>
      <c r="B405" s="246" t="s">
        <v>5</v>
      </c>
      <c r="C405" s="246" t="s">
        <v>388</v>
      </c>
      <c r="D405" s="246" t="s">
        <v>1174</v>
      </c>
      <c r="E405" s="246" t="s">
        <v>1174</v>
      </c>
      <c r="F405" s="247">
        <v>3299500</v>
      </c>
      <c r="G405" s="124" t="str">
        <f t="shared" si="6"/>
        <v>0503</v>
      </c>
    </row>
    <row r="406" spans="1:7" ht="25.5">
      <c r="A406" s="245" t="s">
        <v>1715</v>
      </c>
      <c r="B406" s="246" t="s">
        <v>5</v>
      </c>
      <c r="C406" s="246" t="s">
        <v>388</v>
      </c>
      <c r="D406" s="246" t="s">
        <v>1716</v>
      </c>
      <c r="E406" s="246" t="s">
        <v>1174</v>
      </c>
      <c r="F406" s="247">
        <v>3299500</v>
      </c>
      <c r="G406" s="124" t="str">
        <f t="shared" si="6"/>
        <v>05030200000000</v>
      </c>
    </row>
    <row r="407" spans="1:7" ht="25.5">
      <c r="A407" s="245" t="s">
        <v>822</v>
      </c>
      <c r="B407" s="246" t="s">
        <v>5</v>
      </c>
      <c r="C407" s="246" t="s">
        <v>388</v>
      </c>
      <c r="D407" s="246" t="s">
        <v>1717</v>
      </c>
      <c r="E407" s="246" t="s">
        <v>1174</v>
      </c>
      <c r="F407" s="247">
        <v>3299500</v>
      </c>
      <c r="G407" s="124" t="str">
        <f t="shared" si="6"/>
        <v>05030210000000</v>
      </c>
    </row>
    <row r="408" spans="1:7" ht="63.75">
      <c r="A408" s="245" t="s">
        <v>1718</v>
      </c>
      <c r="B408" s="246" t="s">
        <v>5</v>
      </c>
      <c r="C408" s="246" t="s">
        <v>388</v>
      </c>
      <c r="D408" s="246" t="s">
        <v>1719</v>
      </c>
      <c r="E408" s="246" t="s">
        <v>1174</v>
      </c>
      <c r="F408" s="247">
        <v>3299500</v>
      </c>
      <c r="G408" s="124" t="str">
        <f t="shared" si="6"/>
        <v>05030210080020</v>
      </c>
    </row>
    <row r="409" spans="1:7" ht="25.5">
      <c r="A409" s="245" t="s">
        <v>1320</v>
      </c>
      <c r="B409" s="246" t="s">
        <v>5</v>
      </c>
      <c r="C409" s="246" t="s">
        <v>388</v>
      </c>
      <c r="D409" s="246" t="s">
        <v>1719</v>
      </c>
      <c r="E409" s="246" t="s">
        <v>1321</v>
      </c>
      <c r="F409" s="247">
        <v>3299500</v>
      </c>
      <c r="G409" s="124" t="str">
        <f t="shared" si="6"/>
        <v>05030210080020200</v>
      </c>
    </row>
    <row r="410" spans="1:7" ht="25.5">
      <c r="A410" s="245" t="s">
        <v>1197</v>
      </c>
      <c r="B410" s="246" t="s">
        <v>5</v>
      </c>
      <c r="C410" s="246" t="s">
        <v>388</v>
      </c>
      <c r="D410" s="246" t="s">
        <v>1719</v>
      </c>
      <c r="E410" s="246" t="s">
        <v>1198</v>
      </c>
      <c r="F410" s="247">
        <v>3299500</v>
      </c>
      <c r="G410" s="124" t="str">
        <f t="shared" si="6"/>
        <v>05030210080020240</v>
      </c>
    </row>
    <row r="411" spans="1:7">
      <c r="A411" s="245" t="s">
        <v>1224</v>
      </c>
      <c r="B411" s="246" t="s">
        <v>5</v>
      </c>
      <c r="C411" s="246" t="s">
        <v>388</v>
      </c>
      <c r="D411" s="246" t="s">
        <v>1719</v>
      </c>
      <c r="E411" s="246" t="s">
        <v>329</v>
      </c>
      <c r="F411" s="247">
        <v>3299500</v>
      </c>
      <c r="G411" s="124" t="str">
        <f t="shared" si="6"/>
        <v>05030210080020244</v>
      </c>
    </row>
    <row r="412" spans="1:7">
      <c r="A412" s="245" t="s">
        <v>1653</v>
      </c>
      <c r="B412" s="246" t="s">
        <v>5</v>
      </c>
      <c r="C412" s="246" t="s">
        <v>1654</v>
      </c>
      <c r="D412" s="246" t="s">
        <v>1174</v>
      </c>
      <c r="E412" s="246" t="s">
        <v>1174</v>
      </c>
      <c r="F412" s="247">
        <v>1419150</v>
      </c>
      <c r="G412" s="124" t="str">
        <f t="shared" si="6"/>
        <v>0600</v>
      </c>
    </row>
    <row r="413" spans="1:7" ht="25.5">
      <c r="A413" s="245" t="s">
        <v>1720</v>
      </c>
      <c r="B413" s="246" t="s">
        <v>5</v>
      </c>
      <c r="C413" s="246" t="s">
        <v>1721</v>
      </c>
      <c r="D413" s="246" t="s">
        <v>1174</v>
      </c>
      <c r="E413" s="246" t="s">
        <v>1174</v>
      </c>
      <c r="F413" s="247">
        <v>797477</v>
      </c>
      <c r="G413" s="124" t="str">
        <f t="shared" si="6"/>
        <v>0603</v>
      </c>
    </row>
    <row r="414" spans="1:7" ht="25.5">
      <c r="A414" s="245" t="s">
        <v>1715</v>
      </c>
      <c r="B414" s="246" t="s">
        <v>5</v>
      </c>
      <c r="C414" s="246" t="s">
        <v>1721</v>
      </c>
      <c r="D414" s="246" t="s">
        <v>1716</v>
      </c>
      <c r="E414" s="246" t="s">
        <v>1174</v>
      </c>
      <c r="F414" s="247">
        <v>797477</v>
      </c>
      <c r="G414" s="124" t="str">
        <f t="shared" si="6"/>
        <v>06030200000000</v>
      </c>
    </row>
    <row r="415" spans="1:7">
      <c r="A415" s="245" t="s">
        <v>1722</v>
      </c>
      <c r="B415" s="246" t="s">
        <v>5</v>
      </c>
      <c r="C415" s="246" t="s">
        <v>1721</v>
      </c>
      <c r="D415" s="246" t="s">
        <v>1723</v>
      </c>
      <c r="E415" s="246" t="s">
        <v>1174</v>
      </c>
      <c r="F415" s="247">
        <v>797477</v>
      </c>
      <c r="G415" s="124" t="str">
        <f t="shared" si="6"/>
        <v>06030220000000</v>
      </c>
    </row>
    <row r="416" spans="1:7" ht="76.5">
      <c r="A416" s="245" t="s">
        <v>1724</v>
      </c>
      <c r="B416" s="246" t="s">
        <v>5</v>
      </c>
      <c r="C416" s="246" t="s">
        <v>1721</v>
      </c>
      <c r="D416" s="246" t="s">
        <v>1725</v>
      </c>
      <c r="E416" s="246" t="s">
        <v>1174</v>
      </c>
      <c r="F416" s="247">
        <v>797477</v>
      </c>
      <c r="G416" s="124" t="str">
        <f t="shared" si="6"/>
        <v>06030220075180</v>
      </c>
    </row>
    <row r="417" spans="1:7" ht="51">
      <c r="A417" s="245" t="s">
        <v>1319</v>
      </c>
      <c r="B417" s="246" t="s">
        <v>5</v>
      </c>
      <c r="C417" s="246" t="s">
        <v>1721</v>
      </c>
      <c r="D417" s="246" t="s">
        <v>1725</v>
      </c>
      <c r="E417" s="246" t="s">
        <v>273</v>
      </c>
      <c r="F417" s="247">
        <v>89177</v>
      </c>
      <c r="G417" s="124" t="str">
        <f t="shared" si="6"/>
        <v>06030220075180100</v>
      </c>
    </row>
    <row r="418" spans="1:7" ht="25.5">
      <c r="A418" s="245" t="s">
        <v>1204</v>
      </c>
      <c r="B418" s="246" t="s">
        <v>5</v>
      </c>
      <c r="C418" s="246" t="s">
        <v>1721</v>
      </c>
      <c r="D418" s="246" t="s">
        <v>1725</v>
      </c>
      <c r="E418" s="246" t="s">
        <v>28</v>
      </c>
      <c r="F418" s="247">
        <v>89177</v>
      </c>
      <c r="G418" s="124" t="str">
        <f t="shared" si="6"/>
        <v>06030220075180120</v>
      </c>
    </row>
    <row r="419" spans="1:7" ht="25.5">
      <c r="A419" s="245" t="s">
        <v>953</v>
      </c>
      <c r="B419" s="246" t="s">
        <v>5</v>
      </c>
      <c r="C419" s="246" t="s">
        <v>1721</v>
      </c>
      <c r="D419" s="246" t="s">
        <v>1725</v>
      </c>
      <c r="E419" s="246" t="s">
        <v>324</v>
      </c>
      <c r="F419" s="247">
        <v>68504</v>
      </c>
      <c r="G419" s="124" t="str">
        <f t="shared" si="6"/>
        <v>06030220075180121</v>
      </c>
    </row>
    <row r="420" spans="1:7" ht="38.25">
      <c r="A420" s="245" t="s">
        <v>1054</v>
      </c>
      <c r="B420" s="246" t="s">
        <v>5</v>
      </c>
      <c r="C420" s="246" t="s">
        <v>1721</v>
      </c>
      <c r="D420" s="246" t="s">
        <v>1725</v>
      </c>
      <c r="E420" s="246" t="s">
        <v>1055</v>
      </c>
      <c r="F420" s="247">
        <v>20673</v>
      </c>
      <c r="G420" s="124" t="str">
        <f t="shared" si="6"/>
        <v>06030220075180129</v>
      </c>
    </row>
    <row r="421" spans="1:7" ht="25.5">
      <c r="A421" s="245" t="s">
        <v>1320</v>
      </c>
      <c r="B421" s="246" t="s">
        <v>5</v>
      </c>
      <c r="C421" s="246" t="s">
        <v>1721</v>
      </c>
      <c r="D421" s="246" t="s">
        <v>1725</v>
      </c>
      <c r="E421" s="246" t="s">
        <v>1321</v>
      </c>
      <c r="F421" s="247">
        <v>708300</v>
      </c>
      <c r="G421" s="124" t="str">
        <f t="shared" si="6"/>
        <v>06030220075180200</v>
      </c>
    </row>
    <row r="422" spans="1:7" ht="25.5">
      <c r="A422" s="245" t="s">
        <v>1197</v>
      </c>
      <c r="B422" s="246" t="s">
        <v>5</v>
      </c>
      <c r="C422" s="246" t="s">
        <v>1721</v>
      </c>
      <c r="D422" s="246" t="s">
        <v>1725</v>
      </c>
      <c r="E422" s="246" t="s">
        <v>1198</v>
      </c>
      <c r="F422" s="247">
        <v>708300</v>
      </c>
      <c r="G422" s="124" t="str">
        <f t="shared" si="6"/>
        <v>06030220075180240</v>
      </c>
    </row>
    <row r="423" spans="1:7">
      <c r="A423" s="245" t="s">
        <v>1224</v>
      </c>
      <c r="B423" s="246" t="s">
        <v>5</v>
      </c>
      <c r="C423" s="246" t="s">
        <v>1721</v>
      </c>
      <c r="D423" s="246" t="s">
        <v>1725</v>
      </c>
      <c r="E423" s="246" t="s">
        <v>329</v>
      </c>
      <c r="F423" s="247">
        <v>708300</v>
      </c>
      <c r="G423" s="124" t="str">
        <f t="shared" si="6"/>
        <v>06030220075180244</v>
      </c>
    </row>
    <row r="424" spans="1:7">
      <c r="A424" s="245" t="s">
        <v>1655</v>
      </c>
      <c r="B424" s="246" t="s">
        <v>5</v>
      </c>
      <c r="C424" s="246" t="s">
        <v>1656</v>
      </c>
      <c r="D424" s="246" t="s">
        <v>1174</v>
      </c>
      <c r="E424" s="246" t="s">
        <v>1174</v>
      </c>
      <c r="F424" s="247">
        <v>621673</v>
      </c>
      <c r="G424" s="124" t="str">
        <f t="shared" si="6"/>
        <v>0605</v>
      </c>
    </row>
    <row r="425" spans="1:7" ht="25.5">
      <c r="A425" s="245" t="s">
        <v>1715</v>
      </c>
      <c r="B425" s="246" t="s">
        <v>5</v>
      </c>
      <c r="C425" s="246" t="s">
        <v>1656</v>
      </c>
      <c r="D425" s="246" t="s">
        <v>1716</v>
      </c>
      <c r="E425" s="246" t="s">
        <v>1174</v>
      </c>
      <c r="F425" s="247">
        <v>621673</v>
      </c>
      <c r="G425" s="124" t="str">
        <f t="shared" si="6"/>
        <v>06050200000000</v>
      </c>
    </row>
    <row r="426" spans="1:7" ht="25.5">
      <c r="A426" s="245" t="s">
        <v>822</v>
      </c>
      <c r="B426" s="246" t="s">
        <v>5</v>
      </c>
      <c r="C426" s="246" t="s">
        <v>1656</v>
      </c>
      <c r="D426" s="246" t="s">
        <v>1717</v>
      </c>
      <c r="E426" s="246" t="s">
        <v>1174</v>
      </c>
      <c r="F426" s="247">
        <v>621673</v>
      </c>
      <c r="G426" s="124" t="str">
        <f t="shared" si="6"/>
        <v>06050210000000</v>
      </c>
    </row>
    <row r="427" spans="1:7" ht="89.25">
      <c r="A427" s="245" t="s">
        <v>1867</v>
      </c>
      <c r="B427" s="246" t="s">
        <v>5</v>
      </c>
      <c r="C427" s="246" t="s">
        <v>1656</v>
      </c>
      <c r="D427" s="246" t="s">
        <v>1868</v>
      </c>
      <c r="E427" s="246" t="s">
        <v>1174</v>
      </c>
      <c r="F427" s="247">
        <v>61770</v>
      </c>
      <c r="G427" s="124" t="str">
        <f t="shared" si="6"/>
        <v>06050210080040</v>
      </c>
    </row>
    <row r="428" spans="1:7" ht="25.5">
      <c r="A428" s="245" t="s">
        <v>1320</v>
      </c>
      <c r="B428" s="246" t="s">
        <v>5</v>
      </c>
      <c r="C428" s="246" t="s">
        <v>1656</v>
      </c>
      <c r="D428" s="246" t="s">
        <v>1868</v>
      </c>
      <c r="E428" s="246" t="s">
        <v>1321</v>
      </c>
      <c r="F428" s="247">
        <v>61770</v>
      </c>
      <c r="G428" s="124" t="str">
        <f t="shared" si="6"/>
        <v>06050210080040200</v>
      </c>
    </row>
    <row r="429" spans="1:7" ht="25.5">
      <c r="A429" s="245" t="s">
        <v>1197</v>
      </c>
      <c r="B429" s="246" t="s">
        <v>5</v>
      </c>
      <c r="C429" s="246" t="s">
        <v>1656</v>
      </c>
      <c r="D429" s="246" t="s">
        <v>1868</v>
      </c>
      <c r="E429" s="246" t="s">
        <v>1198</v>
      </c>
      <c r="F429" s="247">
        <v>61770</v>
      </c>
      <c r="G429" s="124" t="str">
        <f t="shared" si="6"/>
        <v>06050210080040240</v>
      </c>
    </row>
    <row r="430" spans="1:7">
      <c r="A430" s="245" t="s">
        <v>1224</v>
      </c>
      <c r="B430" s="246" t="s">
        <v>5</v>
      </c>
      <c r="C430" s="246" t="s">
        <v>1656</v>
      </c>
      <c r="D430" s="246" t="s">
        <v>1868</v>
      </c>
      <c r="E430" s="246" t="s">
        <v>329</v>
      </c>
      <c r="F430" s="247">
        <v>61770</v>
      </c>
      <c r="G430" s="124" t="str">
        <f t="shared" si="6"/>
        <v>06050210080040244</v>
      </c>
    </row>
    <row r="431" spans="1:7" ht="63.75">
      <c r="A431" s="245" t="s">
        <v>2178</v>
      </c>
      <c r="B431" s="246" t="s">
        <v>5</v>
      </c>
      <c r="C431" s="246" t="s">
        <v>1656</v>
      </c>
      <c r="D431" s="246" t="s">
        <v>2179</v>
      </c>
      <c r="E431" s="246" t="s">
        <v>1174</v>
      </c>
      <c r="F431" s="247">
        <v>559903</v>
      </c>
      <c r="G431" s="124" t="str">
        <f t="shared" si="6"/>
        <v>06050210080050</v>
      </c>
    </row>
    <row r="432" spans="1:7" ht="25.5">
      <c r="A432" s="245" t="s">
        <v>1320</v>
      </c>
      <c r="B432" s="246" t="s">
        <v>5</v>
      </c>
      <c r="C432" s="246" t="s">
        <v>1656</v>
      </c>
      <c r="D432" s="246" t="s">
        <v>2179</v>
      </c>
      <c r="E432" s="246" t="s">
        <v>1321</v>
      </c>
      <c r="F432" s="247">
        <v>559903</v>
      </c>
      <c r="G432" s="124" t="str">
        <f t="shared" ref="G432:G495" si="7">CONCATENATE(C432,D432,E432)</f>
        <v>06050210080050200</v>
      </c>
    </row>
    <row r="433" spans="1:7" ht="25.5">
      <c r="A433" s="245" t="s">
        <v>1197</v>
      </c>
      <c r="B433" s="246" t="s">
        <v>5</v>
      </c>
      <c r="C433" s="246" t="s">
        <v>1656</v>
      </c>
      <c r="D433" s="246" t="s">
        <v>2179</v>
      </c>
      <c r="E433" s="246" t="s">
        <v>1198</v>
      </c>
      <c r="F433" s="247">
        <v>559903</v>
      </c>
      <c r="G433" s="124" t="str">
        <f t="shared" si="7"/>
        <v>06050210080050240</v>
      </c>
    </row>
    <row r="434" spans="1:7">
      <c r="A434" s="245" t="s">
        <v>1224</v>
      </c>
      <c r="B434" s="246" t="s">
        <v>5</v>
      </c>
      <c r="C434" s="246" t="s">
        <v>1656</v>
      </c>
      <c r="D434" s="246" t="s">
        <v>2179</v>
      </c>
      <c r="E434" s="246" t="s">
        <v>329</v>
      </c>
      <c r="F434" s="247">
        <v>559903</v>
      </c>
      <c r="G434" s="124" t="str">
        <f t="shared" si="7"/>
        <v>06050210080050244</v>
      </c>
    </row>
    <row r="435" spans="1:7">
      <c r="A435" s="245" t="s">
        <v>249</v>
      </c>
      <c r="B435" s="246" t="s">
        <v>5</v>
      </c>
      <c r="C435" s="246" t="s">
        <v>1148</v>
      </c>
      <c r="D435" s="246" t="s">
        <v>1174</v>
      </c>
      <c r="E435" s="246" t="s">
        <v>1174</v>
      </c>
      <c r="F435" s="247">
        <v>150000</v>
      </c>
      <c r="G435" s="124" t="str">
        <f t="shared" si="7"/>
        <v>0800</v>
      </c>
    </row>
    <row r="436" spans="1:7">
      <c r="A436" s="245" t="s">
        <v>209</v>
      </c>
      <c r="B436" s="246" t="s">
        <v>5</v>
      </c>
      <c r="C436" s="246" t="s">
        <v>392</v>
      </c>
      <c r="D436" s="246" t="s">
        <v>1174</v>
      </c>
      <c r="E436" s="246" t="s">
        <v>1174</v>
      </c>
      <c r="F436" s="247">
        <v>150000</v>
      </c>
      <c r="G436" s="124" t="str">
        <f t="shared" si="7"/>
        <v>0801</v>
      </c>
    </row>
    <row r="437" spans="1:7" ht="38.25">
      <c r="A437" s="245" t="s">
        <v>1726</v>
      </c>
      <c r="B437" s="246" t="s">
        <v>5</v>
      </c>
      <c r="C437" s="246" t="s">
        <v>392</v>
      </c>
      <c r="D437" s="246" t="s">
        <v>1727</v>
      </c>
      <c r="E437" s="246" t="s">
        <v>1174</v>
      </c>
      <c r="F437" s="247">
        <v>150000</v>
      </c>
      <c r="G437" s="124" t="str">
        <f t="shared" si="7"/>
        <v>08011300000000</v>
      </c>
    </row>
    <row r="438" spans="1:7" ht="25.5">
      <c r="A438" s="245" t="s">
        <v>1728</v>
      </c>
      <c r="B438" s="246" t="s">
        <v>5</v>
      </c>
      <c r="C438" s="246" t="s">
        <v>392</v>
      </c>
      <c r="D438" s="246" t="s">
        <v>1729</v>
      </c>
      <c r="E438" s="246" t="s">
        <v>1174</v>
      </c>
      <c r="F438" s="247">
        <v>150000</v>
      </c>
      <c r="G438" s="124" t="str">
        <f t="shared" si="7"/>
        <v>08011310000000</v>
      </c>
    </row>
    <row r="439" spans="1:7" ht="76.5">
      <c r="A439" s="245" t="s">
        <v>1730</v>
      </c>
      <c r="B439" s="246" t="s">
        <v>5</v>
      </c>
      <c r="C439" s="246" t="s">
        <v>392</v>
      </c>
      <c r="D439" s="246" t="s">
        <v>1731</v>
      </c>
      <c r="E439" s="246" t="s">
        <v>1174</v>
      </c>
      <c r="F439" s="247">
        <v>150000</v>
      </c>
      <c r="G439" s="124" t="str">
        <f t="shared" si="7"/>
        <v>08011310080010</v>
      </c>
    </row>
    <row r="440" spans="1:7" ht="25.5">
      <c r="A440" s="245" t="s">
        <v>1328</v>
      </c>
      <c r="B440" s="246" t="s">
        <v>5</v>
      </c>
      <c r="C440" s="246" t="s">
        <v>392</v>
      </c>
      <c r="D440" s="246" t="s">
        <v>1731</v>
      </c>
      <c r="E440" s="246" t="s">
        <v>1329</v>
      </c>
      <c r="F440" s="247">
        <v>150000</v>
      </c>
      <c r="G440" s="124" t="str">
        <f t="shared" si="7"/>
        <v>08011310080010600</v>
      </c>
    </row>
    <row r="441" spans="1:7" ht="51">
      <c r="A441" s="245" t="s">
        <v>1973</v>
      </c>
      <c r="B441" s="246" t="s">
        <v>5</v>
      </c>
      <c r="C441" s="246" t="s">
        <v>392</v>
      </c>
      <c r="D441" s="246" t="s">
        <v>1731</v>
      </c>
      <c r="E441" s="246" t="s">
        <v>1732</v>
      </c>
      <c r="F441" s="247">
        <v>150000</v>
      </c>
      <c r="G441" s="124" t="str">
        <f t="shared" si="7"/>
        <v>08011310080010630</v>
      </c>
    </row>
    <row r="442" spans="1:7" ht="25.5">
      <c r="A442" s="245" t="s">
        <v>1733</v>
      </c>
      <c r="B442" s="246" t="s">
        <v>5</v>
      </c>
      <c r="C442" s="246" t="s">
        <v>392</v>
      </c>
      <c r="D442" s="246" t="s">
        <v>1731</v>
      </c>
      <c r="E442" s="246" t="s">
        <v>1734</v>
      </c>
      <c r="F442" s="247">
        <v>150000</v>
      </c>
      <c r="G442" s="124" t="str">
        <f t="shared" si="7"/>
        <v>08011310080010633</v>
      </c>
    </row>
    <row r="443" spans="1:7">
      <c r="A443" s="245" t="s">
        <v>141</v>
      </c>
      <c r="B443" s="246" t="s">
        <v>5</v>
      </c>
      <c r="C443" s="246" t="s">
        <v>1143</v>
      </c>
      <c r="D443" s="246" t="s">
        <v>1174</v>
      </c>
      <c r="E443" s="246" t="s">
        <v>1174</v>
      </c>
      <c r="F443" s="247">
        <v>7234269.5599999996</v>
      </c>
      <c r="G443" s="124" t="str">
        <f t="shared" si="7"/>
        <v>1000</v>
      </c>
    </row>
    <row r="444" spans="1:7">
      <c r="A444" s="245" t="s">
        <v>97</v>
      </c>
      <c r="B444" s="246" t="s">
        <v>5</v>
      </c>
      <c r="C444" s="246" t="s">
        <v>375</v>
      </c>
      <c r="D444" s="246" t="s">
        <v>1174</v>
      </c>
      <c r="E444" s="246" t="s">
        <v>1174</v>
      </c>
      <c r="F444" s="247">
        <v>2405107</v>
      </c>
      <c r="G444" s="124" t="str">
        <f t="shared" si="7"/>
        <v>1001</v>
      </c>
    </row>
    <row r="445" spans="1:7" ht="25.5">
      <c r="A445" s="245" t="s">
        <v>601</v>
      </c>
      <c r="B445" s="246" t="s">
        <v>5</v>
      </c>
      <c r="C445" s="246" t="s">
        <v>375</v>
      </c>
      <c r="D445" s="246" t="s">
        <v>1011</v>
      </c>
      <c r="E445" s="246" t="s">
        <v>1174</v>
      </c>
      <c r="F445" s="247">
        <v>2405107</v>
      </c>
      <c r="G445" s="124" t="str">
        <f t="shared" si="7"/>
        <v>10019000000000</v>
      </c>
    </row>
    <row r="446" spans="1:7" ht="25.5">
      <c r="A446" s="245" t="s">
        <v>431</v>
      </c>
      <c r="B446" s="246" t="s">
        <v>5</v>
      </c>
      <c r="C446" s="246" t="s">
        <v>375</v>
      </c>
      <c r="D446" s="246" t="s">
        <v>1015</v>
      </c>
      <c r="E446" s="246" t="s">
        <v>1174</v>
      </c>
      <c r="F446" s="247">
        <v>2405107</v>
      </c>
      <c r="G446" s="124" t="str">
        <f t="shared" si="7"/>
        <v>10019090000000</v>
      </c>
    </row>
    <row r="447" spans="1:7" ht="25.5">
      <c r="A447" s="245" t="s">
        <v>431</v>
      </c>
      <c r="B447" s="246" t="s">
        <v>5</v>
      </c>
      <c r="C447" s="246" t="s">
        <v>375</v>
      </c>
      <c r="D447" s="246" t="s">
        <v>795</v>
      </c>
      <c r="E447" s="246" t="s">
        <v>1174</v>
      </c>
      <c r="F447" s="247">
        <v>2405107</v>
      </c>
      <c r="G447" s="124" t="str">
        <f t="shared" si="7"/>
        <v>10019090080000</v>
      </c>
    </row>
    <row r="448" spans="1:7">
      <c r="A448" s="245" t="s">
        <v>1324</v>
      </c>
      <c r="B448" s="246" t="s">
        <v>5</v>
      </c>
      <c r="C448" s="246" t="s">
        <v>375</v>
      </c>
      <c r="D448" s="246" t="s">
        <v>795</v>
      </c>
      <c r="E448" s="246" t="s">
        <v>1325</v>
      </c>
      <c r="F448" s="247">
        <v>2405107</v>
      </c>
      <c r="G448" s="124" t="str">
        <f t="shared" si="7"/>
        <v>10019090080000300</v>
      </c>
    </row>
    <row r="449" spans="1:7">
      <c r="A449" s="245" t="s">
        <v>1205</v>
      </c>
      <c r="B449" s="246" t="s">
        <v>5</v>
      </c>
      <c r="C449" s="246" t="s">
        <v>375</v>
      </c>
      <c r="D449" s="246" t="s">
        <v>795</v>
      </c>
      <c r="E449" s="246" t="s">
        <v>1206</v>
      </c>
      <c r="F449" s="247">
        <v>2405107</v>
      </c>
      <c r="G449" s="124" t="str">
        <f t="shared" si="7"/>
        <v>10019090080000310</v>
      </c>
    </row>
    <row r="450" spans="1:7">
      <c r="A450" s="245" t="s">
        <v>376</v>
      </c>
      <c r="B450" s="246" t="s">
        <v>5</v>
      </c>
      <c r="C450" s="246" t="s">
        <v>375</v>
      </c>
      <c r="D450" s="246" t="s">
        <v>795</v>
      </c>
      <c r="E450" s="246" t="s">
        <v>377</v>
      </c>
      <c r="F450" s="247">
        <v>2405107</v>
      </c>
      <c r="G450" s="124" t="str">
        <f t="shared" si="7"/>
        <v>10019090080000312</v>
      </c>
    </row>
    <row r="451" spans="1:7">
      <c r="A451" s="245" t="s">
        <v>98</v>
      </c>
      <c r="B451" s="246" t="s">
        <v>5</v>
      </c>
      <c r="C451" s="246" t="s">
        <v>378</v>
      </c>
      <c r="D451" s="246" t="s">
        <v>1174</v>
      </c>
      <c r="E451" s="246" t="s">
        <v>1174</v>
      </c>
      <c r="F451" s="247">
        <v>3556162.56</v>
      </c>
      <c r="G451" s="124" t="str">
        <f t="shared" si="7"/>
        <v>1003</v>
      </c>
    </row>
    <row r="452" spans="1:7" ht="25.5">
      <c r="A452" s="245" t="s">
        <v>442</v>
      </c>
      <c r="B452" s="246" t="s">
        <v>5</v>
      </c>
      <c r="C452" s="246" t="s">
        <v>378</v>
      </c>
      <c r="D452" s="246" t="s">
        <v>971</v>
      </c>
      <c r="E452" s="246" t="s">
        <v>1174</v>
      </c>
      <c r="F452" s="247">
        <v>3526162.56</v>
      </c>
      <c r="G452" s="124" t="str">
        <f t="shared" si="7"/>
        <v>10030100000000</v>
      </c>
    </row>
    <row r="453" spans="1:7" ht="38.25">
      <c r="A453" s="245" t="s">
        <v>445</v>
      </c>
      <c r="B453" s="246" t="s">
        <v>5</v>
      </c>
      <c r="C453" s="246" t="s">
        <v>378</v>
      </c>
      <c r="D453" s="246" t="s">
        <v>1134</v>
      </c>
      <c r="E453" s="246" t="s">
        <v>1174</v>
      </c>
      <c r="F453" s="247">
        <v>3526162.56</v>
      </c>
      <c r="G453" s="124" t="str">
        <f t="shared" si="7"/>
        <v>10030120000000</v>
      </c>
    </row>
    <row r="454" spans="1:7" ht="114.75">
      <c r="A454" s="245" t="s">
        <v>1356</v>
      </c>
      <c r="B454" s="246" t="s">
        <v>5</v>
      </c>
      <c r="C454" s="246" t="s">
        <v>378</v>
      </c>
      <c r="D454" s="246" t="s">
        <v>1357</v>
      </c>
      <c r="E454" s="246" t="s">
        <v>1174</v>
      </c>
      <c r="F454" s="247">
        <v>3526162.56</v>
      </c>
      <c r="G454" s="124" t="str">
        <f t="shared" si="7"/>
        <v>10030120075870</v>
      </c>
    </row>
    <row r="455" spans="1:7" ht="25.5">
      <c r="A455" s="245" t="s">
        <v>1326</v>
      </c>
      <c r="B455" s="246" t="s">
        <v>5</v>
      </c>
      <c r="C455" s="246" t="s">
        <v>378</v>
      </c>
      <c r="D455" s="246" t="s">
        <v>1357</v>
      </c>
      <c r="E455" s="246" t="s">
        <v>1327</v>
      </c>
      <c r="F455" s="247">
        <v>3526162.56</v>
      </c>
      <c r="G455" s="124" t="str">
        <f t="shared" si="7"/>
        <v>10030120075870400</v>
      </c>
    </row>
    <row r="456" spans="1:7">
      <c r="A456" s="245" t="s">
        <v>1208</v>
      </c>
      <c r="B456" s="246" t="s">
        <v>5</v>
      </c>
      <c r="C456" s="246" t="s">
        <v>378</v>
      </c>
      <c r="D456" s="246" t="s">
        <v>1357</v>
      </c>
      <c r="E456" s="246" t="s">
        <v>75</v>
      </c>
      <c r="F456" s="247">
        <v>3526162.56</v>
      </c>
      <c r="G456" s="124" t="str">
        <f t="shared" si="7"/>
        <v>10030120075870410</v>
      </c>
    </row>
    <row r="457" spans="1:7" ht="38.25">
      <c r="A457" s="245" t="s">
        <v>404</v>
      </c>
      <c r="B457" s="246" t="s">
        <v>5</v>
      </c>
      <c r="C457" s="246" t="s">
        <v>378</v>
      </c>
      <c r="D457" s="246" t="s">
        <v>1357</v>
      </c>
      <c r="E457" s="246" t="s">
        <v>405</v>
      </c>
      <c r="F457" s="247">
        <v>3526162.56</v>
      </c>
      <c r="G457" s="124" t="str">
        <f t="shared" si="7"/>
        <v>10030120075870412</v>
      </c>
    </row>
    <row r="458" spans="1:7" ht="25.5">
      <c r="A458" s="245" t="s">
        <v>601</v>
      </c>
      <c r="B458" s="246" t="s">
        <v>5</v>
      </c>
      <c r="C458" s="246" t="s">
        <v>378</v>
      </c>
      <c r="D458" s="246" t="s">
        <v>1011</v>
      </c>
      <c r="E458" s="246" t="s">
        <v>1174</v>
      </c>
      <c r="F458" s="247">
        <v>30000</v>
      </c>
      <c r="G458" s="124" t="str">
        <f t="shared" si="7"/>
        <v>10039000000000</v>
      </c>
    </row>
    <row r="459" spans="1:7" ht="38.25">
      <c r="A459" s="245" t="s">
        <v>427</v>
      </c>
      <c r="B459" s="246" t="s">
        <v>5</v>
      </c>
      <c r="C459" s="246" t="s">
        <v>378</v>
      </c>
      <c r="D459" s="246" t="s">
        <v>1012</v>
      </c>
      <c r="E459" s="246" t="s">
        <v>1174</v>
      </c>
      <c r="F459" s="247">
        <v>30000</v>
      </c>
      <c r="G459" s="124" t="str">
        <f t="shared" si="7"/>
        <v>10039010000000</v>
      </c>
    </row>
    <row r="460" spans="1:7" ht="38.25">
      <c r="A460" s="245" t="s">
        <v>427</v>
      </c>
      <c r="B460" s="246" t="s">
        <v>5</v>
      </c>
      <c r="C460" s="246" t="s">
        <v>378</v>
      </c>
      <c r="D460" s="246" t="s">
        <v>793</v>
      </c>
      <c r="E460" s="246" t="s">
        <v>1174</v>
      </c>
      <c r="F460" s="247">
        <v>30000</v>
      </c>
      <c r="G460" s="124" t="str">
        <f t="shared" si="7"/>
        <v>10039010080000</v>
      </c>
    </row>
    <row r="461" spans="1:7">
      <c r="A461" s="245" t="s">
        <v>1324</v>
      </c>
      <c r="B461" s="246" t="s">
        <v>5</v>
      </c>
      <c r="C461" s="246" t="s">
        <v>378</v>
      </c>
      <c r="D461" s="246" t="s">
        <v>793</v>
      </c>
      <c r="E461" s="246" t="s">
        <v>1325</v>
      </c>
      <c r="F461" s="247">
        <v>30000</v>
      </c>
      <c r="G461" s="124" t="str">
        <f t="shared" si="7"/>
        <v>10039010080000300</v>
      </c>
    </row>
    <row r="462" spans="1:7" ht="25.5">
      <c r="A462" s="245" t="s">
        <v>1201</v>
      </c>
      <c r="B462" s="246" t="s">
        <v>5</v>
      </c>
      <c r="C462" s="246" t="s">
        <v>378</v>
      </c>
      <c r="D462" s="246" t="s">
        <v>793</v>
      </c>
      <c r="E462" s="246" t="s">
        <v>557</v>
      </c>
      <c r="F462" s="247">
        <v>30000</v>
      </c>
      <c r="G462" s="124" t="str">
        <f t="shared" si="7"/>
        <v>10039010080000320</v>
      </c>
    </row>
    <row r="463" spans="1:7" ht="25.5">
      <c r="A463" s="245" t="s">
        <v>379</v>
      </c>
      <c r="B463" s="246" t="s">
        <v>5</v>
      </c>
      <c r="C463" s="246" t="s">
        <v>378</v>
      </c>
      <c r="D463" s="246" t="s">
        <v>793</v>
      </c>
      <c r="E463" s="246" t="s">
        <v>380</v>
      </c>
      <c r="F463" s="247">
        <v>30000</v>
      </c>
      <c r="G463" s="124" t="str">
        <f t="shared" si="7"/>
        <v>10039010080000321</v>
      </c>
    </row>
    <row r="464" spans="1:7">
      <c r="A464" s="245" t="s">
        <v>63</v>
      </c>
      <c r="B464" s="246" t="s">
        <v>5</v>
      </c>
      <c r="C464" s="246" t="s">
        <v>394</v>
      </c>
      <c r="D464" s="246" t="s">
        <v>1174</v>
      </c>
      <c r="E464" s="246" t="s">
        <v>1174</v>
      </c>
      <c r="F464" s="247">
        <v>1273000</v>
      </c>
      <c r="G464" s="124" t="str">
        <f t="shared" si="7"/>
        <v>1006</v>
      </c>
    </row>
    <row r="465" spans="1:7" ht="25.5">
      <c r="A465" s="245" t="s">
        <v>442</v>
      </c>
      <c r="B465" s="246" t="s">
        <v>5</v>
      </c>
      <c r="C465" s="246" t="s">
        <v>394</v>
      </c>
      <c r="D465" s="246" t="s">
        <v>971</v>
      </c>
      <c r="E465" s="246" t="s">
        <v>1174</v>
      </c>
      <c r="F465" s="247">
        <v>247100</v>
      </c>
      <c r="G465" s="124" t="str">
        <f t="shared" si="7"/>
        <v>10060100000000</v>
      </c>
    </row>
    <row r="466" spans="1:7" ht="38.25">
      <c r="A466" s="245" t="s">
        <v>445</v>
      </c>
      <c r="B466" s="246" t="s">
        <v>5</v>
      </c>
      <c r="C466" s="246" t="s">
        <v>394</v>
      </c>
      <c r="D466" s="246" t="s">
        <v>1134</v>
      </c>
      <c r="E466" s="246" t="s">
        <v>1174</v>
      </c>
      <c r="F466" s="247">
        <v>247100</v>
      </c>
      <c r="G466" s="124" t="str">
        <f t="shared" si="7"/>
        <v>10060120000000</v>
      </c>
    </row>
    <row r="467" spans="1:7" ht="114.75">
      <c r="A467" s="245" t="s">
        <v>1356</v>
      </c>
      <c r="B467" s="246" t="s">
        <v>5</v>
      </c>
      <c r="C467" s="246" t="s">
        <v>394</v>
      </c>
      <c r="D467" s="246" t="s">
        <v>1357</v>
      </c>
      <c r="E467" s="246" t="s">
        <v>1174</v>
      </c>
      <c r="F467" s="247">
        <v>247100</v>
      </c>
      <c r="G467" s="124" t="str">
        <f t="shared" si="7"/>
        <v>10060120075870</v>
      </c>
    </row>
    <row r="468" spans="1:7" ht="51">
      <c r="A468" s="245" t="s">
        <v>1319</v>
      </c>
      <c r="B468" s="246" t="s">
        <v>5</v>
      </c>
      <c r="C468" s="246" t="s">
        <v>394</v>
      </c>
      <c r="D468" s="246" t="s">
        <v>1357</v>
      </c>
      <c r="E468" s="246" t="s">
        <v>273</v>
      </c>
      <c r="F468" s="247">
        <v>247100</v>
      </c>
      <c r="G468" s="124" t="str">
        <f t="shared" si="7"/>
        <v>10060120075870100</v>
      </c>
    </row>
    <row r="469" spans="1:7" ht="25.5">
      <c r="A469" s="245" t="s">
        <v>1204</v>
      </c>
      <c r="B469" s="246" t="s">
        <v>5</v>
      </c>
      <c r="C469" s="246" t="s">
        <v>394</v>
      </c>
      <c r="D469" s="246" t="s">
        <v>1357</v>
      </c>
      <c r="E469" s="246" t="s">
        <v>28</v>
      </c>
      <c r="F469" s="247">
        <v>247100</v>
      </c>
      <c r="G469" s="124" t="str">
        <f t="shared" si="7"/>
        <v>10060120075870120</v>
      </c>
    </row>
    <row r="470" spans="1:7" ht="25.5">
      <c r="A470" s="245" t="s">
        <v>953</v>
      </c>
      <c r="B470" s="246" t="s">
        <v>5</v>
      </c>
      <c r="C470" s="246" t="s">
        <v>394</v>
      </c>
      <c r="D470" s="246" t="s">
        <v>1357</v>
      </c>
      <c r="E470" s="246" t="s">
        <v>324</v>
      </c>
      <c r="F470" s="247">
        <v>189785</v>
      </c>
      <c r="G470" s="124" t="str">
        <f t="shared" si="7"/>
        <v>10060120075870121</v>
      </c>
    </row>
    <row r="471" spans="1:7" ht="38.25">
      <c r="A471" s="245" t="s">
        <v>1054</v>
      </c>
      <c r="B471" s="246" t="s">
        <v>5</v>
      </c>
      <c r="C471" s="246" t="s">
        <v>394</v>
      </c>
      <c r="D471" s="246" t="s">
        <v>1357</v>
      </c>
      <c r="E471" s="246" t="s">
        <v>1055</v>
      </c>
      <c r="F471" s="247">
        <v>57315</v>
      </c>
      <c r="G471" s="124" t="str">
        <f t="shared" si="7"/>
        <v>10060120075870129</v>
      </c>
    </row>
    <row r="472" spans="1:7" ht="25.5">
      <c r="A472" s="245" t="s">
        <v>599</v>
      </c>
      <c r="B472" s="246" t="s">
        <v>5</v>
      </c>
      <c r="C472" s="246" t="s">
        <v>394</v>
      </c>
      <c r="D472" s="246" t="s">
        <v>1006</v>
      </c>
      <c r="E472" s="246" t="s">
        <v>1174</v>
      </c>
      <c r="F472" s="247">
        <v>1025900</v>
      </c>
      <c r="G472" s="124" t="str">
        <f t="shared" si="7"/>
        <v>10068000000000</v>
      </c>
    </row>
    <row r="473" spans="1:7" ht="38.25">
      <c r="A473" s="245" t="s">
        <v>600</v>
      </c>
      <c r="B473" s="246" t="s">
        <v>5</v>
      </c>
      <c r="C473" s="246" t="s">
        <v>394</v>
      </c>
      <c r="D473" s="246" t="s">
        <v>1008</v>
      </c>
      <c r="E473" s="246" t="s">
        <v>1174</v>
      </c>
      <c r="F473" s="247">
        <v>1025900</v>
      </c>
      <c r="G473" s="124" t="str">
        <f t="shared" si="7"/>
        <v>10068020000000</v>
      </c>
    </row>
    <row r="474" spans="1:7" ht="63.75">
      <c r="A474" s="245" t="s">
        <v>1350</v>
      </c>
      <c r="B474" s="246" t="s">
        <v>5</v>
      </c>
      <c r="C474" s="246" t="s">
        <v>394</v>
      </c>
      <c r="D474" s="246" t="s">
        <v>1351</v>
      </c>
      <c r="E474" s="246" t="s">
        <v>1174</v>
      </c>
      <c r="F474" s="247">
        <v>1025900</v>
      </c>
      <c r="G474" s="124" t="str">
        <f t="shared" si="7"/>
        <v>10068020002890</v>
      </c>
    </row>
    <row r="475" spans="1:7" ht="51">
      <c r="A475" s="245" t="s">
        <v>1319</v>
      </c>
      <c r="B475" s="246" t="s">
        <v>5</v>
      </c>
      <c r="C475" s="246" t="s">
        <v>394</v>
      </c>
      <c r="D475" s="246" t="s">
        <v>1351</v>
      </c>
      <c r="E475" s="246" t="s">
        <v>273</v>
      </c>
      <c r="F475" s="247">
        <v>1015900</v>
      </c>
      <c r="G475" s="124" t="str">
        <f t="shared" si="7"/>
        <v>10068020002890100</v>
      </c>
    </row>
    <row r="476" spans="1:7" ht="25.5">
      <c r="A476" s="245" t="s">
        <v>1204</v>
      </c>
      <c r="B476" s="246" t="s">
        <v>5</v>
      </c>
      <c r="C476" s="246" t="s">
        <v>394</v>
      </c>
      <c r="D476" s="246" t="s">
        <v>1351</v>
      </c>
      <c r="E476" s="246" t="s">
        <v>28</v>
      </c>
      <c r="F476" s="247">
        <v>1015900</v>
      </c>
      <c r="G476" s="124" t="str">
        <f t="shared" si="7"/>
        <v>10068020002890120</v>
      </c>
    </row>
    <row r="477" spans="1:7" ht="25.5">
      <c r="A477" s="245" t="s">
        <v>953</v>
      </c>
      <c r="B477" s="246" t="s">
        <v>5</v>
      </c>
      <c r="C477" s="246" t="s">
        <v>394</v>
      </c>
      <c r="D477" s="246" t="s">
        <v>1351</v>
      </c>
      <c r="E477" s="246" t="s">
        <v>324</v>
      </c>
      <c r="F477" s="247">
        <v>684846</v>
      </c>
      <c r="G477" s="124" t="str">
        <f t="shared" si="7"/>
        <v>10068020002890121</v>
      </c>
    </row>
    <row r="478" spans="1:7" ht="38.25">
      <c r="A478" s="245" t="s">
        <v>325</v>
      </c>
      <c r="B478" s="246" t="s">
        <v>5</v>
      </c>
      <c r="C478" s="246" t="s">
        <v>394</v>
      </c>
      <c r="D478" s="246" t="s">
        <v>1351</v>
      </c>
      <c r="E478" s="246" t="s">
        <v>326</v>
      </c>
      <c r="F478" s="247">
        <v>124200</v>
      </c>
      <c r="G478" s="124" t="str">
        <f t="shared" si="7"/>
        <v>10068020002890122</v>
      </c>
    </row>
    <row r="479" spans="1:7" ht="38.25">
      <c r="A479" s="245" t="s">
        <v>1054</v>
      </c>
      <c r="B479" s="246" t="s">
        <v>5</v>
      </c>
      <c r="C479" s="246" t="s">
        <v>394</v>
      </c>
      <c r="D479" s="246" t="s">
        <v>1351</v>
      </c>
      <c r="E479" s="246" t="s">
        <v>1055</v>
      </c>
      <c r="F479" s="247">
        <v>206854</v>
      </c>
      <c r="G479" s="124" t="str">
        <f t="shared" si="7"/>
        <v>10068020002890129</v>
      </c>
    </row>
    <row r="480" spans="1:7" ht="25.5">
      <c r="A480" s="245" t="s">
        <v>1320</v>
      </c>
      <c r="B480" s="246" t="s">
        <v>5</v>
      </c>
      <c r="C480" s="246" t="s">
        <v>394</v>
      </c>
      <c r="D480" s="246" t="s">
        <v>1351</v>
      </c>
      <c r="E480" s="246" t="s">
        <v>1321</v>
      </c>
      <c r="F480" s="247">
        <v>10000</v>
      </c>
      <c r="G480" s="124" t="str">
        <f t="shared" si="7"/>
        <v>10068020002890200</v>
      </c>
    </row>
    <row r="481" spans="1:7" ht="25.5">
      <c r="A481" s="245" t="s">
        <v>1197</v>
      </c>
      <c r="B481" s="246" t="s">
        <v>5</v>
      </c>
      <c r="C481" s="246" t="s">
        <v>394</v>
      </c>
      <c r="D481" s="246" t="s">
        <v>1351</v>
      </c>
      <c r="E481" s="246" t="s">
        <v>1198</v>
      </c>
      <c r="F481" s="247">
        <v>10000</v>
      </c>
      <c r="G481" s="124" t="str">
        <f t="shared" si="7"/>
        <v>10068020002890240</v>
      </c>
    </row>
    <row r="482" spans="1:7">
      <c r="A482" s="245" t="s">
        <v>1224</v>
      </c>
      <c r="B482" s="246" t="s">
        <v>5</v>
      </c>
      <c r="C482" s="246" t="s">
        <v>394</v>
      </c>
      <c r="D482" s="246" t="s">
        <v>1351</v>
      </c>
      <c r="E482" s="246" t="s">
        <v>329</v>
      </c>
      <c r="F482" s="247">
        <v>10000</v>
      </c>
      <c r="G482" s="124" t="str">
        <f t="shared" si="7"/>
        <v>10068020002890244</v>
      </c>
    </row>
    <row r="483" spans="1:7" ht="25.5">
      <c r="A483" s="245" t="s">
        <v>1062</v>
      </c>
      <c r="B483" s="246" t="s">
        <v>354</v>
      </c>
      <c r="C483" s="246" t="s">
        <v>1174</v>
      </c>
      <c r="D483" s="246" t="s">
        <v>1174</v>
      </c>
      <c r="E483" s="246" t="s">
        <v>1174</v>
      </c>
      <c r="F483" s="247">
        <v>9444476</v>
      </c>
      <c r="G483" s="124" t="str">
        <f t="shared" si="7"/>
        <v/>
      </c>
    </row>
    <row r="484" spans="1:7">
      <c r="A484" s="245" t="s">
        <v>234</v>
      </c>
      <c r="B484" s="246" t="s">
        <v>354</v>
      </c>
      <c r="C484" s="246" t="s">
        <v>1135</v>
      </c>
      <c r="D484" s="246" t="s">
        <v>1174</v>
      </c>
      <c r="E484" s="246" t="s">
        <v>1174</v>
      </c>
      <c r="F484" s="247">
        <v>9444476</v>
      </c>
      <c r="G484" s="124" t="str">
        <f t="shared" si="7"/>
        <v>0100</v>
      </c>
    </row>
    <row r="485" spans="1:7">
      <c r="A485" s="245" t="s">
        <v>217</v>
      </c>
      <c r="B485" s="246" t="s">
        <v>354</v>
      </c>
      <c r="C485" s="246" t="s">
        <v>337</v>
      </c>
      <c r="D485" s="246" t="s">
        <v>1174</v>
      </c>
      <c r="E485" s="246" t="s">
        <v>1174</v>
      </c>
      <c r="F485" s="247">
        <v>9444476</v>
      </c>
      <c r="G485" s="124" t="str">
        <f t="shared" si="7"/>
        <v>0113</v>
      </c>
    </row>
    <row r="486" spans="1:7" ht="25.5">
      <c r="A486" s="245" t="s">
        <v>601</v>
      </c>
      <c r="B486" s="246" t="s">
        <v>354</v>
      </c>
      <c r="C486" s="246" t="s">
        <v>337</v>
      </c>
      <c r="D486" s="246" t="s">
        <v>1011</v>
      </c>
      <c r="E486" s="246" t="s">
        <v>1174</v>
      </c>
      <c r="F486" s="247">
        <v>9444476</v>
      </c>
      <c r="G486" s="124" t="str">
        <f t="shared" si="7"/>
        <v>01139000000000</v>
      </c>
    </row>
    <row r="487" spans="1:7" ht="25.5">
      <c r="A487" s="245" t="s">
        <v>1063</v>
      </c>
      <c r="B487" s="246" t="s">
        <v>354</v>
      </c>
      <c r="C487" s="246" t="s">
        <v>337</v>
      </c>
      <c r="D487" s="246" t="s">
        <v>1064</v>
      </c>
      <c r="E487" s="246" t="s">
        <v>1174</v>
      </c>
      <c r="F487" s="247">
        <v>9444476</v>
      </c>
      <c r="G487" s="124" t="str">
        <f t="shared" si="7"/>
        <v>01139070000000</v>
      </c>
    </row>
    <row r="488" spans="1:7" ht="51">
      <c r="A488" s="245" t="s">
        <v>2078</v>
      </c>
      <c r="B488" s="246" t="s">
        <v>354</v>
      </c>
      <c r="C488" s="246" t="s">
        <v>337</v>
      </c>
      <c r="D488" s="246" t="s">
        <v>2079</v>
      </c>
      <c r="E488" s="246" t="s">
        <v>1174</v>
      </c>
      <c r="F488" s="247">
        <v>1127855</v>
      </c>
      <c r="G488" s="124" t="str">
        <f t="shared" si="7"/>
        <v>01139070027242</v>
      </c>
    </row>
    <row r="489" spans="1:7" ht="51">
      <c r="A489" s="245" t="s">
        <v>1319</v>
      </c>
      <c r="B489" s="246" t="s">
        <v>354</v>
      </c>
      <c r="C489" s="246" t="s">
        <v>337</v>
      </c>
      <c r="D489" s="246" t="s">
        <v>2079</v>
      </c>
      <c r="E489" s="246" t="s">
        <v>273</v>
      </c>
      <c r="F489" s="247">
        <v>1127855</v>
      </c>
      <c r="G489" s="124" t="str">
        <f t="shared" si="7"/>
        <v>01139070027242100</v>
      </c>
    </row>
    <row r="490" spans="1:7" ht="25.5">
      <c r="A490" s="245" t="s">
        <v>1204</v>
      </c>
      <c r="B490" s="246" t="s">
        <v>354</v>
      </c>
      <c r="C490" s="246" t="s">
        <v>337</v>
      </c>
      <c r="D490" s="246" t="s">
        <v>2079</v>
      </c>
      <c r="E490" s="246" t="s">
        <v>28</v>
      </c>
      <c r="F490" s="247">
        <v>1127855</v>
      </c>
      <c r="G490" s="124" t="str">
        <f t="shared" si="7"/>
        <v>01139070027242120</v>
      </c>
    </row>
    <row r="491" spans="1:7" ht="25.5">
      <c r="A491" s="245" t="s">
        <v>953</v>
      </c>
      <c r="B491" s="246" t="s">
        <v>354</v>
      </c>
      <c r="C491" s="246" t="s">
        <v>337</v>
      </c>
      <c r="D491" s="246" t="s">
        <v>2079</v>
      </c>
      <c r="E491" s="246" t="s">
        <v>324</v>
      </c>
      <c r="F491" s="247">
        <v>866248</v>
      </c>
      <c r="G491" s="124" t="str">
        <f t="shared" si="7"/>
        <v>01139070027242121</v>
      </c>
    </row>
    <row r="492" spans="1:7" ht="38.25">
      <c r="A492" s="245" t="s">
        <v>1054</v>
      </c>
      <c r="B492" s="246" t="s">
        <v>354</v>
      </c>
      <c r="C492" s="246" t="s">
        <v>337</v>
      </c>
      <c r="D492" s="246" t="s">
        <v>2079</v>
      </c>
      <c r="E492" s="246" t="s">
        <v>1055</v>
      </c>
      <c r="F492" s="247">
        <v>261607</v>
      </c>
      <c r="G492" s="124" t="str">
        <f t="shared" si="7"/>
        <v>01139070027242129</v>
      </c>
    </row>
    <row r="493" spans="1:7" ht="25.5">
      <c r="A493" s="245" t="s">
        <v>1063</v>
      </c>
      <c r="B493" s="246" t="s">
        <v>354</v>
      </c>
      <c r="C493" s="246" t="s">
        <v>337</v>
      </c>
      <c r="D493" s="246" t="s">
        <v>1076</v>
      </c>
      <c r="E493" s="246" t="s">
        <v>1174</v>
      </c>
      <c r="F493" s="247">
        <v>8086621</v>
      </c>
      <c r="G493" s="124" t="str">
        <f t="shared" si="7"/>
        <v>01139070040000</v>
      </c>
    </row>
    <row r="494" spans="1:7" ht="51">
      <c r="A494" s="245" t="s">
        <v>1319</v>
      </c>
      <c r="B494" s="246" t="s">
        <v>354</v>
      </c>
      <c r="C494" s="246" t="s">
        <v>337</v>
      </c>
      <c r="D494" s="246" t="s">
        <v>1076</v>
      </c>
      <c r="E494" s="246" t="s">
        <v>273</v>
      </c>
      <c r="F494" s="247">
        <v>7676847</v>
      </c>
      <c r="G494" s="124" t="str">
        <f t="shared" si="7"/>
        <v>01139070040000100</v>
      </c>
    </row>
    <row r="495" spans="1:7" ht="25.5">
      <c r="A495" s="245" t="s">
        <v>1204</v>
      </c>
      <c r="B495" s="246" t="s">
        <v>354</v>
      </c>
      <c r="C495" s="246" t="s">
        <v>337</v>
      </c>
      <c r="D495" s="246" t="s">
        <v>1076</v>
      </c>
      <c r="E495" s="246" t="s">
        <v>28</v>
      </c>
      <c r="F495" s="247">
        <v>7676847</v>
      </c>
      <c r="G495" s="124" t="str">
        <f t="shared" si="7"/>
        <v>01139070040000120</v>
      </c>
    </row>
    <row r="496" spans="1:7" ht="25.5">
      <c r="A496" s="245" t="s">
        <v>953</v>
      </c>
      <c r="B496" s="246" t="s">
        <v>354</v>
      </c>
      <c r="C496" s="246" t="s">
        <v>337</v>
      </c>
      <c r="D496" s="246" t="s">
        <v>1076</v>
      </c>
      <c r="E496" s="246" t="s">
        <v>324</v>
      </c>
      <c r="F496" s="247">
        <v>5880835</v>
      </c>
      <c r="G496" s="124" t="str">
        <f t="shared" ref="G496:G559" si="8">CONCATENATE(C496,D496,E496)</f>
        <v>01139070040000121</v>
      </c>
    </row>
    <row r="497" spans="1:7" ht="38.25">
      <c r="A497" s="245" t="s">
        <v>325</v>
      </c>
      <c r="B497" s="246" t="s">
        <v>354</v>
      </c>
      <c r="C497" s="246" t="s">
        <v>337</v>
      </c>
      <c r="D497" s="246" t="s">
        <v>1076</v>
      </c>
      <c r="E497" s="246" t="s">
        <v>326</v>
      </c>
      <c r="F497" s="247">
        <v>20000</v>
      </c>
      <c r="G497" s="124" t="str">
        <f t="shared" si="8"/>
        <v>01139070040000122</v>
      </c>
    </row>
    <row r="498" spans="1:7" ht="38.25">
      <c r="A498" s="245" t="s">
        <v>1054</v>
      </c>
      <c r="B498" s="246" t="s">
        <v>354</v>
      </c>
      <c r="C498" s="246" t="s">
        <v>337</v>
      </c>
      <c r="D498" s="246" t="s">
        <v>1076</v>
      </c>
      <c r="E498" s="246" t="s">
        <v>1055</v>
      </c>
      <c r="F498" s="247">
        <v>1776012</v>
      </c>
      <c r="G498" s="124" t="str">
        <f t="shared" si="8"/>
        <v>01139070040000129</v>
      </c>
    </row>
    <row r="499" spans="1:7" ht="25.5">
      <c r="A499" s="245" t="s">
        <v>1320</v>
      </c>
      <c r="B499" s="246" t="s">
        <v>354</v>
      </c>
      <c r="C499" s="246" t="s">
        <v>337</v>
      </c>
      <c r="D499" s="246" t="s">
        <v>1076</v>
      </c>
      <c r="E499" s="246" t="s">
        <v>1321</v>
      </c>
      <c r="F499" s="247">
        <v>409774</v>
      </c>
      <c r="G499" s="124" t="str">
        <f t="shared" si="8"/>
        <v>01139070040000200</v>
      </c>
    </row>
    <row r="500" spans="1:7" ht="25.5">
      <c r="A500" s="245" t="s">
        <v>1197</v>
      </c>
      <c r="B500" s="246" t="s">
        <v>354</v>
      </c>
      <c r="C500" s="246" t="s">
        <v>337</v>
      </c>
      <c r="D500" s="246" t="s">
        <v>1076</v>
      </c>
      <c r="E500" s="246" t="s">
        <v>1198</v>
      </c>
      <c r="F500" s="247">
        <v>409774</v>
      </c>
      <c r="G500" s="124" t="str">
        <f t="shared" si="8"/>
        <v>01139070040000240</v>
      </c>
    </row>
    <row r="501" spans="1:7">
      <c r="A501" s="245" t="s">
        <v>1224</v>
      </c>
      <c r="B501" s="246" t="s">
        <v>354</v>
      </c>
      <c r="C501" s="246" t="s">
        <v>337</v>
      </c>
      <c r="D501" s="246" t="s">
        <v>1076</v>
      </c>
      <c r="E501" s="246" t="s">
        <v>329</v>
      </c>
      <c r="F501" s="247">
        <v>409774</v>
      </c>
      <c r="G501" s="124" t="str">
        <f t="shared" si="8"/>
        <v>01139070040000244</v>
      </c>
    </row>
    <row r="502" spans="1:7" ht="38.25">
      <c r="A502" s="245" t="s">
        <v>1145</v>
      </c>
      <c r="B502" s="246" t="s">
        <v>354</v>
      </c>
      <c r="C502" s="246" t="s">
        <v>337</v>
      </c>
      <c r="D502" s="246" t="s">
        <v>1146</v>
      </c>
      <c r="E502" s="246" t="s">
        <v>1174</v>
      </c>
      <c r="F502" s="247">
        <v>230000</v>
      </c>
      <c r="G502" s="124" t="str">
        <f t="shared" si="8"/>
        <v>01139070047000</v>
      </c>
    </row>
    <row r="503" spans="1:7" ht="51">
      <c r="A503" s="245" t="s">
        <v>1319</v>
      </c>
      <c r="B503" s="246" t="s">
        <v>354</v>
      </c>
      <c r="C503" s="246" t="s">
        <v>337</v>
      </c>
      <c r="D503" s="246" t="s">
        <v>1146</v>
      </c>
      <c r="E503" s="246" t="s">
        <v>273</v>
      </c>
      <c r="F503" s="247">
        <v>230000</v>
      </c>
      <c r="G503" s="124" t="str">
        <f t="shared" si="8"/>
        <v>01139070047000100</v>
      </c>
    </row>
    <row r="504" spans="1:7" ht="25.5">
      <c r="A504" s="245" t="s">
        <v>1204</v>
      </c>
      <c r="B504" s="246" t="s">
        <v>354</v>
      </c>
      <c r="C504" s="246" t="s">
        <v>337</v>
      </c>
      <c r="D504" s="246" t="s">
        <v>1146</v>
      </c>
      <c r="E504" s="246" t="s">
        <v>28</v>
      </c>
      <c r="F504" s="247">
        <v>230000</v>
      </c>
      <c r="G504" s="124" t="str">
        <f t="shared" si="8"/>
        <v>01139070047000120</v>
      </c>
    </row>
    <row r="505" spans="1:7" ht="38.25">
      <c r="A505" s="245" t="s">
        <v>325</v>
      </c>
      <c r="B505" s="246" t="s">
        <v>354</v>
      </c>
      <c r="C505" s="246" t="s">
        <v>337</v>
      </c>
      <c r="D505" s="246" t="s">
        <v>1146</v>
      </c>
      <c r="E505" s="246" t="s">
        <v>326</v>
      </c>
      <c r="F505" s="247">
        <v>230000</v>
      </c>
      <c r="G505" s="124" t="str">
        <f t="shared" si="8"/>
        <v>01139070047000122</v>
      </c>
    </row>
    <row r="506" spans="1:7" ht="25.5">
      <c r="A506" s="245" t="s">
        <v>253</v>
      </c>
      <c r="B506" s="246" t="s">
        <v>201</v>
      </c>
      <c r="C506" s="246" t="s">
        <v>1174</v>
      </c>
      <c r="D506" s="246" t="s">
        <v>1174</v>
      </c>
      <c r="E506" s="246" t="s">
        <v>1174</v>
      </c>
      <c r="F506" s="247">
        <v>226910646.53999999</v>
      </c>
      <c r="G506" s="124" t="str">
        <f t="shared" si="8"/>
        <v/>
      </c>
    </row>
    <row r="507" spans="1:7">
      <c r="A507" s="245" t="s">
        <v>239</v>
      </c>
      <c r="B507" s="246" t="s">
        <v>201</v>
      </c>
      <c r="C507" s="246" t="s">
        <v>1141</v>
      </c>
      <c r="D507" s="246" t="s">
        <v>1174</v>
      </c>
      <c r="E507" s="246" t="s">
        <v>1174</v>
      </c>
      <c r="F507" s="247">
        <v>185257611.53999999</v>
      </c>
      <c r="G507" s="124" t="str">
        <f t="shared" si="8"/>
        <v>0500</v>
      </c>
    </row>
    <row r="508" spans="1:7">
      <c r="A508" s="245" t="s">
        <v>3</v>
      </c>
      <c r="B508" s="246" t="s">
        <v>201</v>
      </c>
      <c r="C508" s="246" t="s">
        <v>386</v>
      </c>
      <c r="D508" s="246" t="s">
        <v>1174</v>
      </c>
      <c r="E508" s="246" t="s">
        <v>1174</v>
      </c>
      <c r="F508" s="247">
        <v>500000</v>
      </c>
      <c r="G508" s="124" t="str">
        <f t="shared" si="8"/>
        <v>0501</v>
      </c>
    </row>
    <row r="509" spans="1:7" ht="25.5">
      <c r="A509" s="245" t="s">
        <v>596</v>
      </c>
      <c r="B509" s="246" t="s">
        <v>201</v>
      </c>
      <c r="C509" s="246" t="s">
        <v>386</v>
      </c>
      <c r="D509" s="246" t="s">
        <v>997</v>
      </c>
      <c r="E509" s="246" t="s">
        <v>1174</v>
      </c>
      <c r="F509" s="247">
        <v>500000</v>
      </c>
      <c r="G509" s="124" t="str">
        <f t="shared" si="8"/>
        <v>05011000000000</v>
      </c>
    </row>
    <row r="510" spans="1:7" ht="25.5">
      <c r="A510" s="245" t="s">
        <v>919</v>
      </c>
      <c r="B510" s="246" t="s">
        <v>201</v>
      </c>
      <c r="C510" s="246" t="s">
        <v>386</v>
      </c>
      <c r="D510" s="246" t="s">
        <v>2080</v>
      </c>
      <c r="E510" s="246" t="s">
        <v>1174</v>
      </c>
      <c r="F510" s="247">
        <v>500000</v>
      </c>
      <c r="G510" s="124" t="str">
        <f t="shared" si="8"/>
        <v>05011030000000</v>
      </c>
    </row>
    <row r="511" spans="1:7" ht="63.75">
      <c r="A511" s="245" t="s">
        <v>923</v>
      </c>
      <c r="B511" s="246" t="s">
        <v>201</v>
      </c>
      <c r="C511" s="246" t="s">
        <v>386</v>
      </c>
      <c r="D511" s="246" t="s">
        <v>922</v>
      </c>
      <c r="E511" s="246" t="s">
        <v>1174</v>
      </c>
      <c r="F511" s="247">
        <v>500000</v>
      </c>
      <c r="G511" s="124" t="str">
        <f t="shared" si="8"/>
        <v>05011030080000</v>
      </c>
    </row>
    <row r="512" spans="1:7" ht="25.5">
      <c r="A512" s="245" t="s">
        <v>1320</v>
      </c>
      <c r="B512" s="246" t="s">
        <v>201</v>
      </c>
      <c r="C512" s="246" t="s">
        <v>386</v>
      </c>
      <c r="D512" s="246" t="s">
        <v>922</v>
      </c>
      <c r="E512" s="246" t="s">
        <v>1321</v>
      </c>
      <c r="F512" s="247">
        <v>500000</v>
      </c>
      <c r="G512" s="124" t="str">
        <f t="shared" si="8"/>
        <v>05011030080000200</v>
      </c>
    </row>
    <row r="513" spans="1:7" ht="25.5">
      <c r="A513" s="245" t="s">
        <v>1197</v>
      </c>
      <c r="B513" s="246" t="s">
        <v>201</v>
      </c>
      <c r="C513" s="246" t="s">
        <v>386</v>
      </c>
      <c r="D513" s="246" t="s">
        <v>922</v>
      </c>
      <c r="E513" s="246" t="s">
        <v>1198</v>
      </c>
      <c r="F513" s="247">
        <v>500000</v>
      </c>
      <c r="G513" s="124" t="str">
        <f t="shared" si="8"/>
        <v>05011030080000240</v>
      </c>
    </row>
    <row r="514" spans="1:7" ht="25.5">
      <c r="A514" s="245" t="s">
        <v>343</v>
      </c>
      <c r="B514" s="246" t="s">
        <v>201</v>
      </c>
      <c r="C514" s="246" t="s">
        <v>386</v>
      </c>
      <c r="D514" s="246" t="s">
        <v>922</v>
      </c>
      <c r="E514" s="246" t="s">
        <v>344</v>
      </c>
      <c r="F514" s="247">
        <v>500000</v>
      </c>
      <c r="G514" s="124" t="str">
        <f t="shared" si="8"/>
        <v>05011030080000243</v>
      </c>
    </row>
    <row r="515" spans="1:7">
      <c r="A515" s="245" t="s">
        <v>146</v>
      </c>
      <c r="B515" s="246" t="s">
        <v>201</v>
      </c>
      <c r="C515" s="246" t="s">
        <v>364</v>
      </c>
      <c r="D515" s="246" t="s">
        <v>1174</v>
      </c>
      <c r="E515" s="246" t="s">
        <v>1174</v>
      </c>
      <c r="F515" s="247">
        <v>175120277.80000001</v>
      </c>
      <c r="G515" s="124" t="str">
        <f t="shared" si="8"/>
        <v>0502</v>
      </c>
    </row>
    <row r="516" spans="1:7" ht="38.25">
      <c r="A516" s="245" t="s">
        <v>452</v>
      </c>
      <c r="B516" s="246" t="s">
        <v>201</v>
      </c>
      <c r="C516" s="246" t="s">
        <v>364</v>
      </c>
      <c r="D516" s="246" t="s">
        <v>974</v>
      </c>
      <c r="E516" s="246" t="s">
        <v>1174</v>
      </c>
      <c r="F516" s="247">
        <v>175120277.80000001</v>
      </c>
      <c r="G516" s="124" t="str">
        <f t="shared" si="8"/>
        <v>05020300000000</v>
      </c>
    </row>
    <row r="517" spans="1:7" ht="38.25">
      <c r="A517" s="245" t="s">
        <v>593</v>
      </c>
      <c r="B517" s="246" t="s">
        <v>201</v>
      </c>
      <c r="C517" s="246" t="s">
        <v>364</v>
      </c>
      <c r="D517" s="246" t="s">
        <v>977</v>
      </c>
      <c r="E517" s="246" t="s">
        <v>1174</v>
      </c>
      <c r="F517" s="247">
        <v>163020277.80000001</v>
      </c>
      <c r="G517" s="124" t="str">
        <f t="shared" si="8"/>
        <v>05020350000000</v>
      </c>
    </row>
    <row r="518" spans="1:7" ht="89.25">
      <c r="A518" s="245" t="s">
        <v>387</v>
      </c>
      <c r="B518" s="246" t="s">
        <v>201</v>
      </c>
      <c r="C518" s="246" t="s">
        <v>364</v>
      </c>
      <c r="D518" s="246" t="s">
        <v>693</v>
      </c>
      <c r="E518" s="246" t="s">
        <v>1174</v>
      </c>
      <c r="F518" s="247">
        <v>12190341.4</v>
      </c>
      <c r="G518" s="124" t="str">
        <f t="shared" si="8"/>
        <v>05020350080000</v>
      </c>
    </row>
    <row r="519" spans="1:7" ht="25.5">
      <c r="A519" s="245" t="s">
        <v>1320</v>
      </c>
      <c r="B519" s="246" t="s">
        <v>201</v>
      </c>
      <c r="C519" s="246" t="s">
        <v>364</v>
      </c>
      <c r="D519" s="246" t="s">
        <v>693</v>
      </c>
      <c r="E519" s="246" t="s">
        <v>1321</v>
      </c>
      <c r="F519" s="247">
        <v>10139241.4</v>
      </c>
      <c r="G519" s="124" t="str">
        <f t="shared" si="8"/>
        <v>05020350080000200</v>
      </c>
    </row>
    <row r="520" spans="1:7" ht="25.5">
      <c r="A520" s="245" t="s">
        <v>1197</v>
      </c>
      <c r="B520" s="246" t="s">
        <v>201</v>
      </c>
      <c r="C520" s="246" t="s">
        <v>364</v>
      </c>
      <c r="D520" s="246" t="s">
        <v>693</v>
      </c>
      <c r="E520" s="246" t="s">
        <v>1198</v>
      </c>
      <c r="F520" s="247">
        <v>10139241.4</v>
      </c>
      <c r="G520" s="124" t="str">
        <f t="shared" si="8"/>
        <v>05020350080000240</v>
      </c>
    </row>
    <row r="521" spans="1:7" ht="25.5">
      <c r="A521" s="245" t="s">
        <v>343</v>
      </c>
      <c r="B521" s="246" t="s">
        <v>201</v>
      </c>
      <c r="C521" s="246" t="s">
        <v>364</v>
      </c>
      <c r="D521" s="246" t="s">
        <v>693</v>
      </c>
      <c r="E521" s="246" t="s">
        <v>344</v>
      </c>
      <c r="F521" s="247">
        <v>8375230.5999999996</v>
      </c>
      <c r="G521" s="124" t="str">
        <f t="shared" si="8"/>
        <v>05020350080000243</v>
      </c>
    </row>
    <row r="522" spans="1:7">
      <c r="A522" s="245" t="s">
        <v>1224</v>
      </c>
      <c r="B522" s="246" t="s">
        <v>201</v>
      </c>
      <c r="C522" s="246" t="s">
        <v>364</v>
      </c>
      <c r="D522" s="246" t="s">
        <v>693</v>
      </c>
      <c r="E522" s="246" t="s">
        <v>329</v>
      </c>
      <c r="F522" s="247">
        <v>1764010.8</v>
      </c>
      <c r="G522" s="124" t="str">
        <f t="shared" si="8"/>
        <v>05020350080000244</v>
      </c>
    </row>
    <row r="523" spans="1:7" ht="25.5">
      <c r="A523" s="245" t="s">
        <v>1326</v>
      </c>
      <c r="B523" s="246" t="s">
        <v>201</v>
      </c>
      <c r="C523" s="246" t="s">
        <v>364</v>
      </c>
      <c r="D523" s="246" t="s">
        <v>693</v>
      </c>
      <c r="E523" s="246" t="s">
        <v>1327</v>
      </c>
      <c r="F523" s="247">
        <v>2051100</v>
      </c>
      <c r="G523" s="124" t="str">
        <f t="shared" si="8"/>
        <v>05020350080000400</v>
      </c>
    </row>
    <row r="524" spans="1:7">
      <c r="A524" s="245" t="s">
        <v>1208</v>
      </c>
      <c r="B524" s="246" t="s">
        <v>201</v>
      </c>
      <c r="C524" s="246" t="s">
        <v>364</v>
      </c>
      <c r="D524" s="246" t="s">
        <v>693</v>
      </c>
      <c r="E524" s="246" t="s">
        <v>75</v>
      </c>
      <c r="F524" s="247">
        <v>2051100</v>
      </c>
      <c r="G524" s="124" t="str">
        <f t="shared" si="8"/>
        <v>05020350080000410</v>
      </c>
    </row>
    <row r="525" spans="1:7" ht="38.25">
      <c r="A525" s="245" t="s">
        <v>1976</v>
      </c>
      <c r="B525" s="246" t="s">
        <v>201</v>
      </c>
      <c r="C525" s="246" t="s">
        <v>364</v>
      </c>
      <c r="D525" s="246" t="s">
        <v>693</v>
      </c>
      <c r="E525" s="246" t="s">
        <v>1977</v>
      </c>
      <c r="F525" s="247">
        <v>2051100</v>
      </c>
      <c r="G525" s="124" t="str">
        <f t="shared" si="8"/>
        <v>05020350080000414</v>
      </c>
    </row>
    <row r="526" spans="1:7" ht="102">
      <c r="A526" s="245" t="s">
        <v>2180</v>
      </c>
      <c r="B526" s="246" t="s">
        <v>201</v>
      </c>
      <c r="C526" s="246" t="s">
        <v>364</v>
      </c>
      <c r="D526" s="246" t="s">
        <v>2181</v>
      </c>
      <c r="E526" s="246" t="s">
        <v>1174</v>
      </c>
      <c r="F526" s="247">
        <v>200000</v>
      </c>
      <c r="G526" s="124" t="str">
        <f t="shared" si="8"/>
        <v>05020350080010</v>
      </c>
    </row>
    <row r="527" spans="1:7" ht="25.5">
      <c r="A527" s="245" t="s">
        <v>1320</v>
      </c>
      <c r="B527" s="246" t="s">
        <v>201</v>
      </c>
      <c r="C527" s="246" t="s">
        <v>364</v>
      </c>
      <c r="D527" s="246" t="s">
        <v>2181</v>
      </c>
      <c r="E527" s="246" t="s">
        <v>1321</v>
      </c>
      <c r="F527" s="247">
        <v>200000</v>
      </c>
      <c r="G527" s="124" t="str">
        <f t="shared" si="8"/>
        <v>05020350080010200</v>
      </c>
    </row>
    <row r="528" spans="1:7" ht="25.5">
      <c r="A528" s="245" t="s">
        <v>1197</v>
      </c>
      <c r="B528" s="246" t="s">
        <v>201</v>
      </c>
      <c r="C528" s="246" t="s">
        <v>364</v>
      </c>
      <c r="D528" s="246" t="s">
        <v>2181</v>
      </c>
      <c r="E528" s="246" t="s">
        <v>1198</v>
      </c>
      <c r="F528" s="247">
        <v>200000</v>
      </c>
      <c r="G528" s="124" t="str">
        <f t="shared" si="8"/>
        <v>05020350080010240</v>
      </c>
    </row>
    <row r="529" spans="1:7">
      <c r="A529" s="245" t="s">
        <v>1224</v>
      </c>
      <c r="B529" s="246" t="s">
        <v>201</v>
      </c>
      <c r="C529" s="246" t="s">
        <v>364</v>
      </c>
      <c r="D529" s="246" t="s">
        <v>2181</v>
      </c>
      <c r="E529" s="246" t="s">
        <v>329</v>
      </c>
      <c r="F529" s="247">
        <v>200000</v>
      </c>
      <c r="G529" s="124" t="str">
        <f t="shared" si="8"/>
        <v>05020350080010244</v>
      </c>
    </row>
    <row r="530" spans="1:7" ht="89.25">
      <c r="A530" s="245" t="s">
        <v>1783</v>
      </c>
      <c r="B530" s="246" t="s">
        <v>201</v>
      </c>
      <c r="C530" s="246" t="s">
        <v>364</v>
      </c>
      <c r="D530" s="246" t="s">
        <v>1504</v>
      </c>
      <c r="E530" s="246" t="s">
        <v>1174</v>
      </c>
      <c r="F530" s="247">
        <v>6150000</v>
      </c>
      <c r="G530" s="124" t="str">
        <f t="shared" si="8"/>
        <v>0502035008Ф000</v>
      </c>
    </row>
    <row r="531" spans="1:7" ht="25.5">
      <c r="A531" s="245" t="s">
        <v>1320</v>
      </c>
      <c r="B531" s="246" t="s">
        <v>201</v>
      </c>
      <c r="C531" s="246" t="s">
        <v>364</v>
      </c>
      <c r="D531" s="246" t="s">
        <v>1504</v>
      </c>
      <c r="E531" s="246" t="s">
        <v>1321</v>
      </c>
      <c r="F531" s="247">
        <v>6150000</v>
      </c>
      <c r="G531" s="124" t="str">
        <f t="shared" si="8"/>
        <v>0502035008Ф000200</v>
      </c>
    </row>
    <row r="532" spans="1:7" ht="25.5">
      <c r="A532" s="245" t="s">
        <v>1197</v>
      </c>
      <c r="B532" s="246" t="s">
        <v>201</v>
      </c>
      <c r="C532" s="246" t="s">
        <v>364</v>
      </c>
      <c r="D532" s="246" t="s">
        <v>1504</v>
      </c>
      <c r="E532" s="246" t="s">
        <v>1198</v>
      </c>
      <c r="F532" s="247">
        <v>6150000</v>
      </c>
      <c r="G532" s="124" t="str">
        <f t="shared" si="8"/>
        <v>0502035008Ф000240</v>
      </c>
    </row>
    <row r="533" spans="1:7">
      <c r="A533" s="245" t="s">
        <v>1224</v>
      </c>
      <c r="B533" s="246" t="s">
        <v>201</v>
      </c>
      <c r="C533" s="246" t="s">
        <v>364</v>
      </c>
      <c r="D533" s="246" t="s">
        <v>1504</v>
      </c>
      <c r="E533" s="246" t="s">
        <v>329</v>
      </c>
      <c r="F533" s="247">
        <v>6150000</v>
      </c>
      <c r="G533" s="124" t="str">
        <f t="shared" si="8"/>
        <v>0502035008Ф000244</v>
      </c>
    </row>
    <row r="534" spans="1:7" ht="204">
      <c r="A534" s="245" t="s">
        <v>1518</v>
      </c>
      <c r="B534" s="246" t="s">
        <v>201</v>
      </c>
      <c r="C534" s="246" t="s">
        <v>364</v>
      </c>
      <c r="D534" s="246" t="s">
        <v>1505</v>
      </c>
      <c r="E534" s="246" t="s">
        <v>1174</v>
      </c>
      <c r="F534" s="247">
        <v>144479936.40000001</v>
      </c>
      <c r="G534" s="124" t="str">
        <f t="shared" si="8"/>
        <v>050203500S5710</v>
      </c>
    </row>
    <row r="535" spans="1:7" ht="25.5">
      <c r="A535" s="245" t="s">
        <v>1320</v>
      </c>
      <c r="B535" s="246" t="s">
        <v>201</v>
      </c>
      <c r="C535" s="246" t="s">
        <v>364</v>
      </c>
      <c r="D535" s="246" t="s">
        <v>1505</v>
      </c>
      <c r="E535" s="246" t="s">
        <v>1321</v>
      </c>
      <c r="F535" s="247">
        <v>144479936.40000001</v>
      </c>
      <c r="G535" s="124" t="str">
        <f t="shared" si="8"/>
        <v>050203500S5710200</v>
      </c>
    </row>
    <row r="536" spans="1:7" ht="25.5">
      <c r="A536" s="245" t="s">
        <v>1197</v>
      </c>
      <c r="B536" s="246" t="s">
        <v>201</v>
      </c>
      <c r="C536" s="246" t="s">
        <v>364</v>
      </c>
      <c r="D536" s="246" t="s">
        <v>1505</v>
      </c>
      <c r="E536" s="246" t="s">
        <v>1198</v>
      </c>
      <c r="F536" s="247">
        <v>144479936.40000001</v>
      </c>
      <c r="G536" s="124" t="str">
        <f t="shared" si="8"/>
        <v>050203500S5710240</v>
      </c>
    </row>
    <row r="537" spans="1:7" ht="25.5">
      <c r="A537" s="245" t="s">
        <v>343</v>
      </c>
      <c r="B537" s="246" t="s">
        <v>201</v>
      </c>
      <c r="C537" s="246" t="s">
        <v>364</v>
      </c>
      <c r="D537" s="246" t="s">
        <v>1505</v>
      </c>
      <c r="E537" s="246" t="s">
        <v>344</v>
      </c>
      <c r="F537" s="247">
        <v>144479936.40000001</v>
      </c>
      <c r="G537" s="124" t="str">
        <f t="shared" si="8"/>
        <v>050203500S5710243</v>
      </c>
    </row>
    <row r="538" spans="1:7" ht="25.5">
      <c r="A538" s="245" t="s">
        <v>1974</v>
      </c>
      <c r="B538" s="246" t="s">
        <v>201</v>
      </c>
      <c r="C538" s="246" t="s">
        <v>364</v>
      </c>
      <c r="D538" s="246" t="s">
        <v>1975</v>
      </c>
      <c r="E538" s="246" t="s">
        <v>1174</v>
      </c>
      <c r="F538" s="247">
        <v>12100000</v>
      </c>
      <c r="G538" s="124" t="str">
        <f t="shared" si="8"/>
        <v>05020370000000</v>
      </c>
    </row>
    <row r="539" spans="1:7" ht="63.75">
      <c r="A539" s="245" t="s">
        <v>878</v>
      </c>
      <c r="B539" s="246" t="s">
        <v>201</v>
      </c>
      <c r="C539" s="246" t="s">
        <v>364</v>
      </c>
      <c r="D539" s="246" t="s">
        <v>877</v>
      </c>
      <c r="E539" s="246" t="s">
        <v>1174</v>
      </c>
      <c r="F539" s="247">
        <v>12100000</v>
      </c>
      <c r="G539" s="124" t="str">
        <f t="shared" si="8"/>
        <v>05020370080000</v>
      </c>
    </row>
    <row r="540" spans="1:7" ht="25.5">
      <c r="A540" s="245" t="s">
        <v>1326</v>
      </c>
      <c r="B540" s="246" t="s">
        <v>201</v>
      </c>
      <c r="C540" s="246" t="s">
        <v>364</v>
      </c>
      <c r="D540" s="246" t="s">
        <v>877</v>
      </c>
      <c r="E540" s="246" t="s">
        <v>1327</v>
      </c>
      <c r="F540" s="247">
        <v>12100000</v>
      </c>
      <c r="G540" s="124" t="str">
        <f t="shared" si="8"/>
        <v>05020370080000400</v>
      </c>
    </row>
    <row r="541" spans="1:7">
      <c r="A541" s="245" t="s">
        <v>1208</v>
      </c>
      <c r="B541" s="246" t="s">
        <v>201</v>
      </c>
      <c r="C541" s="246" t="s">
        <v>364</v>
      </c>
      <c r="D541" s="246" t="s">
        <v>877</v>
      </c>
      <c r="E541" s="246" t="s">
        <v>75</v>
      </c>
      <c r="F541" s="247">
        <v>12100000</v>
      </c>
      <c r="G541" s="124" t="str">
        <f t="shared" si="8"/>
        <v>05020370080000410</v>
      </c>
    </row>
    <row r="542" spans="1:7" ht="38.25">
      <c r="A542" s="245" t="s">
        <v>1976</v>
      </c>
      <c r="B542" s="246" t="s">
        <v>201</v>
      </c>
      <c r="C542" s="246" t="s">
        <v>364</v>
      </c>
      <c r="D542" s="246" t="s">
        <v>877</v>
      </c>
      <c r="E542" s="246" t="s">
        <v>1977</v>
      </c>
      <c r="F542" s="247">
        <v>12100000</v>
      </c>
      <c r="G542" s="124" t="str">
        <f t="shared" si="8"/>
        <v>05020370080000414</v>
      </c>
    </row>
    <row r="543" spans="1:7" ht="25.5">
      <c r="A543" s="245" t="s">
        <v>151</v>
      </c>
      <c r="B543" s="246" t="s">
        <v>201</v>
      </c>
      <c r="C543" s="246" t="s">
        <v>389</v>
      </c>
      <c r="D543" s="246" t="s">
        <v>1174</v>
      </c>
      <c r="E543" s="246" t="s">
        <v>1174</v>
      </c>
      <c r="F543" s="247">
        <v>9637333.7400000002</v>
      </c>
      <c r="G543" s="124" t="str">
        <f t="shared" si="8"/>
        <v>0505</v>
      </c>
    </row>
    <row r="544" spans="1:7" ht="25.5">
      <c r="A544" s="245" t="s">
        <v>601</v>
      </c>
      <c r="B544" s="246" t="s">
        <v>201</v>
      </c>
      <c r="C544" s="246" t="s">
        <v>389</v>
      </c>
      <c r="D544" s="246" t="s">
        <v>1011</v>
      </c>
      <c r="E544" s="246" t="s">
        <v>1174</v>
      </c>
      <c r="F544" s="247">
        <v>9637333.7400000002</v>
      </c>
      <c r="G544" s="124" t="str">
        <f t="shared" si="8"/>
        <v>05059000000000</v>
      </c>
    </row>
    <row r="545" spans="1:7" ht="38.25">
      <c r="A545" s="245" t="s">
        <v>390</v>
      </c>
      <c r="B545" s="246" t="s">
        <v>201</v>
      </c>
      <c r="C545" s="246" t="s">
        <v>389</v>
      </c>
      <c r="D545" s="246" t="s">
        <v>1013</v>
      </c>
      <c r="E545" s="246" t="s">
        <v>1174</v>
      </c>
      <c r="F545" s="247">
        <v>6218961</v>
      </c>
      <c r="G545" s="124" t="str">
        <f t="shared" si="8"/>
        <v>05059050000000</v>
      </c>
    </row>
    <row r="546" spans="1:7" ht="63.75">
      <c r="A546" s="245" t="s">
        <v>2081</v>
      </c>
      <c r="B546" s="246" t="s">
        <v>201</v>
      </c>
      <c r="C546" s="246" t="s">
        <v>389</v>
      </c>
      <c r="D546" s="246" t="s">
        <v>2082</v>
      </c>
      <c r="E546" s="246" t="s">
        <v>1174</v>
      </c>
      <c r="F546" s="247">
        <v>725268</v>
      </c>
      <c r="G546" s="124" t="str">
        <f t="shared" si="8"/>
        <v>05059050027242</v>
      </c>
    </row>
    <row r="547" spans="1:7" ht="51">
      <c r="A547" s="245" t="s">
        <v>1319</v>
      </c>
      <c r="B547" s="246" t="s">
        <v>201</v>
      </c>
      <c r="C547" s="246" t="s">
        <v>389</v>
      </c>
      <c r="D547" s="246" t="s">
        <v>2082</v>
      </c>
      <c r="E547" s="246" t="s">
        <v>273</v>
      </c>
      <c r="F547" s="247">
        <v>725268</v>
      </c>
      <c r="G547" s="124" t="str">
        <f t="shared" si="8"/>
        <v>05059050027242100</v>
      </c>
    </row>
    <row r="548" spans="1:7">
      <c r="A548" s="245" t="s">
        <v>1191</v>
      </c>
      <c r="B548" s="246" t="s">
        <v>201</v>
      </c>
      <c r="C548" s="246" t="s">
        <v>389</v>
      </c>
      <c r="D548" s="246" t="s">
        <v>2082</v>
      </c>
      <c r="E548" s="246" t="s">
        <v>133</v>
      </c>
      <c r="F548" s="247">
        <v>725268</v>
      </c>
      <c r="G548" s="124" t="str">
        <f t="shared" si="8"/>
        <v>05059050027242110</v>
      </c>
    </row>
    <row r="549" spans="1:7">
      <c r="A549" s="245" t="s">
        <v>1138</v>
      </c>
      <c r="B549" s="246" t="s">
        <v>201</v>
      </c>
      <c r="C549" s="246" t="s">
        <v>389</v>
      </c>
      <c r="D549" s="246" t="s">
        <v>2082</v>
      </c>
      <c r="E549" s="246" t="s">
        <v>342</v>
      </c>
      <c r="F549" s="247">
        <v>557042</v>
      </c>
      <c r="G549" s="124" t="str">
        <f t="shared" si="8"/>
        <v>05059050027242111</v>
      </c>
    </row>
    <row r="550" spans="1:7" ht="38.25">
      <c r="A550" s="245" t="s">
        <v>1139</v>
      </c>
      <c r="B550" s="246" t="s">
        <v>201</v>
      </c>
      <c r="C550" s="246" t="s">
        <v>389</v>
      </c>
      <c r="D550" s="246" t="s">
        <v>2082</v>
      </c>
      <c r="E550" s="246" t="s">
        <v>1056</v>
      </c>
      <c r="F550" s="247">
        <v>168226</v>
      </c>
      <c r="G550" s="124" t="str">
        <f t="shared" si="8"/>
        <v>05059050027242119</v>
      </c>
    </row>
    <row r="551" spans="1:7" ht="38.25">
      <c r="A551" s="245" t="s">
        <v>390</v>
      </c>
      <c r="B551" s="246" t="s">
        <v>201</v>
      </c>
      <c r="C551" s="246" t="s">
        <v>389</v>
      </c>
      <c r="D551" s="246" t="s">
        <v>694</v>
      </c>
      <c r="E551" s="246" t="s">
        <v>1174</v>
      </c>
      <c r="F551" s="247">
        <v>5429210</v>
      </c>
      <c r="G551" s="124" t="str">
        <f t="shared" si="8"/>
        <v>05059050040000</v>
      </c>
    </row>
    <row r="552" spans="1:7" ht="51">
      <c r="A552" s="245" t="s">
        <v>1319</v>
      </c>
      <c r="B552" s="246" t="s">
        <v>201</v>
      </c>
      <c r="C552" s="246" t="s">
        <v>389</v>
      </c>
      <c r="D552" s="246" t="s">
        <v>694</v>
      </c>
      <c r="E552" s="246" t="s">
        <v>273</v>
      </c>
      <c r="F552" s="247">
        <v>5003677</v>
      </c>
      <c r="G552" s="124" t="str">
        <f t="shared" si="8"/>
        <v>05059050040000100</v>
      </c>
    </row>
    <row r="553" spans="1:7">
      <c r="A553" s="245" t="s">
        <v>1191</v>
      </c>
      <c r="B553" s="246" t="s">
        <v>201</v>
      </c>
      <c r="C553" s="246" t="s">
        <v>389</v>
      </c>
      <c r="D553" s="246" t="s">
        <v>694</v>
      </c>
      <c r="E553" s="246" t="s">
        <v>133</v>
      </c>
      <c r="F553" s="247">
        <v>5003677</v>
      </c>
      <c r="G553" s="124" t="str">
        <f t="shared" si="8"/>
        <v>05059050040000110</v>
      </c>
    </row>
    <row r="554" spans="1:7">
      <c r="A554" s="245" t="s">
        <v>1138</v>
      </c>
      <c r="B554" s="246" t="s">
        <v>201</v>
      </c>
      <c r="C554" s="246" t="s">
        <v>389</v>
      </c>
      <c r="D554" s="246" t="s">
        <v>694</v>
      </c>
      <c r="E554" s="246" t="s">
        <v>342</v>
      </c>
      <c r="F554" s="247">
        <v>3781702</v>
      </c>
      <c r="G554" s="124" t="str">
        <f t="shared" si="8"/>
        <v>05059050040000111</v>
      </c>
    </row>
    <row r="555" spans="1:7" ht="25.5">
      <c r="A555" s="245" t="s">
        <v>1147</v>
      </c>
      <c r="B555" s="246" t="s">
        <v>201</v>
      </c>
      <c r="C555" s="246" t="s">
        <v>389</v>
      </c>
      <c r="D555" s="246" t="s">
        <v>694</v>
      </c>
      <c r="E555" s="246" t="s">
        <v>391</v>
      </c>
      <c r="F555" s="247">
        <v>79901</v>
      </c>
      <c r="G555" s="124" t="str">
        <f t="shared" si="8"/>
        <v>05059050040000112</v>
      </c>
    </row>
    <row r="556" spans="1:7" ht="38.25">
      <c r="A556" s="245" t="s">
        <v>1139</v>
      </c>
      <c r="B556" s="246" t="s">
        <v>201</v>
      </c>
      <c r="C556" s="246" t="s">
        <v>389</v>
      </c>
      <c r="D556" s="246" t="s">
        <v>694</v>
      </c>
      <c r="E556" s="246" t="s">
        <v>1056</v>
      </c>
      <c r="F556" s="247">
        <v>1142074</v>
      </c>
      <c r="G556" s="124" t="str">
        <f t="shared" si="8"/>
        <v>05059050040000119</v>
      </c>
    </row>
    <row r="557" spans="1:7" ht="25.5">
      <c r="A557" s="245" t="s">
        <v>1320</v>
      </c>
      <c r="B557" s="246" t="s">
        <v>201</v>
      </c>
      <c r="C557" s="246" t="s">
        <v>389</v>
      </c>
      <c r="D557" s="246" t="s">
        <v>694</v>
      </c>
      <c r="E557" s="246" t="s">
        <v>1321</v>
      </c>
      <c r="F557" s="247">
        <v>375523</v>
      </c>
      <c r="G557" s="124" t="str">
        <f t="shared" si="8"/>
        <v>05059050040000200</v>
      </c>
    </row>
    <row r="558" spans="1:7" ht="25.5">
      <c r="A558" s="245" t="s">
        <v>1197</v>
      </c>
      <c r="B558" s="246" t="s">
        <v>201</v>
      </c>
      <c r="C558" s="246" t="s">
        <v>389</v>
      </c>
      <c r="D558" s="246" t="s">
        <v>694</v>
      </c>
      <c r="E558" s="246" t="s">
        <v>1198</v>
      </c>
      <c r="F558" s="247">
        <v>375523</v>
      </c>
      <c r="G558" s="124" t="str">
        <f t="shared" si="8"/>
        <v>05059050040000240</v>
      </c>
    </row>
    <row r="559" spans="1:7">
      <c r="A559" s="245" t="s">
        <v>1224</v>
      </c>
      <c r="B559" s="246" t="s">
        <v>201</v>
      </c>
      <c r="C559" s="246" t="s">
        <v>389</v>
      </c>
      <c r="D559" s="246" t="s">
        <v>694</v>
      </c>
      <c r="E559" s="246" t="s">
        <v>329</v>
      </c>
      <c r="F559" s="247">
        <v>375523</v>
      </c>
      <c r="G559" s="124" t="str">
        <f t="shared" si="8"/>
        <v>05059050040000244</v>
      </c>
    </row>
    <row r="560" spans="1:7">
      <c r="A560" s="245" t="s">
        <v>1322</v>
      </c>
      <c r="B560" s="246" t="s">
        <v>201</v>
      </c>
      <c r="C560" s="246" t="s">
        <v>389</v>
      </c>
      <c r="D560" s="246" t="s">
        <v>694</v>
      </c>
      <c r="E560" s="246" t="s">
        <v>1323</v>
      </c>
      <c r="F560" s="247">
        <v>50010</v>
      </c>
      <c r="G560" s="124" t="str">
        <f t="shared" ref="G560:G575" si="9">CONCATENATE(C560,D560,E560)</f>
        <v>05059050040000800</v>
      </c>
    </row>
    <row r="561" spans="1:7">
      <c r="A561" s="245" t="s">
        <v>1202</v>
      </c>
      <c r="B561" s="246" t="s">
        <v>201</v>
      </c>
      <c r="C561" s="246" t="s">
        <v>389</v>
      </c>
      <c r="D561" s="246" t="s">
        <v>694</v>
      </c>
      <c r="E561" s="246" t="s">
        <v>1203</v>
      </c>
      <c r="F561" s="247">
        <v>50010</v>
      </c>
      <c r="G561" s="124" t="str">
        <f t="shared" si="9"/>
        <v>05059050040000850</v>
      </c>
    </row>
    <row r="562" spans="1:7">
      <c r="A562" s="245" t="s">
        <v>1057</v>
      </c>
      <c r="B562" s="246" t="s">
        <v>201</v>
      </c>
      <c r="C562" s="246" t="s">
        <v>389</v>
      </c>
      <c r="D562" s="246" t="s">
        <v>694</v>
      </c>
      <c r="E562" s="246" t="s">
        <v>1058</v>
      </c>
      <c r="F562" s="247">
        <v>50010</v>
      </c>
      <c r="G562" s="124" t="str">
        <f t="shared" si="9"/>
        <v>05059050040000853</v>
      </c>
    </row>
    <row r="563" spans="1:7" ht="51">
      <c r="A563" s="245" t="s">
        <v>563</v>
      </c>
      <c r="B563" s="246" t="s">
        <v>201</v>
      </c>
      <c r="C563" s="246" t="s">
        <v>389</v>
      </c>
      <c r="D563" s="246" t="s">
        <v>695</v>
      </c>
      <c r="E563" s="246" t="s">
        <v>1174</v>
      </c>
      <c r="F563" s="247">
        <v>64483</v>
      </c>
      <c r="G563" s="124" t="str">
        <f t="shared" si="9"/>
        <v>05059050047000</v>
      </c>
    </row>
    <row r="564" spans="1:7" ht="51">
      <c r="A564" s="245" t="s">
        <v>1319</v>
      </c>
      <c r="B564" s="246" t="s">
        <v>201</v>
      </c>
      <c r="C564" s="246" t="s">
        <v>389</v>
      </c>
      <c r="D564" s="246" t="s">
        <v>695</v>
      </c>
      <c r="E564" s="246" t="s">
        <v>273</v>
      </c>
      <c r="F564" s="247">
        <v>64483</v>
      </c>
      <c r="G564" s="124" t="str">
        <f t="shared" si="9"/>
        <v>05059050047000100</v>
      </c>
    </row>
    <row r="565" spans="1:7">
      <c r="A565" s="245" t="s">
        <v>1191</v>
      </c>
      <c r="B565" s="246" t="s">
        <v>201</v>
      </c>
      <c r="C565" s="246" t="s">
        <v>389</v>
      </c>
      <c r="D565" s="246" t="s">
        <v>695</v>
      </c>
      <c r="E565" s="246" t="s">
        <v>133</v>
      </c>
      <c r="F565" s="247">
        <v>64483</v>
      </c>
      <c r="G565" s="124" t="str">
        <f t="shared" si="9"/>
        <v>05059050047000110</v>
      </c>
    </row>
    <row r="566" spans="1:7" ht="25.5">
      <c r="A566" s="245" t="s">
        <v>1147</v>
      </c>
      <c r="B566" s="246" t="s">
        <v>201</v>
      </c>
      <c r="C566" s="246" t="s">
        <v>389</v>
      </c>
      <c r="D566" s="246" t="s">
        <v>695</v>
      </c>
      <c r="E566" s="246" t="s">
        <v>391</v>
      </c>
      <c r="F566" s="247">
        <v>64483</v>
      </c>
      <c r="G566" s="124" t="str">
        <f t="shared" si="9"/>
        <v>05059050047000112</v>
      </c>
    </row>
    <row r="567" spans="1:7" ht="25.5">
      <c r="A567" s="245" t="s">
        <v>431</v>
      </c>
      <c r="B567" s="246" t="s">
        <v>201</v>
      </c>
      <c r="C567" s="246" t="s">
        <v>389</v>
      </c>
      <c r="D567" s="246" t="s">
        <v>1015</v>
      </c>
      <c r="E567" s="246" t="s">
        <v>1174</v>
      </c>
      <c r="F567" s="247">
        <v>3418372.74</v>
      </c>
      <c r="G567" s="124" t="str">
        <f t="shared" si="9"/>
        <v>05059090000000</v>
      </c>
    </row>
    <row r="568" spans="1:7" ht="25.5">
      <c r="A568" s="245" t="s">
        <v>2070</v>
      </c>
      <c r="B568" s="246" t="s">
        <v>201</v>
      </c>
      <c r="C568" s="246" t="s">
        <v>389</v>
      </c>
      <c r="D568" s="246" t="s">
        <v>2071</v>
      </c>
      <c r="E568" s="246" t="s">
        <v>1174</v>
      </c>
      <c r="F568" s="247">
        <v>3418372.74</v>
      </c>
      <c r="G568" s="124" t="str">
        <f t="shared" si="9"/>
        <v>05059090080010</v>
      </c>
    </row>
    <row r="569" spans="1:7">
      <c r="A569" s="245" t="s">
        <v>1322</v>
      </c>
      <c r="B569" s="246" t="s">
        <v>201</v>
      </c>
      <c r="C569" s="246" t="s">
        <v>389</v>
      </c>
      <c r="D569" s="246" t="s">
        <v>2071</v>
      </c>
      <c r="E569" s="246" t="s">
        <v>1323</v>
      </c>
      <c r="F569" s="247">
        <v>3418372.74</v>
      </c>
      <c r="G569" s="124" t="str">
        <f t="shared" si="9"/>
        <v>05059090080010800</v>
      </c>
    </row>
    <row r="570" spans="1:7">
      <c r="A570" s="245" t="s">
        <v>1211</v>
      </c>
      <c r="B570" s="246" t="s">
        <v>201</v>
      </c>
      <c r="C570" s="246" t="s">
        <v>389</v>
      </c>
      <c r="D570" s="246" t="s">
        <v>2071</v>
      </c>
      <c r="E570" s="246" t="s">
        <v>201</v>
      </c>
      <c r="F570" s="247">
        <v>3412865.74</v>
      </c>
      <c r="G570" s="124" t="str">
        <f t="shared" si="9"/>
        <v>05059090080010830</v>
      </c>
    </row>
    <row r="571" spans="1:7" ht="25.5">
      <c r="A571" s="245" t="s">
        <v>1163</v>
      </c>
      <c r="B571" s="246" t="s">
        <v>201</v>
      </c>
      <c r="C571" s="246" t="s">
        <v>389</v>
      </c>
      <c r="D571" s="246" t="s">
        <v>2071</v>
      </c>
      <c r="E571" s="246" t="s">
        <v>432</v>
      </c>
      <c r="F571" s="247">
        <v>3412865.74</v>
      </c>
      <c r="G571" s="124" t="str">
        <f t="shared" si="9"/>
        <v>05059090080010831</v>
      </c>
    </row>
    <row r="572" spans="1:7">
      <c r="A572" s="245" t="s">
        <v>1202</v>
      </c>
      <c r="B572" s="246" t="s">
        <v>201</v>
      </c>
      <c r="C572" s="246" t="s">
        <v>389</v>
      </c>
      <c r="D572" s="246" t="s">
        <v>2071</v>
      </c>
      <c r="E572" s="246" t="s">
        <v>1203</v>
      </c>
      <c r="F572" s="247">
        <v>5507</v>
      </c>
      <c r="G572" s="124" t="str">
        <f t="shared" si="9"/>
        <v>05059090080010850</v>
      </c>
    </row>
    <row r="573" spans="1:7">
      <c r="A573" s="245" t="s">
        <v>2126</v>
      </c>
      <c r="B573" s="246" t="s">
        <v>201</v>
      </c>
      <c r="C573" s="246" t="s">
        <v>389</v>
      </c>
      <c r="D573" s="246" t="s">
        <v>2071</v>
      </c>
      <c r="E573" s="246" t="s">
        <v>2127</v>
      </c>
      <c r="F573" s="247">
        <v>5507</v>
      </c>
      <c r="G573" s="124" t="str">
        <f t="shared" si="9"/>
        <v>05059090080010852</v>
      </c>
    </row>
    <row r="574" spans="1:7">
      <c r="A574" s="245" t="s">
        <v>1653</v>
      </c>
      <c r="B574" s="246" t="s">
        <v>201</v>
      </c>
      <c r="C574" s="246" t="s">
        <v>1654</v>
      </c>
      <c r="D574" s="246" t="s">
        <v>1174</v>
      </c>
      <c r="E574" s="246" t="s">
        <v>1174</v>
      </c>
      <c r="F574" s="247">
        <v>2050000</v>
      </c>
      <c r="G574" s="124" t="str">
        <f t="shared" si="9"/>
        <v>0600</v>
      </c>
    </row>
    <row r="575" spans="1:7">
      <c r="A575" s="245" t="s">
        <v>1655</v>
      </c>
      <c r="B575" s="246" t="s">
        <v>201</v>
      </c>
      <c r="C575" s="246" t="s">
        <v>1656</v>
      </c>
      <c r="D575" s="246" t="s">
        <v>1174</v>
      </c>
      <c r="E575" s="246" t="s">
        <v>1174</v>
      </c>
      <c r="F575" s="247">
        <v>2050000</v>
      </c>
      <c r="G575" s="124" t="str">
        <f t="shared" si="9"/>
        <v>0605</v>
      </c>
    </row>
    <row r="576" spans="1:7" ht="25.5">
      <c r="A576" s="245" t="s">
        <v>1715</v>
      </c>
      <c r="B576" s="246" t="s">
        <v>201</v>
      </c>
      <c r="C576" s="246" t="s">
        <v>1656</v>
      </c>
      <c r="D576" s="246" t="s">
        <v>1716</v>
      </c>
      <c r="E576" s="246" t="s">
        <v>1174</v>
      </c>
      <c r="F576" s="247">
        <v>2050000</v>
      </c>
      <c r="G576" s="124" t="str">
        <f t="shared" ref="G576:G616" si="10">CONCATENATE(C576,D576,E576)</f>
        <v>06050200000000</v>
      </c>
    </row>
    <row r="577" spans="1:7" ht="25.5">
      <c r="A577" s="245" t="s">
        <v>822</v>
      </c>
      <c r="B577" s="246" t="s">
        <v>201</v>
      </c>
      <c r="C577" s="246" t="s">
        <v>1656</v>
      </c>
      <c r="D577" s="246" t="s">
        <v>1717</v>
      </c>
      <c r="E577" s="246" t="s">
        <v>1174</v>
      </c>
      <c r="F577" s="247">
        <v>2050000</v>
      </c>
      <c r="G577" s="124" t="str">
        <f t="shared" si="10"/>
        <v>06050210000000</v>
      </c>
    </row>
    <row r="578" spans="1:7" ht="76.5">
      <c r="A578" s="245" t="s">
        <v>1821</v>
      </c>
      <c r="B578" s="246" t="s">
        <v>201</v>
      </c>
      <c r="C578" s="246" t="s">
        <v>1656</v>
      </c>
      <c r="D578" s="246" t="s">
        <v>1820</v>
      </c>
      <c r="E578" s="246" t="s">
        <v>1174</v>
      </c>
      <c r="F578" s="247">
        <v>1850000</v>
      </c>
      <c r="G578" s="124" t="str">
        <f t="shared" si="10"/>
        <v>060502100S4630</v>
      </c>
    </row>
    <row r="579" spans="1:7" ht="25.5">
      <c r="A579" s="245" t="s">
        <v>1320</v>
      </c>
      <c r="B579" s="246" t="s">
        <v>201</v>
      </c>
      <c r="C579" s="246" t="s">
        <v>1656</v>
      </c>
      <c r="D579" s="246" t="s">
        <v>1820</v>
      </c>
      <c r="E579" s="246" t="s">
        <v>1321</v>
      </c>
      <c r="F579" s="247">
        <v>1850000</v>
      </c>
      <c r="G579" s="124" t="str">
        <f t="shared" si="10"/>
        <v>060502100S4630200</v>
      </c>
    </row>
    <row r="580" spans="1:7" ht="25.5">
      <c r="A580" s="245" t="s">
        <v>1197</v>
      </c>
      <c r="B580" s="246" t="s">
        <v>201</v>
      </c>
      <c r="C580" s="246" t="s">
        <v>1656</v>
      </c>
      <c r="D580" s="246" t="s">
        <v>1820</v>
      </c>
      <c r="E580" s="246" t="s">
        <v>1198</v>
      </c>
      <c r="F580" s="247">
        <v>1850000</v>
      </c>
      <c r="G580" s="124" t="str">
        <f t="shared" si="10"/>
        <v>060502100S4630240</v>
      </c>
    </row>
    <row r="581" spans="1:7">
      <c r="A581" s="245" t="s">
        <v>1224</v>
      </c>
      <c r="B581" s="246" t="s">
        <v>201</v>
      </c>
      <c r="C581" s="246" t="s">
        <v>1656</v>
      </c>
      <c r="D581" s="246" t="s">
        <v>1820</v>
      </c>
      <c r="E581" s="246" t="s">
        <v>329</v>
      </c>
      <c r="F581" s="247">
        <v>1850000</v>
      </c>
      <c r="G581" s="124" t="str">
        <f t="shared" si="10"/>
        <v>060502100S4630244</v>
      </c>
    </row>
    <row r="582" spans="1:7" ht="63.75">
      <c r="A582" s="245" t="s">
        <v>1735</v>
      </c>
      <c r="B582" s="246" t="s">
        <v>201</v>
      </c>
      <c r="C582" s="246" t="s">
        <v>1656</v>
      </c>
      <c r="D582" s="246" t="s">
        <v>1736</v>
      </c>
      <c r="E582" s="246" t="s">
        <v>1174</v>
      </c>
      <c r="F582" s="247">
        <v>200000</v>
      </c>
      <c r="G582" s="124" t="str">
        <f t="shared" si="10"/>
        <v>060502100S4940</v>
      </c>
    </row>
    <row r="583" spans="1:7" ht="25.5">
      <c r="A583" s="245" t="s">
        <v>1320</v>
      </c>
      <c r="B583" s="246" t="s">
        <v>201</v>
      </c>
      <c r="C583" s="246" t="s">
        <v>1656</v>
      </c>
      <c r="D583" s="246" t="s">
        <v>1736</v>
      </c>
      <c r="E583" s="246" t="s">
        <v>1321</v>
      </c>
      <c r="F583" s="247">
        <v>200000</v>
      </c>
      <c r="G583" s="124" t="str">
        <f t="shared" si="10"/>
        <v>060502100S4940200</v>
      </c>
    </row>
    <row r="584" spans="1:7" ht="25.5">
      <c r="A584" s="245" t="s">
        <v>1197</v>
      </c>
      <c r="B584" s="246" t="s">
        <v>201</v>
      </c>
      <c r="C584" s="246" t="s">
        <v>1656</v>
      </c>
      <c r="D584" s="246" t="s">
        <v>1736</v>
      </c>
      <c r="E584" s="246" t="s">
        <v>1198</v>
      </c>
      <c r="F584" s="247">
        <v>200000</v>
      </c>
      <c r="G584" s="124" t="str">
        <f t="shared" si="10"/>
        <v>060502100S4940240</v>
      </c>
    </row>
    <row r="585" spans="1:7">
      <c r="A585" s="245" t="s">
        <v>1224</v>
      </c>
      <c r="B585" s="246" t="s">
        <v>201</v>
      </c>
      <c r="C585" s="246" t="s">
        <v>1656</v>
      </c>
      <c r="D585" s="246" t="s">
        <v>1736</v>
      </c>
      <c r="E585" s="246" t="s">
        <v>329</v>
      </c>
      <c r="F585" s="247">
        <v>200000</v>
      </c>
      <c r="G585" s="124" t="str">
        <f t="shared" si="10"/>
        <v>060502100S4940244</v>
      </c>
    </row>
    <row r="586" spans="1:7">
      <c r="A586" s="245" t="s">
        <v>140</v>
      </c>
      <c r="B586" s="246" t="s">
        <v>201</v>
      </c>
      <c r="C586" s="246" t="s">
        <v>1142</v>
      </c>
      <c r="D586" s="246" t="s">
        <v>1174</v>
      </c>
      <c r="E586" s="246" t="s">
        <v>1174</v>
      </c>
      <c r="F586" s="247">
        <v>5151560</v>
      </c>
      <c r="G586" s="124" t="str">
        <f t="shared" si="10"/>
        <v>0700</v>
      </c>
    </row>
    <row r="587" spans="1:7">
      <c r="A587" s="245" t="s">
        <v>1075</v>
      </c>
      <c r="B587" s="246" t="s">
        <v>201</v>
      </c>
      <c r="C587" s="246" t="s">
        <v>365</v>
      </c>
      <c r="D587" s="246" t="s">
        <v>1174</v>
      </c>
      <c r="E587" s="246" t="s">
        <v>1174</v>
      </c>
      <c r="F587" s="247">
        <v>5151560</v>
      </c>
      <c r="G587" s="124" t="str">
        <f t="shared" si="10"/>
        <v>0707</v>
      </c>
    </row>
    <row r="588" spans="1:7" ht="25.5">
      <c r="A588" s="245" t="s">
        <v>442</v>
      </c>
      <c r="B588" s="246" t="s">
        <v>201</v>
      </c>
      <c r="C588" s="246" t="s">
        <v>365</v>
      </c>
      <c r="D588" s="246" t="s">
        <v>971</v>
      </c>
      <c r="E588" s="246" t="s">
        <v>1174</v>
      </c>
      <c r="F588" s="247">
        <v>5151560</v>
      </c>
      <c r="G588" s="124" t="str">
        <f t="shared" si="10"/>
        <v>07070100000000</v>
      </c>
    </row>
    <row r="589" spans="1:7" ht="25.5">
      <c r="A589" s="245" t="s">
        <v>443</v>
      </c>
      <c r="B589" s="246" t="s">
        <v>201</v>
      </c>
      <c r="C589" s="246" t="s">
        <v>365</v>
      </c>
      <c r="D589" s="246" t="s">
        <v>972</v>
      </c>
      <c r="E589" s="246" t="s">
        <v>1174</v>
      </c>
      <c r="F589" s="247">
        <v>5151560</v>
      </c>
      <c r="G589" s="124" t="str">
        <f t="shared" si="10"/>
        <v>07070110000000</v>
      </c>
    </row>
    <row r="590" spans="1:7" ht="76.5">
      <c r="A590" s="245" t="s">
        <v>2083</v>
      </c>
      <c r="B590" s="246" t="s">
        <v>201</v>
      </c>
      <c r="C590" s="246" t="s">
        <v>365</v>
      </c>
      <c r="D590" s="246" t="s">
        <v>2084</v>
      </c>
      <c r="E590" s="246" t="s">
        <v>1174</v>
      </c>
      <c r="F590" s="247">
        <v>5151560</v>
      </c>
      <c r="G590" s="124" t="str">
        <f t="shared" si="10"/>
        <v>070701100S5530</v>
      </c>
    </row>
    <row r="591" spans="1:7" ht="25.5">
      <c r="A591" s="245" t="s">
        <v>1320</v>
      </c>
      <c r="B591" s="246" t="s">
        <v>201</v>
      </c>
      <c r="C591" s="246" t="s">
        <v>365</v>
      </c>
      <c r="D591" s="246" t="s">
        <v>2084</v>
      </c>
      <c r="E591" s="246" t="s">
        <v>1321</v>
      </c>
      <c r="F591" s="247">
        <v>5151560</v>
      </c>
      <c r="G591" s="124" t="str">
        <f t="shared" si="10"/>
        <v>070701100S5530200</v>
      </c>
    </row>
    <row r="592" spans="1:7" ht="25.5">
      <c r="A592" s="245" t="s">
        <v>1197</v>
      </c>
      <c r="B592" s="246" t="s">
        <v>201</v>
      </c>
      <c r="C592" s="246" t="s">
        <v>365</v>
      </c>
      <c r="D592" s="246" t="s">
        <v>2084</v>
      </c>
      <c r="E592" s="246" t="s">
        <v>1198</v>
      </c>
      <c r="F592" s="247">
        <v>5151560</v>
      </c>
      <c r="G592" s="124" t="str">
        <f t="shared" si="10"/>
        <v>070701100S5530240</v>
      </c>
    </row>
    <row r="593" spans="1:7">
      <c r="A593" s="245" t="s">
        <v>1224</v>
      </c>
      <c r="B593" s="246" t="s">
        <v>201</v>
      </c>
      <c r="C593" s="246" t="s">
        <v>365</v>
      </c>
      <c r="D593" s="246" t="s">
        <v>2084</v>
      </c>
      <c r="E593" s="246" t="s">
        <v>329</v>
      </c>
      <c r="F593" s="247">
        <v>5151560</v>
      </c>
      <c r="G593" s="124" t="str">
        <f t="shared" si="10"/>
        <v>070701100S5530244</v>
      </c>
    </row>
    <row r="594" spans="1:7">
      <c r="A594" s="245" t="s">
        <v>249</v>
      </c>
      <c r="B594" s="246" t="s">
        <v>201</v>
      </c>
      <c r="C594" s="246" t="s">
        <v>1148</v>
      </c>
      <c r="D594" s="246" t="s">
        <v>1174</v>
      </c>
      <c r="E594" s="246" t="s">
        <v>1174</v>
      </c>
      <c r="F594" s="247">
        <v>24906840</v>
      </c>
      <c r="G594" s="124" t="str">
        <f t="shared" si="10"/>
        <v>0800</v>
      </c>
    </row>
    <row r="595" spans="1:7">
      <c r="A595" s="245" t="s">
        <v>209</v>
      </c>
      <c r="B595" s="246" t="s">
        <v>201</v>
      </c>
      <c r="C595" s="246" t="s">
        <v>392</v>
      </c>
      <c r="D595" s="246" t="s">
        <v>1174</v>
      </c>
      <c r="E595" s="246" t="s">
        <v>1174</v>
      </c>
      <c r="F595" s="247">
        <v>24906840</v>
      </c>
      <c r="G595" s="124" t="str">
        <f t="shared" si="10"/>
        <v>0801</v>
      </c>
    </row>
    <row r="596" spans="1:7" ht="25.5">
      <c r="A596" s="245" t="s">
        <v>461</v>
      </c>
      <c r="B596" s="246" t="s">
        <v>201</v>
      </c>
      <c r="C596" s="246" t="s">
        <v>392</v>
      </c>
      <c r="D596" s="246" t="s">
        <v>981</v>
      </c>
      <c r="E596" s="246" t="s">
        <v>1174</v>
      </c>
      <c r="F596" s="247">
        <v>24906840</v>
      </c>
      <c r="G596" s="124" t="str">
        <f t="shared" si="10"/>
        <v>08010500000000</v>
      </c>
    </row>
    <row r="597" spans="1:7" ht="25.5">
      <c r="A597" s="245" t="s">
        <v>595</v>
      </c>
      <c r="B597" s="246" t="s">
        <v>201</v>
      </c>
      <c r="C597" s="246" t="s">
        <v>392</v>
      </c>
      <c r="D597" s="246" t="s">
        <v>984</v>
      </c>
      <c r="E597" s="246" t="s">
        <v>1174</v>
      </c>
      <c r="F597" s="247">
        <v>24906840</v>
      </c>
      <c r="G597" s="124" t="str">
        <f t="shared" si="10"/>
        <v>08010530000000</v>
      </c>
    </row>
    <row r="598" spans="1:7" ht="51">
      <c r="A598" s="245" t="s">
        <v>2245</v>
      </c>
      <c r="B598" s="246" t="s">
        <v>201</v>
      </c>
      <c r="C598" s="246" t="s">
        <v>392</v>
      </c>
      <c r="D598" s="246" t="s">
        <v>2246</v>
      </c>
      <c r="E598" s="246" t="s">
        <v>1174</v>
      </c>
      <c r="F598" s="247">
        <v>1000000</v>
      </c>
      <c r="G598" s="124" t="str">
        <f t="shared" si="10"/>
        <v>08010530080040</v>
      </c>
    </row>
    <row r="599" spans="1:7" ht="25.5">
      <c r="A599" s="245" t="s">
        <v>1320</v>
      </c>
      <c r="B599" s="246" t="s">
        <v>201</v>
      </c>
      <c r="C599" s="246" t="s">
        <v>392</v>
      </c>
      <c r="D599" s="246" t="s">
        <v>2246</v>
      </c>
      <c r="E599" s="246" t="s">
        <v>1321</v>
      </c>
      <c r="F599" s="247">
        <v>1000000</v>
      </c>
      <c r="G599" s="124" t="str">
        <f t="shared" si="10"/>
        <v>08010530080040200</v>
      </c>
    </row>
    <row r="600" spans="1:7" ht="25.5">
      <c r="A600" s="245" t="s">
        <v>1197</v>
      </c>
      <c r="B600" s="246" t="s">
        <v>201</v>
      </c>
      <c r="C600" s="246" t="s">
        <v>392</v>
      </c>
      <c r="D600" s="246" t="s">
        <v>2246</v>
      </c>
      <c r="E600" s="246" t="s">
        <v>1198</v>
      </c>
      <c r="F600" s="247">
        <v>1000000</v>
      </c>
      <c r="G600" s="124" t="str">
        <f t="shared" si="10"/>
        <v>08010530080040240</v>
      </c>
    </row>
    <row r="601" spans="1:7" ht="25.5">
      <c r="A601" s="245" t="s">
        <v>343</v>
      </c>
      <c r="B601" s="246" t="s">
        <v>201</v>
      </c>
      <c r="C601" s="246" t="s">
        <v>392</v>
      </c>
      <c r="D601" s="246" t="s">
        <v>2246</v>
      </c>
      <c r="E601" s="246" t="s">
        <v>344</v>
      </c>
      <c r="F601" s="247">
        <v>1000000</v>
      </c>
      <c r="G601" s="124" t="str">
        <f t="shared" si="10"/>
        <v>08010530080040243</v>
      </c>
    </row>
    <row r="602" spans="1:7" ht="63.75">
      <c r="A602" s="245" t="s">
        <v>1642</v>
      </c>
      <c r="B602" s="246" t="s">
        <v>201</v>
      </c>
      <c r="C602" s="246" t="s">
        <v>392</v>
      </c>
      <c r="D602" s="246" t="s">
        <v>1643</v>
      </c>
      <c r="E602" s="246" t="s">
        <v>1174</v>
      </c>
      <c r="F602" s="247">
        <v>23906840</v>
      </c>
      <c r="G602" s="124" t="str">
        <f t="shared" si="10"/>
        <v>0801053A174840</v>
      </c>
    </row>
    <row r="603" spans="1:7" ht="25.5">
      <c r="A603" s="245" t="s">
        <v>1320</v>
      </c>
      <c r="B603" s="246" t="s">
        <v>201</v>
      </c>
      <c r="C603" s="246" t="s">
        <v>392</v>
      </c>
      <c r="D603" s="246" t="s">
        <v>1643</v>
      </c>
      <c r="E603" s="246" t="s">
        <v>1321</v>
      </c>
      <c r="F603" s="247">
        <v>20236840</v>
      </c>
      <c r="G603" s="124" t="str">
        <f t="shared" si="10"/>
        <v>0801053A174840200</v>
      </c>
    </row>
    <row r="604" spans="1:7" ht="25.5">
      <c r="A604" s="245" t="s">
        <v>1197</v>
      </c>
      <c r="B604" s="246" t="s">
        <v>201</v>
      </c>
      <c r="C604" s="246" t="s">
        <v>392</v>
      </c>
      <c r="D604" s="246" t="s">
        <v>1643</v>
      </c>
      <c r="E604" s="246" t="s">
        <v>1198</v>
      </c>
      <c r="F604" s="247">
        <v>20236840</v>
      </c>
      <c r="G604" s="124" t="str">
        <f t="shared" si="10"/>
        <v>0801053A174840240</v>
      </c>
    </row>
    <row r="605" spans="1:7" ht="25.5">
      <c r="A605" s="245" t="s">
        <v>343</v>
      </c>
      <c r="B605" s="246" t="s">
        <v>201</v>
      </c>
      <c r="C605" s="246" t="s">
        <v>392</v>
      </c>
      <c r="D605" s="246" t="s">
        <v>1643</v>
      </c>
      <c r="E605" s="246" t="s">
        <v>344</v>
      </c>
      <c r="F605" s="247">
        <v>20236840</v>
      </c>
      <c r="G605" s="124" t="str">
        <f t="shared" si="10"/>
        <v>0801053A174840243</v>
      </c>
    </row>
    <row r="606" spans="1:7" ht="25.5">
      <c r="A606" s="245" t="s">
        <v>1326</v>
      </c>
      <c r="B606" s="246" t="s">
        <v>201</v>
      </c>
      <c r="C606" s="246" t="s">
        <v>392</v>
      </c>
      <c r="D606" s="246" t="s">
        <v>1643</v>
      </c>
      <c r="E606" s="246" t="s">
        <v>1327</v>
      </c>
      <c r="F606" s="247">
        <v>3670000</v>
      </c>
      <c r="G606" s="124" t="str">
        <f t="shared" si="10"/>
        <v>0801053A174840400</v>
      </c>
    </row>
    <row r="607" spans="1:7">
      <c r="A607" s="245" t="s">
        <v>1208</v>
      </c>
      <c r="B607" s="246" t="s">
        <v>201</v>
      </c>
      <c r="C607" s="246" t="s">
        <v>392</v>
      </c>
      <c r="D607" s="246" t="s">
        <v>1643</v>
      </c>
      <c r="E607" s="246" t="s">
        <v>75</v>
      </c>
      <c r="F607" s="247">
        <v>3670000</v>
      </c>
      <c r="G607" s="124" t="str">
        <f t="shared" si="10"/>
        <v>0801053A174840410</v>
      </c>
    </row>
    <row r="608" spans="1:7" ht="38.25">
      <c r="A608" s="245" t="s">
        <v>1976</v>
      </c>
      <c r="B608" s="246" t="s">
        <v>201</v>
      </c>
      <c r="C608" s="246" t="s">
        <v>392</v>
      </c>
      <c r="D608" s="246" t="s">
        <v>1643</v>
      </c>
      <c r="E608" s="246" t="s">
        <v>1977</v>
      </c>
      <c r="F608" s="247">
        <v>3670000</v>
      </c>
      <c r="G608" s="124" t="str">
        <f t="shared" si="10"/>
        <v>0801053A174840414</v>
      </c>
    </row>
    <row r="609" spans="1:7">
      <c r="A609" s="245" t="s">
        <v>248</v>
      </c>
      <c r="B609" s="246" t="s">
        <v>201</v>
      </c>
      <c r="C609" s="246" t="s">
        <v>1144</v>
      </c>
      <c r="D609" s="246" t="s">
        <v>1174</v>
      </c>
      <c r="E609" s="246" t="s">
        <v>1174</v>
      </c>
      <c r="F609" s="247">
        <v>9544635</v>
      </c>
      <c r="G609" s="124" t="str">
        <f t="shared" si="10"/>
        <v>1100</v>
      </c>
    </row>
    <row r="610" spans="1:7">
      <c r="A610" s="245" t="s">
        <v>210</v>
      </c>
      <c r="B610" s="246" t="s">
        <v>201</v>
      </c>
      <c r="C610" s="246" t="s">
        <v>381</v>
      </c>
      <c r="D610" s="246" t="s">
        <v>1174</v>
      </c>
      <c r="E610" s="246" t="s">
        <v>1174</v>
      </c>
      <c r="F610" s="247">
        <v>9544635</v>
      </c>
      <c r="G610" s="124" t="str">
        <f t="shared" si="10"/>
        <v>1102</v>
      </c>
    </row>
    <row r="611" spans="1:7" ht="25.5">
      <c r="A611" s="245" t="s">
        <v>1355</v>
      </c>
      <c r="B611" s="246" t="s">
        <v>201</v>
      </c>
      <c r="C611" s="246" t="s">
        <v>381</v>
      </c>
      <c r="D611" s="246" t="s">
        <v>988</v>
      </c>
      <c r="E611" s="246" t="s">
        <v>1174</v>
      </c>
      <c r="F611" s="247">
        <v>9544635</v>
      </c>
      <c r="G611" s="124" t="str">
        <f t="shared" si="10"/>
        <v>11020700000000</v>
      </c>
    </row>
    <row r="612" spans="1:7" ht="25.5">
      <c r="A612" s="245" t="s">
        <v>475</v>
      </c>
      <c r="B612" s="246" t="s">
        <v>201</v>
      </c>
      <c r="C612" s="246" t="s">
        <v>381</v>
      </c>
      <c r="D612" s="246" t="s">
        <v>989</v>
      </c>
      <c r="E612" s="246" t="s">
        <v>1174</v>
      </c>
      <c r="F612" s="247">
        <v>9544635</v>
      </c>
      <c r="G612" s="124" t="str">
        <f t="shared" si="10"/>
        <v>11020710000000</v>
      </c>
    </row>
    <row r="613" spans="1:7" ht="102">
      <c r="A613" s="245" t="s">
        <v>2247</v>
      </c>
      <c r="B613" s="246" t="s">
        <v>201</v>
      </c>
      <c r="C613" s="246" t="s">
        <v>381</v>
      </c>
      <c r="D613" s="246" t="s">
        <v>2248</v>
      </c>
      <c r="E613" s="246" t="s">
        <v>1174</v>
      </c>
      <c r="F613" s="247">
        <v>5504135</v>
      </c>
      <c r="G613" s="124" t="str">
        <f t="shared" si="10"/>
        <v>110207100S4370</v>
      </c>
    </row>
    <row r="614" spans="1:7" ht="25.5">
      <c r="A614" s="245" t="s">
        <v>1320</v>
      </c>
      <c r="B614" s="246" t="s">
        <v>201</v>
      </c>
      <c r="C614" s="246" t="s">
        <v>381</v>
      </c>
      <c r="D614" s="246" t="s">
        <v>2248</v>
      </c>
      <c r="E614" s="246" t="s">
        <v>1321</v>
      </c>
      <c r="F614" s="247">
        <v>5504135</v>
      </c>
      <c r="G614" s="124" t="str">
        <f t="shared" si="10"/>
        <v>110207100S4370200</v>
      </c>
    </row>
    <row r="615" spans="1:7" ht="25.5">
      <c r="A615" s="245" t="s">
        <v>1197</v>
      </c>
      <c r="B615" s="246" t="s">
        <v>201</v>
      </c>
      <c r="C615" s="246" t="s">
        <v>381</v>
      </c>
      <c r="D615" s="246" t="s">
        <v>2248</v>
      </c>
      <c r="E615" s="246" t="s">
        <v>1198</v>
      </c>
      <c r="F615" s="247">
        <v>5504135</v>
      </c>
      <c r="G615" s="124" t="str">
        <f t="shared" si="10"/>
        <v>110207100S4370240</v>
      </c>
    </row>
    <row r="616" spans="1:7" ht="25.5">
      <c r="A616" s="245" t="s">
        <v>343</v>
      </c>
      <c r="B616" s="246" t="s">
        <v>201</v>
      </c>
      <c r="C616" s="246" t="s">
        <v>381</v>
      </c>
      <c r="D616" s="246" t="s">
        <v>2248</v>
      </c>
      <c r="E616" s="246" t="s">
        <v>344</v>
      </c>
      <c r="F616" s="247">
        <v>5504135</v>
      </c>
      <c r="G616" s="124" t="str">
        <f t="shared" si="10"/>
        <v>110207100S4370243</v>
      </c>
    </row>
    <row r="617" spans="1:7" ht="63.75">
      <c r="A617" s="245" t="s">
        <v>2017</v>
      </c>
      <c r="B617" s="246" t="s">
        <v>201</v>
      </c>
      <c r="C617" s="246" t="s">
        <v>381</v>
      </c>
      <c r="D617" s="246" t="s">
        <v>2018</v>
      </c>
      <c r="E617" s="246" t="s">
        <v>1174</v>
      </c>
      <c r="F617" s="247">
        <v>4040500</v>
      </c>
      <c r="G617" s="124" t="str">
        <f t="shared" ref="G617:G680" si="11">CONCATENATE(C617,D617,E617)</f>
        <v>110207100S8450</v>
      </c>
    </row>
    <row r="618" spans="1:7" ht="25.5">
      <c r="A618" s="245" t="s">
        <v>1326</v>
      </c>
      <c r="B618" s="246" t="s">
        <v>201</v>
      </c>
      <c r="C618" s="246" t="s">
        <v>381</v>
      </c>
      <c r="D618" s="246" t="s">
        <v>2018</v>
      </c>
      <c r="E618" s="246" t="s">
        <v>1327</v>
      </c>
      <c r="F618" s="247">
        <v>4040500</v>
      </c>
      <c r="G618" s="124" t="str">
        <f t="shared" si="11"/>
        <v>110207100S8450400</v>
      </c>
    </row>
    <row r="619" spans="1:7">
      <c r="A619" s="245" t="s">
        <v>1208</v>
      </c>
      <c r="B619" s="246" t="s">
        <v>201</v>
      </c>
      <c r="C619" s="246" t="s">
        <v>381</v>
      </c>
      <c r="D619" s="246" t="s">
        <v>2018</v>
      </c>
      <c r="E619" s="246" t="s">
        <v>75</v>
      </c>
      <c r="F619" s="247">
        <v>4040500</v>
      </c>
      <c r="G619" s="124" t="str">
        <f t="shared" si="11"/>
        <v>110207100S8450410</v>
      </c>
    </row>
    <row r="620" spans="1:7" ht="38.25">
      <c r="A620" s="245" t="s">
        <v>1976</v>
      </c>
      <c r="B620" s="246" t="s">
        <v>201</v>
      </c>
      <c r="C620" s="246" t="s">
        <v>381</v>
      </c>
      <c r="D620" s="246" t="s">
        <v>2018</v>
      </c>
      <c r="E620" s="246" t="s">
        <v>1977</v>
      </c>
      <c r="F620" s="247">
        <v>4040500</v>
      </c>
      <c r="G620" s="124" t="str">
        <f t="shared" si="11"/>
        <v>110207100S8450414</v>
      </c>
    </row>
    <row r="621" spans="1:7" ht="38.25">
      <c r="A621" s="245" t="s">
        <v>1352</v>
      </c>
      <c r="B621" s="246" t="s">
        <v>230</v>
      </c>
      <c r="C621" s="246" t="s">
        <v>1174</v>
      </c>
      <c r="D621" s="246" t="s">
        <v>1174</v>
      </c>
      <c r="E621" s="246" t="s">
        <v>1174</v>
      </c>
      <c r="F621" s="247">
        <v>330297972</v>
      </c>
      <c r="G621" s="124" t="str">
        <f t="shared" si="11"/>
        <v/>
      </c>
    </row>
    <row r="622" spans="1:7">
      <c r="A622" s="245" t="s">
        <v>140</v>
      </c>
      <c r="B622" s="246" t="s">
        <v>230</v>
      </c>
      <c r="C622" s="246" t="s">
        <v>1142</v>
      </c>
      <c r="D622" s="246" t="s">
        <v>1174</v>
      </c>
      <c r="E622" s="246" t="s">
        <v>1174</v>
      </c>
      <c r="F622" s="247">
        <v>68572091</v>
      </c>
      <c r="G622" s="124" t="str">
        <f t="shared" si="11"/>
        <v>0700</v>
      </c>
    </row>
    <row r="623" spans="1:7">
      <c r="A623" s="245" t="s">
        <v>1077</v>
      </c>
      <c r="B623" s="246" t="s">
        <v>230</v>
      </c>
      <c r="C623" s="246" t="s">
        <v>1078</v>
      </c>
      <c r="D623" s="246" t="s">
        <v>1174</v>
      </c>
      <c r="E623" s="246" t="s">
        <v>1174</v>
      </c>
      <c r="F623" s="247">
        <v>55583897</v>
      </c>
      <c r="G623" s="124" t="str">
        <f t="shared" si="11"/>
        <v>0703</v>
      </c>
    </row>
    <row r="624" spans="1:7" ht="25.5">
      <c r="A624" s="245" t="s">
        <v>461</v>
      </c>
      <c r="B624" s="246" t="s">
        <v>230</v>
      </c>
      <c r="C624" s="246" t="s">
        <v>1078</v>
      </c>
      <c r="D624" s="246" t="s">
        <v>981</v>
      </c>
      <c r="E624" s="246" t="s">
        <v>1174</v>
      </c>
      <c r="F624" s="247">
        <v>55583897</v>
      </c>
      <c r="G624" s="124" t="str">
        <f t="shared" si="11"/>
        <v>07030500000000</v>
      </c>
    </row>
    <row r="625" spans="1:7" ht="25.5">
      <c r="A625" s="245" t="s">
        <v>595</v>
      </c>
      <c r="B625" s="246" t="s">
        <v>230</v>
      </c>
      <c r="C625" s="246" t="s">
        <v>1078</v>
      </c>
      <c r="D625" s="246" t="s">
        <v>984</v>
      </c>
      <c r="E625" s="246" t="s">
        <v>1174</v>
      </c>
      <c r="F625" s="247">
        <v>55583897</v>
      </c>
      <c r="G625" s="124" t="str">
        <f t="shared" si="11"/>
        <v>07030530000000</v>
      </c>
    </row>
    <row r="626" spans="1:7" ht="76.5">
      <c r="A626" s="245" t="s">
        <v>2085</v>
      </c>
      <c r="B626" s="246" t="s">
        <v>230</v>
      </c>
      <c r="C626" s="246" t="s">
        <v>1078</v>
      </c>
      <c r="D626" s="246" t="s">
        <v>2086</v>
      </c>
      <c r="E626" s="246" t="s">
        <v>1174</v>
      </c>
      <c r="F626" s="247">
        <v>613000</v>
      </c>
      <c r="G626" s="124" t="str">
        <f t="shared" si="11"/>
        <v>07030530027240</v>
      </c>
    </row>
    <row r="627" spans="1:7" ht="25.5">
      <c r="A627" s="245" t="s">
        <v>1328</v>
      </c>
      <c r="B627" s="246" t="s">
        <v>230</v>
      </c>
      <c r="C627" s="246" t="s">
        <v>1078</v>
      </c>
      <c r="D627" s="246" t="s">
        <v>2086</v>
      </c>
      <c r="E627" s="246" t="s">
        <v>1329</v>
      </c>
      <c r="F627" s="247">
        <v>613000</v>
      </c>
      <c r="G627" s="124" t="str">
        <f t="shared" si="11"/>
        <v>07030530027240600</v>
      </c>
    </row>
    <row r="628" spans="1:7">
      <c r="A628" s="245" t="s">
        <v>1199</v>
      </c>
      <c r="B628" s="246" t="s">
        <v>230</v>
      </c>
      <c r="C628" s="246" t="s">
        <v>1078</v>
      </c>
      <c r="D628" s="246" t="s">
        <v>2086</v>
      </c>
      <c r="E628" s="246" t="s">
        <v>1200</v>
      </c>
      <c r="F628" s="247">
        <v>613000</v>
      </c>
      <c r="G628" s="124" t="str">
        <f t="shared" si="11"/>
        <v>07030530027240610</v>
      </c>
    </row>
    <row r="629" spans="1:7" ht="51">
      <c r="A629" s="245" t="s">
        <v>347</v>
      </c>
      <c r="B629" s="246" t="s">
        <v>230</v>
      </c>
      <c r="C629" s="246" t="s">
        <v>1078</v>
      </c>
      <c r="D629" s="246" t="s">
        <v>2086</v>
      </c>
      <c r="E629" s="246" t="s">
        <v>348</v>
      </c>
      <c r="F629" s="247">
        <v>613000</v>
      </c>
      <c r="G629" s="124" t="str">
        <f t="shared" si="11"/>
        <v>07030530027240611</v>
      </c>
    </row>
    <row r="630" spans="1:7" ht="114.75">
      <c r="A630" s="245" t="s">
        <v>2087</v>
      </c>
      <c r="B630" s="246" t="s">
        <v>230</v>
      </c>
      <c r="C630" s="246" t="s">
        <v>1078</v>
      </c>
      <c r="D630" s="246" t="s">
        <v>2088</v>
      </c>
      <c r="E630" s="246" t="s">
        <v>1174</v>
      </c>
      <c r="F630" s="247">
        <v>2200000</v>
      </c>
      <c r="G630" s="124" t="str">
        <f t="shared" si="11"/>
        <v>07030530027241</v>
      </c>
    </row>
    <row r="631" spans="1:7" ht="25.5">
      <c r="A631" s="245" t="s">
        <v>1328</v>
      </c>
      <c r="B631" s="246" t="s">
        <v>230</v>
      </c>
      <c r="C631" s="246" t="s">
        <v>1078</v>
      </c>
      <c r="D631" s="246" t="s">
        <v>2088</v>
      </c>
      <c r="E631" s="246" t="s">
        <v>1329</v>
      </c>
      <c r="F631" s="247">
        <v>2200000</v>
      </c>
      <c r="G631" s="124" t="str">
        <f t="shared" si="11"/>
        <v>07030530027241600</v>
      </c>
    </row>
    <row r="632" spans="1:7">
      <c r="A632" s="245" t="s">
        <v>1199</v>
      </c>
      <c r="B632" s="246" t="s">
        <v>230</v>
      </c>
      <c r="C632" s="246" t="s">
        <v>1078</v>
      </c>
      <c r="D632" s="246" t="s">
        <v>2088</v>
      </c>
      <c r="E632" s="246" t="s">
        <v>1200</v>
      </c>
      <c r="F632" s="247">
        <v>2200000</v>
      </c>
      <c r="G632" s="124" t="str">
        <f t="shared" si="11"/>
        <v>07030530027241610</v>
      </c>
    </row>
    <row r="633" spans="1:7" ht="51">
      <c r="A633" s="245" t="s">
        <v>347</v>
      </c>
      <c r="B633" s="246" t="s">
        <v>230</v>
      </c>
      <c r="C633" s="246" t="s">
        <v>1078</v>
      </c>
      <c r="D633" s="246" t="s">
        <v>2088</v>
      </c>
      <c r="E633" s="246" t="s">
        <v>348</v>
      </c>
      <c r="F633" s="247">
        <v>2200000</v>
      </c>
      <c r="G633" s="124" t="str">
        <f t="shared" si="11"/>
        <v>07030530027241611</v>
      </c>
    </row>
    <row r="634" spans="1:7" ht="89.25">
      <c r="A634" s="245" t="s">
        <v>2089</v>
      </c>
      <c r="B634" s="246" t="s">
        <v>230</v>
      </c>
      <c r="C634" s="246" t="s">
        <v>1078</v>
      </c>
      <c r="D634" s="246" t="s">
        <v>2090</v>
      </c>
      <c r="E634" s="246" t="s">
        <v>1174</v>
      </c>
      <c r="F634" s="247">
        <v>2014417</v>
      </c>
      <c r="G634" s="124" t="str">
        <f t="shared" si="11"/>
        <v>07030530027242</v>
      </c>
    </row>
    <row r="635" spans="1:7" ht="25.5">
      <c r="A635" s="245" t="s">
        <v>1328</v>
      </c>
      <c r="B635" s="246" t="s">
        <v>230</v>
      </c>
      <c r="C635" s="246" t="s">
        <v>1078</v>
      </c>
      <c r="D635" s="246" t="s">
        <v>2090</v>
      </c>
      <c r="E635" s="246" t="s">
        <v>1329</v>
      </c>
      <c r="F635" s="247">
        <v>2014417</v>
      </c>
      <c r="G635" s="124" t="str">
        <f t="shared" si="11"/>
        <v>07030530027242600</v>
      </c>
    </row>
    <row r="636" spans="1:7">
      <c r="A636" s="245" t="s">
        <v>1199</v>
      </c>
      <c r="B636" s="246" t="s">
        <v>230</v>
      </c>
      <c r="C636" s="246" t="s">
        <v>1078</v>
      </c>
      <c r="D636" s="246" t="s">
        <v>2090</v>
      </c>
      <c r="E636" s="246" t="s">
        <v>1200</v>
      </c>
      <c r="F636" s="247">
        <v>2014417</v>
      </c>
      <c r="G636" s="124" t="str">
        <f t="shared" si="11"/>
        <v>07030530027242610</v>
      </c>
    </row>
    <row r="637" spans="1:7" ht="51">
      <c r="A637" s="245" t="s">
        <v>347</v>
      </c>
      <c r="B637" s="246" t="s">
        <v>230</v>
      </c>
      <c r="C637" s="246" t="s">
        <v>1078</v>
      </c>
      <c r="D637" s="246" t="s">
        <v>2090</v>
      </c>
      <c r="E637" s="246" t="s">
        <v>348</v>
      </c>
      <c r="F637" s="247">
        <v>2014417</v>
      </c>
      <c r="G637" s="124" t="str">
        <f t="shared" si="11"/>
        <v>07030530027242611</v>
      </c>
    </row>
    <row r="638" spans="1:7" ht="102">
      <c r="A638" s="245" t="s">
        <v>509</v>
      </c>
      <c r="B638" s="246" t="s">
        <v>230</v>
      </c>
      <c r="C638" s="246" t="s">
        <v>1078</v>
      </c>
      <c r="D638" s="246" t="s">
        <v>703</v>
      </c>
      <c r="E638" s="246" t="s">
        <v>1174</v>
      </c>
      <c r="F638" s="247">
        <v>36162465</v>
      </c>
      <c r="G638" s="124" t="str">
        <f t="shared" si="11"/>
        <v>07030530040000</v>
      </c>
    </row>
    <row r="639" spans="1:7" ht="25.5">
      <c r="A639" s="245" t="s">
        <v>1328</v>
      </c>
      <c r="B639" s="246" t="s">
        <v>230</v>
      </c>
      <c r="C639" s="246" t="s">
        <v>1078</v>
      </c>
      <c r="D639" s="246" t="s">
        <v>703</v>
      </c>
      <c r="E639" s="246" t="s">
        <v>1329</v>
      </c>
      <c r="F639" s="247">
        <v>36162465</v>
      </c>
      <c r="G639" s="124" t="str">
        <f t="shared" si="11"/>
        <v>07030530040000600</v>
      </c>
    </row>
    <row r="640" spans="1:7">
      <c r="A640" s="245" t="s">
        <v>1199</v>
      </c>
      <c r="B640" s="246" t="s">
        <v>230</v>
      </c>
      <c r="C640" s="246" t="s">
        <v>1078</v>
      </c>
      <c r="D640" s="246" t="s">
        <v>703</v>
      </c>
      <c r="E640" s="246" t="s">
        <v>1200</v>
      </c>
      <c r="F640" s="247">
        <v>36162465</v>
      </c>
      <c r="G640" s="124" t="str">
        <f t="shared" si="11"/>
        <v>07030530040000610</v>
      </c>
    </row>
    <row r="641" spans="1:7" ht="51">
      <c r="A641" s="245" t="s">
        <v>347</v>
      </c>
      <c r="B641" s="246" t="s">
        <v>230</v>
      </c>
      <c r="C641" s="246" t="s">
        <v>1078</v>
      </c>
      <c r="D641" s="246" t="s">
        <v>703</v>
      </c>
      <c r="E641" s="246" t="s">
        <v>348</v>
      </c>
      <c r="F641" s="247">
        <v>36162465</v>
      </c>
      <c r="G641" s="124" t="str">
        <f t="shared" si="11"/>
        <v>07030530040000611</v>
      </c>
    </row>
    <row r="642" spans="1:7" ht="127.5">
      <c r="A642" s="245" t="s">
        <v>510</v>
      </c>
      <c r="B642" s="246" t="s">
        <v>230</v>
      </c>
      <c r="C642" s="246" t="s">
        <v>1078</v>
      </c>
      <c r="D642" s="246" t="s">
        <v>704</v>
      </c>
      <c r="E642" s="246" t="s">
        <v>1174</v>
      </c>
      <c r="F642" s="247">
        <v>9602400</v>
      </c>
      <c r="G642" s="124" t="str">
        <f t="shared" si="11"/>
        <v>07030530041000</v>
      </c>
    </row>
    <row r="643" spans="1:7" ht="25.5">
      <c r="A643" s="245" t="s">
        <v>1328</v>
      </c>
      <c r="B643" s="246" t="s">
        <v>230</v>
      </c>
      <c r="C643" s="246" t="s">
        <v>1078</v>
      </c>
      <c r="D643" s="246" t="s">
        <v>704</v>
      </c>
      <c r="E643" s="246" t="s">
        <v>1329</v>
      </c>
      <c r="F643" s="247">
        <v>9602400</v>
      </c>
      <c r="G643" s="124" t="str">
        <f t="shared" si="11"/>
        <v>07030530041000600</v>
      </c>
    </row>
    <row r="644" spans="1:7">
      <c r="A644" s="245" t="s">
        <v>1199</v>
      </c>
      <c r="B644" s="246" t="s">
        <v>230</v>
      </c>
      <c r="C644" s="246" t="s">
        <v>1078</v>
      </c>
      <c r="D644" s="246" t="s">
        <v>704</v>
      </c>
      <c r="E644" s="246" t="s">
        <v>1200</v>
      </c>
      <c r="F644" s="247">
        <v>9602400</v>
      </c>
      <c r="G644" s="124" t="str">
        <f t="shared" si="11"/>
        <v>07030530041000610</v>
      </c>
    </row>
    <row r="645" spans="1:7" ht="51">
      <c r="A645" s="245" t="s">
        <v>347</v>
      </c>
      <c r="B645" s="246" t="s">
        <v>230</v>
      </c>
      <c r="C645" s="246" t="s">
        <v>1078</v>
      </c>
      <c r="D645" s="246" t="s">
        <v>704</v>
      </c>
      <c r="E645" s="246" t="s">
        <v>348</v>
      </c>
      <c r="F645" s="247">
        <v>9602400</v>
      </c>
      <c r="G645" s="124" t="str">
        <f t="shared" si="11"/>
        <v>07030530041000611</v>
      </c>
    </row>
    <row r="646" spans="1:7" ht="102">
      <c r="A646" s="245" t="s">
        <v>566</v>
      </c>
      <c r="B646" s="246" t="s">
        <v>230</v>
      </c>
      <c r="C646" s="246" t="s">
        <v>1078</v>
      </c>
      <c r="D646" s="246" t="s">
        <v>705</v>
      </c>
      <c r="E646" s="246" t="s">
        <v>1174</v>
      </c>
      <c r="F646" s="247">
        <v>271390</v>
      </c>
      <c r="G646" s="124" t="str">
        <f t="shared" si="11"/>
        <v>07030530045000</v>
      </c>
    </row>
    <row r="647" spans="1:7" ht="25.5">
      <c r="A647" s="245" t="s">
        <v>1328</v>
      </c>
      <c r="B647" s="246" t="s">
        <v>230</v>
      </c>
      <c r="C647" s="246" t="s">
        <v>1078</v>
      </c>
      <c r="D647" s="246" t="s">
        <v>705</v>
      </c>
      <c r="E647" s="246" t="s">
        <v>1329</v>
      </c>
      <c r="F647" s="247">
        <v>271390</v>
      </c>
      <c r="G647" s="124" t="str">
        <f t="shared" si="11"/>
        <v>07030530045000600</v>
      </c>
    </row>
    <row r="648" spans="1:7">
      <c r="A648" s="245" t="s">
        <v>1199</v>
      </c>
      <c r="B648" s="246" t="s">
        <v>230</v>
      </c>
      <c r="C648" s="246" t="s">
        <v>1078</v>
      </c>
      <c r="D648" s="246" t="s">
        <v>705</v>
      </c>
      <c r="E648" s="246" t="s">
        <v>1200</v>
      </c>
      <c r="F648" s="247">
        <v>271390</v>
      </c>
      <c r="G648" s="124" t="str">
        <f t="shared" si="11"/>
        <v>07030530045000610</v>
      </c>
    </row>
    <row r="649" spans="1:7" ht="51">
      <c r="A649" s="245" t="s">
        <v>347</v>
      </c>
      <c r="B649" s="246" t="s">
        <v>230</v>
      </c>
      <c r="C649" s="246" t="s">
        <v>1078</v>
      </c>
      <c r="D649" s="246" t="s">
        <v>705</v>
      </c>
      <c r="E649" s="246" t="s">
        <v>348</v>
      </c>
      <c r="F649" s="247">
        <v>271390</v>
      </c>
      <c r="G649" s="124" t="str">
        <f t="shared" si="11"/>
        <v>07030530045000611</v>
      </c>
    </row>
    <row r="650" spans="1:7" ht="89.25">
      <c r="A650" s="245" t="s">
        <v>511</v>
      </c>
      <c r="B650" s="246" t="s">
        <v>230</v>
      </c>
      <c r="C650" s="246" t="s">
        <v>1078</v>
      </c>
      <c r="D650" s="246" t="s">
        <v>706</v>
      </c>
      <c r="E650" s="246" t="s">
        <v>1174</v>
      </c>
      <c r="F650" s="247">
        <v>330000</v>
      </c>
      <c r="G650" s="124" t="str">
        <f t="shared" si="11"/>
        <v>07030530047000</v>
      </c>
    </row>
    <row r="651" spans="1:7" ht="25.5">
      <c r="A651" s="245" t="s">
        <v>1328</v>
      </c>
      <c r="B651" s="246" t="s">
        <v>230</v>
      </c>
      <c r="C651" s="246" t="s">
        <v>1078</v>
      </c>
      <c r="D651" s="246" t="s">
        <v>706</v>
      </c>
      <c r="E651" s="246" t="s">
        <v>1329</v>
      </c>
      <c r="F651" s="247">
        <v>330000</v>
      </c>
      <c r="G651" s="124" t="str">
        <f t="shared" si="11"/>
        <v>07030530047000600</v>
      </c>
    </row>
    <row r="652" spans="1:7">
      <c r="A652" s="245" t="s">
        <v>1199</v>
      </c>
      <c r="B652" s="246" t="s">
        <v>230</v>
      </c>
      <c r="C652" s="246" t="s">
        <v>1078</v>
      </c>
      <c r="D652" s="246" t="s">
        <v>706</v>
      </c>
      <c r="E652" s="246" t="s">
        <v>1200</v>
      </c>
      <c r="F652" s="247">
        <v>330000</v>
      </c>
      <c r="G652" s="124" t="str">
        <f t="shared" si="11"/>
        <v>07030530047000610</v>
      </c>
    </row>
    <row r="653" spans="1:7">
      <c r="A653" s="245" t="s">
        <v>366</v>
      </c>
      <c r="B653" s="246" t="s">
        <v>230</v>
      </c>
      <c r="C653" s="246" t="s">
        <v>1078</v>
      </c>
      <c r="D653" s="246" t="s">
        <v>706</v>
      </c>
      <c r="E653" s="246" t="s">
        <v>367</v>
      </c>
      <c r="F653" s="247">
        <v>330000</v>
      </c>
      <c r="G653" s="124" t="str">
        <f t="shared" si="11"/>
        <v>07030530047000612</v>
      </c>
    </row>
    <row r="654" spans="1:7" ht="89.25">
      <c r="A654" s="245" t="s">
        <v>567</v>
      </c>
      <c r="B654" s="246" t="s">
        <v>230</v>
      </c>
      <c r="C654" s="246" t="s">
        <v>1078</v>
      </c>
      <c r="D654" s="246" t="s">
        <v>707</v>
      </c>
      <c r="E654" s="246" t="s">
        <v>1174</v>
      </c>
      <c r="F654" s="247">
        <v>3870000</v>
      </c>
      <c r="G654" s="124" t="str">
        <f t="shared" si="11"/>
        <v>0703053004Г000</v>
      </c>
    </row>
    <row r="655" spans="1:7" ht="25.5">
      <c r="A655" s="245" t="s">
        <v>1328</v>
      </c>
      <c r="B655" s="246" t="s">
        <v>230</v>
      </c>
      <c r="C655" s="246" t="s">
        <v>1078</v>
      </c>
      <c r="D655" s="246" t="s">
        <v>707</v>
      </c>
      <c r="E655" s="246" t="s">
        <v>1329</v>
      </c>
      <c r="F655" s="247">
        <v>3870000</v>
      </c>
      <c r="G655" s="124" t="str">
        <f t="shared" si="11"/>
        <v>0703053004Г000600</v>
      </c>
    </row>
    <row r="656" spans="1:7">
      <c r="A656" s="245" t="s">
        <v>1199</v>
      </c>
      <c r="B656" s="246" t="s">
        <v>230</v>
      </c>
      <c r="C656" s="246" t="s">
        <v>1078</v>
      </c>
      <c r="D656" s="246" t="s">
        <v>707</v>
      </c>
      <c r="E656" s="246" t="s">
        <v>1200</v>
      </c>
      <c r="F656" s="247">
        <v>3870000</v>
      </c>
      <c r="G656" s="124" t="str">
        <f t="shared" si="11"/>
        <v>0703053004Г000610</v>
      </c>
    </row>
    <row r="657" spans="1:7" ht="51">
      <c r="A657" s="245" t="s">
        <v>347</v>
      </c>
      <c r="B657" s="246" t="s">
        <v>230</v>
      </c>
      <c r="C657" s="246" t="s">
        <v>1078</v>
      </c>
      <c r="D657" s="246" t="s">
        <v>707</v>
      </c>
      <c r="E657" s="246" t="s">
        <v>348</v>
      </c>
      <c r="F657" s="247">
        <v>3870000</v>
      </c>
      <c r="G657" s="124" t="str">
        <f t="shared" si="11"/>
        <v>0703053004Г000611</v>
      </c>
    </row>
    <row r="658" spans="1:7" ht="63.75">
      <c r="A658" s="245" t="s">
        <v>1634</v>
      </c>
      <c r="B658" s="246" t="s">
        <v>230</v>
      </c>
      <c r="C658" s="246" t="s">
        <v>1078</v>
      </c>
      <c r="D658" s="246" t="s">
        <v>1635</v>
      </c>
      <c r="E658" s="246" t="s">
        <v>1174</v>
      </c>
      <c r="F658" s="247">
        <v>54000</v>
      </c>
      <c r="G658" s="124" t="str">
        <f t="shared" si="11"/>
        <v>0703053004М000</v>
      </c>
    </row>
    <row r="659" spans="1:7" ht="25.5">
      <c r="A659" s="245" t="s">
        <v>1328</v>
      </c>
      <c r="B659" s="246" t="s">
        <v>230</v>
      </c>
      <c r="C659" s="246" t="s">
        <v>1078</v>
      </c>
      <c r="D659" s="246" t="s">
        <v>1635</v>
      </c>
      <c r="E659" s="246" t="s">
        <v>1329</v>
      </c>
      <c r="F659" s="247">
        <v>54000</v>
      </c>
      <c r="G659" s="124" t="str">
        <f t="shared" si="11"/>
        <v>0703053004М000600</v>
      </c>
    </row>
    <row r="660" spans="1:7">
      <c r="A660" s="245" t="s">
        <v>1199</v>
      </c>
      <c r="B660" s="246" t="s">
        <v>230</v>
      </c>
      <c r="C660" s="246" t="s">
        <v>1078</v>
      </c>
      <c r="D660" s="246" t="s">
        <v>1635</v>
      </c>
      <c r="E660" s="246" t="s">
        <v>1200</v>
      </c>
      <c r="F660" s="247">
        <v>54000</v>
      </c>
      <c r="G660" s="124" t="str">
        <f t="shared" si="11"/>
        <v>0703053004М000610</v>
      </c>
    </row>
    <row r="661" spans="1:7" ht="51">
      <c r="A661" s="245" t="s">
        <v>347</v>
      </c>
      <c r="B661" s="246" t="s">
        <v>230</v>
      </c>
      <c r="C661" s="246" t="s">
        <v>1078</v>
      </c>
      <c r="D661" s="246" t="s">
        <v>1635</v>
      </c>
      <c r="E661" s="246" t="s">
        <v>348</v>
      </c>
      <c r="F661" s="247">
        <v>54000</v>
      </c>
      <c r="G661" s="124" t="str">
        <f t="shared" si="11"/>
        <v>0703053004М000611</v>
      </c>
    </row>
    <row r="662" spans="1:7" ht="89.25">
      <c r="A662" s="245" t="s">
        <v>956</v>
      </c>
      <c r="B662" s="246" t="s">
        <v>230</v>
      </c>
      <c r="C662" s="246" t="s">
        <v>1078</v>
      </c>
      <c r="D662" s="246" t="s">
        <v>957</v>
      </c>
      <c r="E662" s="246" t="s">
        <v>1174</v>
      </c>
      <c r="F662" s="247">
        <v>381000</v>
      </c>
      <c r="G662" s="124" t="str">
        <f t="shared" si="11"/>
        <v>0703053004Э000</v>
      </c>
    </row>
    <row r="663" spans="1:7" ht="25.5">
      <c r="A663" s="245" t="s">
        <v>1328</v>
      </c>
      <c r="B663" s="246" t="s">
        <v>230</v>
      </c>
      <c r="C663" s="246" t="s">
        <v>1078</v>
      </c>
      <c r="D663" s="246" t="s">
        <v>957</v>
      </c>
      <c r="E663" s="246" t="s">
        <v>1329</v>
      </c>
      <c r="F663" s="247">
        <v>381000</v>
      </c>
      <c r="G663" s="124" t="str">
        <f t="shared" si="11"/>
        <v>0703053004Э000600</v>
      </c>
    </row>
    <row r="664" spans="1:7">
      <c r="A664" s="245" t="s">
        <v>1199</v>
      </c>
      <c r="B664" s="246" t="s">
        <v>230</v>
      </c>
      <c r="C664" s="246" t="s">
        <v>1078</v>
      </c>
      <c r="D664" s="246" t="s">
        <v>957</v>
      </c>
      <c r="E664" s="246" t="s">
        <v>1200</v>
      </c>
      <c r="F664" s="247">
        <v>381000</v>
      </c>
      <c r="G664" s="124" t="str">
        <f t="shared" si="11"/>
        <v>0703053004Э000610</v>
      </c>
    </row>
    <row r="665" spans="1:7" ht="51">
      <c r="A665" s="245" t="s">
        <v>347</v>
      </c>
      <c r="B665" s="246" t="s">
        <v>230</v>
      </c>
      <c r="C665" s="246" t="s">
        <v>1078</v>
      </c>
      <c r="D665" s="246" t="s">
        <v>957</v>
      </c>
      <c r="E665" s="246" t="s">
        <v>348</v>
      </c>
      <c r="F665" s="247">
        <v>381000</v>
      </c>
      <c r="G665" s="124" t="str">
        <f t="shared" si="11"/>
        <v>0703053004Э000611</v>
      </c>
    </row>
    <row r="666" spans="1:7" ht="63.75">
      <c r="A666" s="245" t="s">
        <v>512</v>
      </c>
      <c r="B666" s="246" t="s">
        <v>230</v>
      </c>
      <c r="C666" s="246" t="s">
        <v>1078</v>
      </c>
      <c r="D666" s="246" t="s">
        <v>731</v>
      </c>
      <c r="E666" s="246" t="s">
        <v>1174</v>
      </c>
      <c r="F666" s="247">
        <v>85225</v>
      </c>
      <c r="G666" s="124" t="str">
        <f t="shared" si="11"/>
        <v>070305300Ф0000</v>
      </c>
    </row>
    <row r="667" spans="1:7" ht="25.5">
      <c r="A667" s="245" t="s">
        <v>1328</v>
      </c>
      <c r="B667" s="246" t="s">
        <v>230</v>
      </c>
      <c r="C667" s="246" t="s">
        <v>1078</v>
      </c>
      <c r="D667" s="246" t="s">
        <v>731</v>
      </c>
      <c r="E667" s="246" t="s">
        <v>1329</v>
      </c>
      <c r="F667" s="247">
        <v>85225</v>
      </c>
      <c r="G667" s="124" t="str">
        <f t="shared" si="11"/>
        <v>070305300Ф0000600</v>
      </c>
    </row>
    <row r="668" spans="1:7">
      <c r="A668" s="245" t="s">
        <v>1199</v>
      </c>
      <c r="B668" s="246" t="s">
        <v>230</v>
      </c>
      <c r="C668" s="246" t="s">
        <v>1078</v>
      </c>
      <c r="D668" s="246" t="s">
        <v>731</v>
      </c>
      <c r="E668" s="246" t="s">
        <v>1200</v>
      </c>
      <c r="F668" s="247">
        <v>85225</v>
      </c>
      <c r="G668" s="124" t="str">
        <f t="shared" si="11"/>
        <v>070305300Ф0000610</v>
      </c>
    </row>
    <row r="669" spans="1:7">
      <c r="A669" s="245" t="s">
        <v>366</v>
      </c>
      <c r="B669" s="246" t="s">
        <v>230</v>
      </c>
      <c r="C669" s="246" t="s">
        <v>1078</v>
      </c>
      <c r="D669" s="246" t="s">
        <v>731</v>
      </c>
      <c r="E669" s="246" t="s">
        <v>367</v>
      </c>
      <c r="F669" s="247">
        <v>85225</v>
      </c>
      <c r="G669" s="124" t="str">
        <f t="shared" si="11"/>
        <v>070305300Ф0000612</v>
      </c>
    </row>
    <row r="670" spans="1:7">
      <c r="A670" s="245" t="s">
        <v>1075</v>
      </c>
      <c r="B670" s="246" t="s">
        <v>230</v>
      </c>
      <c r="C670" s="246" t="s">
        <v>365</v>
      </c>
      <c r="D670" s="246" t="s">
        <v>1174</v>
      </c>
      <c r="E670" s="246" t="s">
        <v>1174</v>
      </c>
      <c r="F670" s="247">
        <v>12988194</v>
      </c>
      <c r="G670" s="124" t="str">
        <f t="shared" si="11"/>
        <v>0707</v>
      </c>
    </row>
    <row r="671" spans="1:7">
      <c r="A671" s="245" t="s">
        <v>466</v>
      </c>
      <c r="B671" s="246" t="s">
        <v>230</v>
      </c>
      <c r="C671" s="246" t="s">
        <v>365</v>
      </c>
      <c r="D671" s="246" t="s">
        <v>985</v>
      </c>
      <c r="E671" s="246" t="s">
        <v>1174</v>
      </c>
      <c r="F671" s="247">
        <v>12988194</v>
      </c>
      <c r="G671" s="124" t="str">
        <f t="shared" si="11"/>
        <v>07070600000000</v>
      </c>
    </row>
    <row r="672" spans="1:7" ht="25.5">
      <c r="A672" s="245" t="s">
        <v>467</v>
      </c>
      <c r="B672" s="246" t="s">
        <v>230</v>
      </c>
      <c r="C672" s="246" t="s">
        <v>365</v>
      </c>
      <c r="D672" s="246" t="s">
        <v>986</v>
      </c>
      <c r="E672" s="246" t="s">
        <v>1174</v>
      </c>
      <c r="F672" s="247">
        <v>1721925</v>
      </c>
      <c r="G672" s="124" t="str">
        <f t="shared" si="11"/>
        <v>07070610000000</v>
      </c>
    </row>
    <row r="673" spans="1:7" ht="63.75">
      <c r="A673" s="245" t="s">
        <v>1978</v>
      </c>
      <c r="B673" s="246" t="s">
        <v>230</v>
      </c>
      <c r="C673" s="246" t="s">
        <v>365</v>
      </c>
      <c r="D673" s="246" t="s">
        <v>1979</v>
      </c>
      <c r="E673" s="246" t="s">
        <v>1174</v>
      </c>
      <c r="F673" s="247">
        <v>511750</v>
      </c>
      <c r="G673" s="124" t="str">
        <f t="shared" si="11"/>
        <v>07070610080010</v>
      </c>
    </row>
    <row r="674" spans="1:7" ht="25.5">
      <c r="A674" s="245" t="s">
        <v>1328</v>
      </c>
      <c r="B674" s="246" t="s">
        <v>230</v>
      </c>
      <c r="C674" s="246" t="s">
        <v>365</v>
      </c>
      <c r="D674" s="246" t="s">
        <v>1979</v>
      </c>
      <c r="E674" s="246" t="s">
        <v>1329</v>
      </c>
      <c r="F674" s="247">
        <v>511750</v>
      </c>
      <c r="G674" s="124" t="str">
        <f t="shared" si="11"/>
        <v>07070610080010600</v>
      </c>
    </row>
    <row r="675" spans="1:7">
      <c r="A675" s="245" t="s">
        <v>1199</v>
      </c>
      <c r="B675" s="246" t="s">
        <v>230</v>
      </c>
      <c r="C675" s="246" t="s">
        <v>365</v>
      </c>
      <c r="D675" s="246" t="s">
        <v>1979</v>
      </c>
      <c r="E675" s="246" t="s">
        <v>1200</v>
      </c>
      <c r="F675" s="247">
        <v>511750</v>
      </c>
      <c r="G675" s="124" t="str">
        <f t="shared" si="11"/>
        <v>07070610080010610</v>
      </c>
    </row>
    <row r="676" spans="1:7" ht="51">
      <c r="A676" s="245" t="s">
        <v>347</v>
      </c>
      <c r="B676" s="246" t="s">
        <v>230</v>
      </c>
      <c r="C676" s="246" t="s">
        <v>365</v>
      </c>
      <c r="D676" s="246" t="s">
        <v>1979</v>
      </c>
      <c r="E676" s="246" t="s">
        <v>348</v>
      </c>
      <c r="F676" s="247">
        <v>511750</v>
      </c>
      <c r="G676" s="124" t="str">
        <f t="shared" si="11"/>
        <v>07070610080010611</v>
      </c>
    </row>
    <row r="677" spans="1:7" ht="51">
      <c r="A677" s="245" t="s">
        <v>1522</v>
      </c>
      <c r="B677" s="246" t="s">
        <v>230</v>
      </c>
      <c r="C677" s="246" t="s">
        <v>365</v>
      </c>
      <c r="D677" s="246" t="s">
        <v>682</v>
      </c>
      <c r="E677" s="246" t="s">
        <v>1174</v>
      </c>
      <c r="F677" s="247">
        <v>1210175</v>
      </c>
      <c r="G677" s="124" t="str">
        <f t="shared" si="11"/>
        <v>070706100S4560</v>
      </c>
    </row>
    <row r="678" spans="1:7" ht="25.5">
      <c r="A678" s="245" t="s">
        <v>1328</v>
      </c>
      <c r="B678" s="246" t="s">
        <v>230</v>
      </c>
      <c r="C678" s="246" t="s">
        <v>365</v>
      </c>
      <c r="D678" s="246" t="s">
        <v>682</v>
      </c>
      <c r="E678" s="246" t="s">
        <v>1329</v>
      </c>
      <c r="F678" s="247">
        <v>1210175</v>
      </c>
      <c r="G678" s="124" t="str">
        <f t="shared" si="11"/>
        <v>070706100S4560600</v>
      </c>
    </row>
    <row r="679" spans="1:7">
      <c r="A679" s="245" t="s">
        <v>1199</v>
      </c>
      <c r="B679" s="246" t="s">
        <v>230</v>
      </c>
      <c r="C679" s="246" t="s">
        <v>365</v>
      </c>
      <c r="D679" s="246" t="s">
        <v>682</v>
      </c>
      <c r="E679" s="246" t="s">
        <v>1200</v>
      </c>
      <c r="F679" s="247">
        <v>1210175</v>
      </c>
      <c r="G679" s="124" t="str">
        <f t="shared" si="11"/>
        <v>070706100S4560610</v>
      </c>
    </row>
    <row r="680" spans="1:7" ht="51">
      <c r="A680" s="245" t="s">
        <v>347</v>
      </c>
      <c r="B680" s="246" t="s">
        <v>230</v>
      </c>
      <c r="C680" s="246" t="s">
        <v>365</v>
      </c>
      <c r="D680" s="246" t="s">
        <v>682</v>
      </c>
      <c r="E680" s="246" t="s">
        <v>348</v>
      </c>
      <c r="F680" s="247">
        <v>1210175</v>
      </c>
      <c r="G680" s="124" t="str">
        <f t="shared" si="11"/>
        <v>070706100S4560611</v>
      </c>
    </row>
    <row r="681" spans="1:7" ht="25.5">
      <c r="A681" s="245" t="s">
        <v>469</v>
      </c>
      <c r="B681" s="246" t="s">
        <v>230</v>
      </c>
      <c r="C681" s="246" t="s">
        <v>365</v>
      </c>
      <c r="D681" s="246" t="s">
        <v>1980</v>
      </c>
      <c r="E681" s="246" t="s">
        <v>1174</v>
      </c>
      <c r="F681" s="247">
        <v>308100</v>
      </c>
      <c r="G681" s="124" t="str">
        <f t="shared" ref="G681:G744" si="12">CONCATENATE(C681,D681,E681)</f>
        <v>07070620000000</v>
      </c>
    </row>
    <row r="682" spans="1:7" ht="38.25">
      <c r="A682" s="245" t="s">
        <v>369</v>
      </c>
      <c r="B682" s="246" t="s">
        <v>230</v>
      </c>
      <c r="C682" s="246" t="s">
        <v>365</v>
      </c>
      <c r="D682" s="246" t="s">
        <v>683</v>
      </c>
      <c r="E682" s="246" t="s">
        <v>1174</v>
      </c>
      <c r="F682" s="247">
        <v>205100</v>
      </c>
      <c r="G682" s="124" t="str">
        <f t="shared" si="12"/>
        <v>07070620080000</v>
      </c>
    </row>
    <row r="683" spans="1:7" ht="25.5">
      <c r="A683" s="245" t="s">
        <v>1328</v>
      </c>
      <c r="B683" s="246" t="s">
        <v>230</v>
      </c>
      <c r="C683" s="246" t="s">
        <v>365</v>
      </c>
      <c r="D683" s="246" t="s">
        <v>683</v>
      </c>
      <c r="E683" s="246" t="s">
        <v>1329</v>
      </c>
      <c r="F683" s="247">
        <v>205100</v>
      </c>
      <c r="G683" s="124" t="str">
        <f t="shared" si="12"/>
        <v>07070620080000600</v>
      </c>
    </row>
    <row r="684" spans="1:7">
      <c r="A684" s="245" t="s">
        <v>1199</v>
      </c>
      <c r="B684" s="246" t="s">
        <v>230</v>
      </c>
      <c r="C684" s="246" t="s">
        <v>365</v>
      </c>
      <c r="D684" s="246" t="s">
        <v>683</v>
      </c>
      <c r="E684" s="246" t="s">
        <v>1200</v>
      </c>
      <c r="F684" s="247">
        <v>205100</v>
      </c>
      <c r="G684" s="124" t="str">
        <f t="shared" si="12"/>
        <v>07070620080000610</v>
      </c>
    </row>
    <row r="685" spans="1:7" ht="51">
      <c r="A685" s="245" t="s">
        <v>347</v>
      </c>
      <c r="B685" s="246" t="s">
        <v>230</v>
      </c>
      <c r="C685" s="246" t="s">
        <v>365</v>
      </c>
      <c r="D685" s="246" t="s">
        <v>683</v>
      </c>
      <c r="E685" s="246" t="s">
        <v>348</v>
      </c>
      <c r="F685" s="247">
        <v>205100</v>
      </c>
      <c r="G685" s="124" t="str">
        <f t="shared" si="12"/>
        <v>07070620080000611</v>
      </c>
    </row>
    <row r="686" spans="1:7" ht="76.5">
      <c r="A686" s="245" t="s">
        <v>1524</v>
      </c>
      <c r="B686" s="246" t="s">
        <v>230</v>
      </c>
      <c r="C686" s="246" t="s">
        <v>365</v>
      </c>
      <c r="D686" s="246" t="s">
        <v>1509</v>
      </c>
      <c r="E686" s="246" t="s">
        <v>1174</v>
      </c>
      <c r="F686" s="247">
        <v>20000</v>
      </c>
      <c r="G686" s="124" t="str">
        <f t="shared" si="12"/>
        <v>070706200S4540</v>
      </c>
    </row>
    <row r="687" spans="1:7" ht="25.5">
      <c r="A687" s="245" t="s">
        <v>1328</v>
      </c>
      <c r="B687" s="246" t="s">
        <v>230</v>
      </c>
      <c r="C687" s="246" t="s">
        <v>365</v>
      </c>
      <c r="D687" s="246" t="s">
        <v>1509</v>
      </c>
      <c r="E687" s="246" t="s">
        <v>1329</v>
      </c>
      <c r="F687" s="247">
        <v>20000</v>
      </c>
      <c r="G687" s="124" t="str">
        <f t="shared" si="12"/>
        <v>070706200S4540600</v>
      </c>
    </row>
    <row r="688" spans="1:7">
      <c r="A688" s="245" t="s">
        <v>1199</v>
      </c>
      <c r="B688" s="246" t="s">
        <v>230</v>
      </c>
      <c r="C688" s="246" t="s">
        <v>365</v>
      </c>
      <c r="D688" s="246" t="s">
        <v>1509</v>
      </c>
      <c r="E688" s="246" t="s">
        <v>1200</v>
      </c>
      <c r="F688" s="247">
        <v>20000</v>
      </c>
      <c r="G688" s="124" t="str">
        <f t="shared" si="12"/>
        <v>070706200S4540610</v>
      </c>
    </row>
    <row r="689" spans="1:7" ht="51">
      <c r="A689" s="245" t="s">
        <v>347</v>
      </c>
      <c r="B689" s="246" t="s">
        <v>230</v>
      </c>
      <c r="C689" s="246" t="s">
        <v>365</v>
      </c>
      <c r="D689" s="246" t="s">
        <v>1509</v>
      </c>
      <c r="E689" s="246" t="s">
        <v>348</v>
      </c>
      <c r="F689" s="247">
        <v>20000</v>
      </c>
      <c r="G689" s="124" t="str">
        <f t="shared" si="12"/>
        <v>070706200S4540611</v>
      </c>
    </row>
    <row r="690" spans="1:7" ht="51">
      <c r="A690" s="245" t="s">
        <v>2182</v>
      </c>
      <c r="B690" s="246" t="s">
        <v>230</v>
      </c>
      <c r="C690" s="246" t="s">
        <v>365</v>
      </c>
      <c r="D690" s="246" t="s">
        <v>2183</v>
      </c>
      <c r="E690" s="246" t="s">
        <v>1174</v>
      </c>
      <c r="F690" s="247">
        <v>83000</v>
      </c>
      <c r="G690" s="124" t="str">
        <f t="shared" si="12"/>
        <v>070706200S4560</v>
      </c>
    </row>
    <row r="691" spans="1:7" ht="25.5">
      <c r="A691" s="245" t="s">
        <v>1328</v>
      </c>
      <c r="B691" s="246" t="s">
        <v>230</v>
      </c>
      <c r="C691" s="246" t="s">
        <v>365</v>
      </c>
      <c r="D691" s="246" t="s">
        <v>2183</v>
      </c>
      <c r="E691" s="246" t="s">
        <v>1329</v>
      </c>
      <c r="F691" s="247">
        <v>83000</v>
      </c>
      <c r="G691" s="124" t="str">
        <f t="shared" si="12"/>
        <v>070706200S4560600</v>
      </c>
    </row>
    <row r="692" spans="1:7">
      <c r="A692" s="245" t="s">
        <v>1199</v>
      </c>
      <c r="B692" s="246" t="s">
        <v>230</v>
      </c>
      <c r="C692" s="246" t="s">
        <v>365</v>
      </c>
      <c r="D692" s="246" t="s">
        <v>2183</v>
      </c>
      <c r="E692" s="246" t="s">
        <v>1200</v>
      </c>
      <c r="F692" s="247">
        <v>83000</v>
      </c>
      <c r="G692" s="124" t="str">
        <f t="shared" si="12"/>
        <v>070706200S4560610</v>
      </c>
    </row>
    <row r="693" spans="1:7" ht="51">
      <c r="A693" s="245" t="s">
        <v>347</v>
      </c>
      <c r="B693" s="246" t="s">
        <v>230</v>
      </c>
      <c r="C693" s="246" t="s">
        <v>365</v>
      </c>
      <c r="D693" s="246" t="s">
        <v>2183</v>
      </c>
      <c r="E693" s="246" t="s">
        <v>348</v>
      </c>
      <c r="F693" s="247">
        <v>83000</v>
      </c>
      <c r="G693" s="124" t="str">
        <f t="shared" si="12"/>
        <v>070706200S4560611</v>
      </c>
    </row>
    <row r="694" spans="1:7" ht="25.5">
      <c r="A694" s="245" t="s">
        <v>447</v>
      </c>
      <c r="B694" s="246" t="s">
        <v>230</v>
      </c>
      <c r="C694" s="246" t="s">
        <v>365</v>
      </c>
      <c r="D694" s="246" t="s">
        <v>987</v>
      </c>
      <c r="E694" s="246" t="s">
        <v>1174</v>
      </c>
      <c r="F694" s="247">
        <v>10807444</v>
      </c>
      <c r="G694" s="124" t="str">
        <f t="shared" si="12"/>
        <v>07070640000000</v>
      </c>
    </row>
    <row r="695" spans="1:7" ht="114.75">
      <c r="A695" s="245" t="s">
        <v>2091</v>
      </c>
      <c r="B695" s="246" t="s">
        <v>230</v>
      </c>
      <c r="C695" s="246" t="s">
        <v>365</v>
      </c>
      <c r="D695" s="246" t="s">
        <v>2092</v>
      </c>
      <c r="E695" s="246" t="s">
        <v>1174</v>
      </c>
      <c r="F695" s="247">
        <v>206600</v>
      </c>
      <c r="G695" s="124" t="str">
        <f t="shared" si="12"/>
        <v>07070640027241</v>
      </c>
    </row>
    <row r="696" spans="1:7" ht="25.5">
      <c r="A696" s="245" t="s">
        <v>1328</v>
      </c>
      <c r="B696" s="246" t="s">
        <v>230</v>
      </c>
      <c r="C696" s="246" t="s">
        <v>365</v>
      </c>
      <c r="D696" s="246" t="s">
        <v>2092</v>
      </c>
      <c r="E696" s="246" t="s">
        <v>1329</v>
      </c>
      <c r="F696" s="247">
        <v>206600</v>
      </c>
      <c r="G696" s="124" t="str">
        <f t="shared" si="12"/>
        <v>07070640027241600</v>
      </c>
    </row>
    <row r="697" spans="1:7">
      <c r="A697" s="245" t="s">
        <v>1199</v>
      </c>
      <c r="B697" s="246" t="s">
        <v>230</v>
      </c>
      <c r="C697" s="246" t="s">
        <v>365</v>
      </c>
      <c r="D697" s="246" t="s">
        <v>2092</v>
      </c>
      <c r="E697" s="246" t="s">
        <v>1200</v>
      </c>
      <c r="F697" s="247">
        <v>206600</v>
      </c>
      <c r="G697" s="124" t="str">
        <f t="shared" si="12"/>
        <v>07070640027241610</v>
      </c>
    </row>
    <row r="698" spans="1:7" ht="51">
      <c r="A698" s="245" t="s">
        <v>347</v>
      </c>
      <c r="B698" s="246" t="s">
        <v>230</v>
      </c>
      <c r="C698" s="246" t="s">
        <v>365</v>
      </c>
      <c r="D698" s="246" t="s">
        <v>2092</v>
      </c>
      <c r="E698" s="246" t="s">
        <v>348</v>
      </c>
      <c r="F698" s="247">
        <v>206600</v>
      </c>
      <c r="G698" s="124" t="str">
        <f t="shared" si="12"/>
        <v>07070640027241611</v>
      </c>
    </row>
    <row r="699" spans="1:7" ht="76.5">
      <c r="A699" s="245" t="s">
        <v>2093</v>
      </c>
      <c r="B699" s="246" t="s">
        <v>230</v>
      </c>
      <c r="C699" s="246" t="s">
        <v>365</v>
      </c>
      <c r="D699" s="246" t="s">
        <v>2094</v>
      </c>
      <c r="E699" s="246" t="s">
        <v>1174</v>
      </c>
      <c r="F699" s="247">
        <v>686261</v>
      </c>
      <c r="G699" s="124" t="str">
        <f t="shared" si="12"/>
        <v>07070640027242</v>
      </c>
    </row>
    <row r="700" spans="1:7" ht="25.5">
      <c r="A700" s="245" t="s">
        <v>1328</v>
      </c>
      <c r="B700" s="246" t="s">
        <v>230</v>
      </c>
      <c r="C700" s="246" t="s">
        <v>365</v>
      </c>
      <c r="D700" s="246" t="s">
        <v>2094</v>
      </c>
      <c r="E700" s="246" t="s">
        <v>1329</v>
      </c>
      <c r="F700" s="247">
        <v>686261</v>
      </c>
      <c r="G700" s="124" t="str">
        <f t="shared" si="12"/>
        <v>07070640027242600</v>
      </c>
    </row>
    <row r="701" spans="1:7">
      <c r="A701" s="245" t="s">
        <v>1199</v>
      </c>
      <c r="B701" s="246" t="s">
        <v>230</v>
      </c>
      <c r="C701" s="246" t="s">
        <v>365</v>
      </c>
      <c r="D701" s="246" t="s">
        <v>2094</v>
      </c>
      <c r="E701" s="246" t="s">
        <v>1200</v>
      </c>
      <c r="F701" s="247">
        <v>686261</v>
      </c>
      <c r="G701" s="124" t="str">
        <f t="shared" si="12"/>
        <v>07070640027242610</v>
      </c>
    </row>
    <row r="702" spans="1:7" ht="51">
      <c r="A702" s="245" t="s">
        <v>347</v>
      </c>
      <c r="B702" s="246" t="s">
        <v>230</v>
      </c>
      <c r="C702" s="246" t="s">
        <v>365</v>
      </c>
      <c r="D702" s="246" t="s">
        <v>2094</v>
      </c>
      <c r="E702" s="246" t="s">
        <v>348</v>
      </c>
      <c r="F702" s="247">
        <v>686261</v>
      </c>
      <c r="G702" s="124" t="str">
        <f t="shared" si="12"/>
        <v>07070640027242611</v>
      </c>
    </row>
    <row r="703" spans="1:7" ht="89.25">
      <c r="A703" s="245" t="s">
        <v>371</v>
      </c>
      <c r="B703" s="246" t="s">
        <v>230</v>
      </c>
      <c r="C703" s="246" t="s">
        <v>365</v>
      </c>
      <c r="D703" s="246" t="s">
        <v>685</v>
      </c>
      <c r="E703" s="246" t="s">
        <v>1174</v>
      </c>
      <c r="F703" s="247">
        <v>6673583</v>
      </c>
      <c r="G703" s="124" t="str">
        <f t="shared" si="12"/>
        <v>07070640040000</v>
      </c>
    </row>
    <row r="704" spans="1:7" ht="25.5">
      <c r="A704" s="245" t="s">
        <v>1328</v>
      </c>
      <c r="B704" s="246" t="s">
        <v>230</v>
      </c>
      <c r="C704" s="246" t="s">
        <v>365</v>
      </c>
      <c r="D704" s="246" t="s">
        <v>685</v>
      </c>
      <c r="E704" s="246" t="s">
        <v>1329</v>
      </c>
      <c r="F704" s="247">
        <v>6673583</v>
      </c>
      <c r="G704" s="124" t="str">
        <f t="shared" si="12"/>
        <v>07070640040000600</v>
      </c>
    </row>
    <row r="705" spans="1:7">
      <c r="A705" s="245" t="s">
        <v>1199</v>
      </c>
      <c r="B705" s="246" t="s">
        <v>230</v>
      </c>
      <c r="C705" s="246" t="s">
        <v>365</v>
      </c>
      <c r="D705" s="246" t="s">
        <v>685</v>
      </c>
      <c r="E705" s="246" t="s">
        <v>1200</v>
      </c>
      <c r="F705" s="247">
        <v>6673583</v>
      </c>
      <c r="G705" s="124" t="str">
        <f t="shared" si="12"/>
        <v>07070640040000610</v>
      </c>
    </row>
    <row r="706" spans="1:7" ht="51">
      <c r="A706" s="245" t="s">
        <v>347</v>
      </c>
      <c r="B706" s="246" t="s">
        <v>230</v>
      </c>
      <c r="C706" s="246" t="s">
        <v>365</v>
      </c>
      <c r="D706" s="246" t="s">
        <v>685</v>
      </c>
      <c r="E706" s="246" t="s">
        <v>348</v>
      </c>
      <c r="F706" s="247">
        <v>6673583</v>
      </c>
      <c r="G706" s="124" t="str">
        <f t="shared" si="12"/>
        <v>07070640040000611</v>
      </c>
    </row>
    <row r="707" spans="1:7" ht="114.75">
      <c r="A707" s="245" t="s">
        <v>372</v>
      </c>
      <c r="B707" s="246" t="s">
        <v>230</v>
      </c>
      <c r="C707" s="246" t="s">
        <v>365</v>
      </c>
      <c r="D707" s="246" t="s">
        <v>686</v>
      </c>
      <c r="E707" s="246" t="s">
        <v>1174</v>
      </c>
      <c r="F707" s="247">
        <v>1200000</v>
      </c>
      <c r="G707" s="124" t="str">
        <f t="shared" si="12"/>
        <v>07070640041000</v>
      </c>
    </row>
    <row r="708" spans="1:7" ht="25.5">
      <c r="A708" s="245" t="s">
        <v>1328</v>
      </c>
      <c r="B708" s="246" t="s">
        <v>230</v>
      </c>
      <c r="C708" s="246" t="s">
        <v>365</v>
      </c>
      <c r="D708" s="246" t="s">
        <v>686</v>
      </c>
      <c r="E708" s="246" t="s">
        <v>1329</v>
      </c>
      <c r="F708" s="247">
        <v>1200000</v>
      </c>
      <c r="G708" s="124" t="str">
        <f t="shared" si="12"/>
        <v>07070640041000600</v>
      </c>
    </row>
    <row r="709" spans="1:7">
      <c r="A709" s="245" t="s">
        <v>1199</v>
      </c>
      <c r="B709" s="246" t="s">
        <v>230</v>
      </c>
      <c r="C709" s="246" t="s">
        <v>365</v>
      </c>
      <c r="D709" s="246" t="s">
        <v>686</v>
      </c>
      <c r="E709" s="246" t="s">
        <v>1200</v>
      </c>
      <c r="F709" s="247">
        <v>1200000</v>
      </c>
      <c r="G709" s="124" t="str">
        <f t="shared" si="12"/>
        <v>07070640041000610</v>
      </c>
    </row>
    <row r="710" spans="1:7" ht="51">
      <c r="A710" s="245" t="s">
        <v>347</v>
      </c>
      <c r="B710" s="246" t="s">
        <v>230</v>
      </c>
      <c r="C710" s="246" t="s">
        <v>365</v>
      </c>
      <c r="D710" s="246" t="s">
        <v>686</v>
      </c>
      <c r="E710" s="246" t="s">
        <v>348</v>
      </c>
      <c r="F710" s="247">
        <v>1200000</v>
      </c>
      <c r="G710" s="124" t="str">
        <f t="shared" si="12"/>
        <v>07070640041000611</v>
      </c>
    </row>
    <row r="711" spans="1:7" ht="89.25">
      <c r="A711" s="245" t="s">
        <v>907</v>
      </c>
      <c r="B711" s="246" t="s">
        <v>230</v>
      </c>
      <c r="C711" s="246" t="s">
        <v>365</v>
      </c>
      <c r="D711" s="246" t="s">
        <v>906</v>
      </c>
      <c r="E711" s="246" t="s">
        <v>1174</v>
      </c>
      <c r="F711" s="247">
        <v>30000</v>
      </c>
      <c r="G711" s="124" t="str">
        <f t="shared" si="12"/>
        <v>07070640047000</v>
      </c>
    </row>
    <row r="712" spans="1:7" ht="25.5">
      <c r="A712" s="245" t="s">
        <v>1328</v>
      </c>
      <c r="B712" s="246" t="s">
        <v>230</v>
      </c>
      <c r="C712" s="246" t="s">
        <v>365</v>
      </c>
      <c r="D712" s="246" t="s">
        <v>906</v>
      </c>
      <c r="E712" s="246" t="s">
        <v>1329</v>
      </c>
      <c r="F712" s="247">
        <v>30000</v>
      </c>
      <c r="G712" s="124" t="str">
        <f t="shared" si="12"/>
        <v>07070640047000600</v>
      </c>
    </row>
    <row r="713" spans="1:7">
      <c r="A713" s="245" t="s">
        <v>1199</v>
      </c>
      <c r="B713" s="246" t="s">
        <v>230</v>
      </c>
      <c r="C713" s="246" t="s">
        <v>365</v>
      </c>
      <c r="D713" s="246" t="s">
        <v>906</v>
      </c>
      <c r="E713" s="246" t="s">
        <v>1200</v>
      </c>
      <c r="F713" s="247">
        <v>30000</v>
      </c>
      <c r="G713" s="124" t="str">
        <f t="shared" si="12"/>
        <v>07070640047000610</v>
      </c>
    </row>
    <row r="714" spans="1:7">
      <c r="A714" s="245" t="s">
        <v>366</v>
      </c>
      <c r="B714" s="246" t="s">
        <v>230</v>
      </c>
      <c r="C714" s="246" t="s">
        <v>365</v>
      </c>
      <c r="D714" s="246" t="s">
        <v>906</v>
      </c>
      <c r="E714" s="246" t="s">
        <v>367</v>
      </c>
      <c r="F714" s="247">
        <v>30000</v>
      </c>
      <c r="G714" s="124" t="str">
        <f t="shared" si="12"/>
        <v>07070640047000612</v>
      </c>
    </row>
    <row r="715" spans="1:7" ht="76.5">
      <c r="A715" s="245" t="s">
        <v>1217</v>
      </c>
      <c r="B715" s="246" t="s">
        <v>230</v>
      </c>
      <c r="C715" s="246" t="s">
        <v>365</v>
      </c>
      <c r="D715" s="246" t="s">
        <v>1218</v>
      </c>
      <c r="E715" s="246" t="s">
        <v>1174</v>
      </c>
      <c r="F715" s="247">
        <v>950000</v>
      </c>
      <c r="G715" s="124" t="str">
        <f t="shared" si="12"/>
        <v>0707064004Г000</v>
      </c>
    </row>
    <row r="716" spans="1:7" ht="25.5">
      <c r="A716" s="245" t="s">
        <v>1328</v>
      </c>
      <c r="B716" s="246" t="s">
        <v>230</v>
      </c>
      <c r="C716" s="246" t="s">
        <v>365</v>
      </c>
      <c r="D716" s="246" t="s">
        <v>1218</v>
      </c>
      <c r="E716" s="246" t="s">
        <v>1329</v>
      </c>
      <c r="F716" s="247">
        <v>950000</v>
      </c>
      <c r="G716" s="124" t="str">
        <f t="shared" si="12"/>
        <v>0707064004Г000600</v>
      </c>
    </row>
    <row r="717" spans="1:7">
      <c r="A717" s="245" t="s">
        <v>1199</v>
      </c>
      <c r="B717" s="246" t="s">
        <v>230</v>
      </c>
      <c r="C717" s="246" t="s">
        <v>365</v>
      </c>
      <c r="D717" s="246" t="s">
        <v>1218</v>
      </c>
      <c r="E717" s="246" t="s">
        <v>1200</v>
      </c>
      <c r="F717" s="247">
        <v>950000</v>
      </c>
      <c r="G717" s="124" t="str">
        <f t="shared" si="12"/>
        <v>0707064004Г000610</v>
      </c>
    </row>
    <row r="718" spans="1:7" ht="51">
      <c r="A718" s="245" t="s">
        <v>347</v>
      </c>
      <c r="B718" s="246" t="s">
        <v>230</v>
      </c>
      <c r="C718" s="246" t="s">
        <v>365</v>
      </c>
      <c r="D718" s="246" t="s">
        <v>1218</v>
      </c>
      <c r="E718" s="246" t="s">
        <v>348</v>
      </c>
      <c r="F718" s="247">
        <v>950000</v>
      </c>
      <c r="G718" s="124" t="str">
        <f t="shared" si="12"/>
        <v>0707064004Г000611</v>
      </c>
    </row>
    <row r="719" spans="1:7" ht="76.5">
      <c r="A719" s="245" t="s">
        <v>1636</v>
      </c>
      <c r="B719" s="246" t="s">
        <v>230</v>
      </c>
      <c r="C719" s="246" t="s">
        <v>365</v>
      </c>
      <c r="D719" s="246" t="s">
        <v>1637</v>
      </c>
      <c r="E719" s="246" t="s">
        <v>1174</v>
      </c>
      <c r="F719" s="247">
        <v>24000</v>
      </c>
      <c r="G719" s="124" t="str">
        <f t="shared" si="12"/>
        <v>0707064004М000</v>
      </c>
    </row>
    <row r="720" spans="1:7" ht="25.5">
      <c r="A720" s="245" t="s">
        <v>1328</v>
      </c>
      <c r="B720" s="246" t="s">
        <v>230</v>
      </c>
      <c r="C720" s="246" t="s">
        <v>365</v>
      </c>
      <c r="D720" s="246" t="s">
        <v>1637</v>
      </c>
      <c r="E720" s="246" t="s">
        <v>1329</v>
      </c>
      <c r="F720" s="247">
        <v>24000</v>
      </c>
      <c r="G720" s="124" t="str">
        <f t="shared" si="12"/>
        <v>0707064004М000600</v>
      </c>
    </row>
    <row r="721" spans="1:7">
      <c r="A721" s="245" t="s">
        <v>1199</v>
      </c>
      <c r="B721" s="246" t="s">
        <v>230</v>
      </c>
      <c r="C721" s="246" t="s">
        <v>365</v>
      </c>
      <c r="D721" s="246" t="s">
        <v>1637</v>
      </c>
      <c r="E721" s="246" t="s">
        <v>1200</v>
      </c>
      <c r="F721" s="247">
        <v>24000</v>
      </c>
      <c r="G721" s="124" t="str">
        <f t="shared" si="12"/>
        <v>0707064004М000610</v>
      </c>
    </row>
    <row r="722" spans="1:7" ht="51">
      <c r="A722" s="245" t="s">
        <v>347</v>
      </c>
      <c r="B722" s="246" t="s">
        <v>230</v>
      </c>
      <c r="C722" s="246" t="s">
        <v>365</v>
      </c>
      <c r="D722" s="246" t="s">
        <v>1637</v>
      </c>
      <c r="E722" s="246" t="s">
        <v>348</v>
      </c>
      <c r="F722" s="247">
        <v>24000</v>
      </c>
      <c r="G722" s="124" t="str">
        <f t="shared" si="12"/>
        <v>0707064004М000611</v>
      </c>
    </row>
    <row r="723" spans="1:7" ht="63.75">
      <c r="A723" s="245" t="s">
        <v>1219</v>
      </c>
      <c r="B723" s="246" t="s">
        <v>230</v>
      </c>
      <c r="C723" s="246" t="s">
        <v>365</v>
      </c>
      <c r="D723" s="246" t="s">
        <v>1220</v>
      </c>
      <c r="E723" s="246" t="s">
        <v>1174</v>
      </c>
      <c r="F723" s="247">
        <v>250000</v>
      </c>
      <c r="G723" s="124" t="str">
        <f t="shared" si="12"/>
        <v>0707064004Э000</v>
      </c>
    </row>
    <row r="724" spans="1:7" ht="25.5">
      <c r="A724" s="245" t="s">
        <v>1328</v>
      </c>
      <c r="B724" s="246" t="s">
        <v>230</v>
      </c>
      <c r="C724" s="246" t="s">
        <v>365</v>
      </c>
      <c r="D724" s="246" t="s">
        <v>1220</v>
      </c>
      <c r="E724" s="246" t="s">
        <v>1329</v>
      </c>
      <c r="F724" s="247">
        <v>250000</v>
      </c>
      <c r="G724" s="124" t="str">
        <f t="shared" si="12"/>
        <v>0707064004Э000600</v>
      </c>
    </row>
    <row r="725" spans="1:7">
      <c r="A725" s="245" t="s">
        <v>1199</v>
      </c>
      <c r="B725" s="246" t="s">
        <v>230</v>
      </c>
      <c r="C725" s="246" t="s">
        <v>365</v>
      </c>
      <c r="D725" s="246" t="s">
        <v>1220</v>
      </c>
      <c r="E725" s="246" t="s">
        <v>1200</v>
      </c>
      <c r="F725" s="247">
        <v>250000</v>
      </c>
      <c r="G725" s="124" t="str">
        <f t="shared" si="12"/>
        <v>0707064004Э000610</v>
      </c>
    </row>
    <row r="726" spans="1:7" ht="51">
      <c r="A726" s="245" t="s">
        <v>347</v>
      </c>
      <c r="B726" s="246" t="s">
        <v>230</v>
      </c>
      <c r="C726" s="246" t="s">
        <v>365</v>
      </c>
      <c r="D726" s="246" t="s">
        <v>1220</v>
      </c>
      <c r="E726" s="246" t="s">
        <v>348</v>
      </c>
      <c r="F726" s="247">
        <v>250000</v>
      </c>
      <c r="G726" s="124" t="str">
        <f t="shared" si="12"/>
        <v>0707064004Э000611</v>
      </c>
    </row>
    <row r="727" spans="1:7" ht="63.75">
      <c r="A727" s="245" t="s">
        <v>370</v>
      </c>
      <c r="B727" s="246" t="s">
        <v>230</v>
      </c>
      <c r="C727" s="246" t="s">
        <v>365</v>
      </c>
      <c r="D727" s="246" t="s">
        <v>1353</v>
      </c>
      <c r="E727" s="246" t="s">
        <v>1174</v>
      </c>
      <c r="F727" s="247">
        <v>437000</v>
      </c>
      <c r="G727" s="124" t="str">
        <f t="shared" si="12"/>
        <v>070706400S4560</v>
      </c>
    </row>
    <row r="728" spans="1:7" ht="25.5">
      <c r="A728" s="245" t="s">
        <v>1328</v>
      </c>
      <c r="B728" s="246" t="s">
        <v>230</v>
      </c>
      <c r="C728" s="246" t="s">
        <v>365</v>
      </c>
      <c r="D728" s="246" t="s">
        <v>1353</v>
      </c>
      <c r="E728" s="246" t="s">
        <v>1329</v>
      </c>
      <c r="F728" s="247">
        <v>437000</v>
      </c>
      <c r="G728" s="124" t="str">
        <f t="shared" si="12"/>
        <v>070706400S4560600</v>
      </c>
    </row>
    <row r="729" spans="1:7">
      <c r="A729" s="245" t="s">
        <v>1199</v>
      </c>
      <c r="B729" s="246" t="s">
        <v>230</v>
      </c>
      <c r="C729" s="246" t="s">
        <v>365</v>
      </c>
      <c r="D729" s="246" t="s">
        <v>1353</v>
      </c>
      <c r="E729" s="246" t="s">
        <v>1200</v>
      </c>
      <c r="F729" s="247">
        <v>437000</v>
      </c>
      <c r="G729" s="124" t="str">
        <f t="shared" si="12"/>
        <v>070706400S4560610</v>
      </c>
    </row>
    <row r="730" spans="1:7" ht="51">
      <c r="A730" s="245" t="s">
        <v>347</v>
      </c>
      <c r="B730" s="246" t="s">
        <v>230</v>
      </c>
      <c r="C730" s="246" t="s">
        <v>365</v>
      </c>
      <c r="D730" s="246" t="s">
        <v>1353</v>
      </c>
      <c r="E730" s="246" t="s">
        <v>348</v>
      </c>
      <c r="F730" s="247">
        <v>76000</v>
      </c>
      <c r="G730" s="124" t="str">
        <f t="shared" si="12"/>
        <v>070706400S4560611</v>
      </c>
    </row>
    <row r="731" spans="1:7">
      <c r="A731" s="245" t="s">
        <v>366</v>
      </c>
      <c r="B731" s="246" t="s">
        <v>230</v>
      </c>
      <c r="C731" s="246" t="s">
        <v>365</v>
      </c>
      <c r="D731" s="246" t="s">
        <v>1353</v>
      </c>
      <c r="E731" s="246" t="s">
        <v>367</v>
      </c>
      <c r="F731" s="247">
        <v>361000</v>
      </c>
      <c r="G731" s="124" t="str">
        <f t="shared" si="12"/>
        <v>070706400S4560612</v>
      </c>
    </row>
    <row r="732" spans="1:7" ht="89.25">
      <c r="A732" s="245" t="s">
        <v>2184</v>
      </c>
      <c r="B732" s="246" t="s">
        <v>230</v>
      </c>
      <c r="C732" s="246" t="s">
        <v>365</v>
      </c>
      <c r="D732" s="246" t="s">
        <v>2185</v>
      </c>
      <c r="E732" s="246" t="s">
        <v>1174</v>
      </c>
      <c r="F732" s="247">
        <v>350000</v>
      </c>
      <c r="G732" s="124" t="str">
        <f t="shared" si="12"/>
        <v>070706400Ц0000</v>
      </c>
    </row>
    <row r="733" spans="1:7" ht="25.5">
      <c r="A733" s="245" t="s">
        <v>1328</v>
      </c>
      <c r="B733" s="246" t="s">
        <v>230</v>
      </c>
      <c r="C733" s="246" t="s">
        <v>365</v>
      </c>
      <c r="D733" s="246" t="s">
        <v>2185</v>
      </c>
      <c r="E733" s="246" t="s">
        <v>1329</v>
      </c>
      <c r="F733" s="247">
        <v>350000</v>
      </c>
      <c r="G733" s="124" t="str">
        <f t="shared" si="12"/>
        <v>070706400Ц0000600</v>
      </c>
    </row>
    <row r="734" spans="1:7">
      <c r="A734" s="245" t="s">
        <v>1199</v>
      </c>
      <c r="B734" s="246" t="s">
        <v>230</v>
      </c>
      <c r="C734" s="246" t="s">
        <v>365</v>
      </c>
      <c r="D734" s="246" t="s">
        <v>2185</v>
      </c>
      <c r="E734" s="246" t="s">
        <v>1200</v>
      </c>
      <c r="F734" s="247">
        <v>350000</v>
      </c>
      <c r="G734" s="124" t="str">
        <f t="shared" si="12"/>
        <v>070706400Ц0000610</v>
      </c>
    </row>
    <row r="735" spans="1:7">
      <c r="A735" s="245" t="s">
        <v>366</v>
      </c>
      <c r="B735" s="246" t="s">
        <v>230</v>
      </c>
      <c r="C735" s="246" t="s">
        <v>365</v>
      </c>
      <c r="D735" s="246" t="s">
        <v>2185</v>
      </c>
      <c r="E735" s="246" t="s">
        <v>367</v>
      </c>
      <c r="F735" s="247">
        <v>350000</v>
      </c>
      <c r="G735" s="124" t="str">
        <f t="shared" si="12"/>
        <v>070706400Ц0000612</v>
      </c>
    </row>
    <row r="736" spans="1:7" ht="25.5">
      <c r="A736" s="245" t="s">
        <v>1981</v>
      </c>
      <c r="B736" s="246" t="s">
        <v>230</v>
      </c>
      <c r="C736" s="246" t="s">
        <v>365</v>
      </c>
      <c r="D736" s="246" t="s">
        <v>1982</v>
      </c>
      <c r="E736" s="246" t="s">
        <v>1174</v>
      </c>
      <c r="F736" s="247">
        <v>150725</v>
      </c>
      <c r="G736" s="124" t="str">
        <f t="shared" si="12"/>
        <v>07070650000000</v>
      </c>
    </row>
    <row r="737" spans="1:7" ht="76.5">
      <c r="A737" s="245" t="s">
        <v>1983</v>
      </c>
      <c r="B737" s="246" t="s">
        <v>230</v>
      </c>
      <c r="C737" s="246" t="s">
        <v>365</v>
      </c>
      <c r="D737" s="246" t="s">
        <v>1984</v>
      </c>
      <c r="E737" s="246" t="s">
        <v>1174</v>
      </c>
      <c r="F737" s="247">
        <v>45500</v>
      </c>
      <c r="G737" s="124" t="str">
        <f t="shared" si="12"/>
        <v>07070650080010</v>
      </c>
    </row>
    <row r="738" spans="1:7" ht="25.5">
      <c r="A738" s="245" t="s">
        <v>1328</v>
      </c>
      <c r="B738" s="246" t="s">
        <v>230</v>
      </c>
      <c r="C738" s="246" t="s">
        <v>365</v>
      </c>
      <c r="D738" s="246" t="s">
        <v>1984</v>
      </c>
      <c r="E738" s="246" t="s">
        <v>1329</v>
      </c>
      <c r="F738" s="247">
        <v>45500</v>
      </c>
      <c r="G738" s="124" t="str">
        <f t="shared" si="12"/>
        <v>07070650080010600</v>
      </c>
    </row>
    <row r="739" spans="1:7">
      <c r="A739" s="245" t="s">
        <v>1199</v>
      </c>
      <c r="B739" s="246" t="s">
        <v>230</v>
      </c>
      <c r="C739" s="246" t="s">
        <v>365</v>
      </c>
      <c r="D739" s="246" t="s">
        <v>1984</v>
      </c>
      <c r="E739" s="246" t="s">
        <v>1200</v>
      </c>
      <c r="F739" s="247">
        <v>45500</v>
      </c>
      <c r="G739" s="124" t="str">
        <f t="shared" si="12"/>
        <v>07070650080010610</v>
      </c>
    </row>
    <row r="740" spans="1:7" ht="51">
      <c r="A740" s="245" t="s">
        <v>347</v>
      </c>
      <c r="B740" s="246" t="s">
        <v>230</v>
      </c>
      <c r="C740" s="246" t="s">
        <v>365</v>
      </c>
      <c r="D740" s="246" t="s">
        <v>1984</v>
      </c>
      <c r="E740" s="246" t="s">
        <v>348</v>
      </c>
      <c r="F740" s="247">
        <v>45500</v>
      </c>
      <c r="G740" s="124" t="str">
        <f t="shared" si="12"/>
        <v>07070650080010611</v>
      </c>
    </row>
    <row r="741" spans="1:7" ht="63.75">
      <c r="A741" s="245" t="s">
        <v>1985</v>
      </c>
      <c r="B741" s="246" t="s">
        <v>230</v>
      </c>
      <c r="C741" s="246" t="s">
        <v>365</v>
      </c>
      <c r="D741" s="246" t="s">
        <v>1986</v>
      </c>
      <c r="E741" s="246" t="s">
        <v>1174</v>
      </c>
      <c r="F741" s="247">
        <v>30000</v>
      </c>
      <c r="G741" s="124" t="str">
        <f t="shared" si="12"/>
        <v>07070650080020</v>
      </c>
    </row>
    <row r="742" spans="1:7" ht="25.5">
      <c r="A742" s="245" t="s">
        <v>1328</v>
      </c>
      <c r="B742" s="246" t="s">
        <v>230</v>
      </c>
      <c r="C742" s="246" t="s">
        <v>365</v>
      </c>
      <c r="D742" s="246" t="s">
        <v>1986</v>
      </c>
      <c r="E742" s="246" t="s">
        <v>1329</v>
      </c>
      <c r="F742" s="247">
        <v>30000</v>
      </c>
      <c r="G742" s="124" t="str">
        <f t="shared" si="12"/>
        <v>07070650080020600</v>
      </c>
    </row>
    <row r="743" spans="1:7">
      <c r="A743" s="245" t="s">
        <v>1199</v>
      </c>
      <c r="B743" s="246" t="s">
        <v>230</v>
      </c>
      <c r="C743" s="246" t="s">
        <v>365</v>
      </c>
      <c r="D743" s="246" t="s">
        <v>1986</v>
      </c>
      <c r="E743" s="246" t="s">
        <v>1200</v>
      </c>
      <c r="F743" s="247">
        <v>30000</v>
      </c>
      <c r="G743" s="124" t="str">
        <f t="shared" si="12"/>
        <v>07070650080020610</v>
      </c>
    </row>
    <row r="744" spans="1:7" ht="51">
      <c r="A744" s="245" t="s">
        <v>347</v>
      </c>
      <c r="B744" s="246" t="s">
        <v>230</v>
      </c>
      <c r="C744" s="246" t="s">
        <v>365</v>
      </c>
      <c r="D744" s="246" t="s">
        <v>1986</v>
      </c>
      <c r="E744" s="246" t="s">
        <v>348</v>
      </c>
      <c r="F744" s="247">
        <v>30000</v>
      </c>
      <c r="G744" s="124" t="str">
        <f t="shared" si="12"/>
        <v>07070650080020611</v>
      </c>
    </row>
    <row r="745" spans="1:7" ht="63.75">
      <c r="A745" s="245" t="s">
        <v>2186</v>
      </c>
      <c r="B745" s="246" t="s">
        <v>230</v>
      </c>
      <c r="C745" s="246" t="s">
        <v>365</v>
      </c>
      <c r="D745" s="246" t="s">
        <v>2187</v>
      </c>
      <c r="E745" s="246" t="s">
        <v>1174</v>
      </c>
      <c r="F745" s="247">
        <v>75225</v>
      </c>
      <c r="G745" s="124" t="str">
        <f t="shared" ref="G745:G808" si="13">CONCATENATE(C745,D745,E745)</f>
        <v>070706500S4560</v>
      </c>
    </row>
    <row r="746" spans="1:7" ht="25.5">
      <c r="A746" s="245" t="s">
        <v>1328</v>
      </c>
      <c r="B746" s="246" t="s">
        <v>230</v>
      </c>
      <c r="C746" s="246" t="s">
        <v>365</v>
      </c>
      <c r="D746" s="246" t="s">
        <v>2187</v>
      </c>
      <c r="E746" s="246" t="s">
        <v>1329</v>
      </c>
      <c r="F746" s="247">
        <v>75225</v>
      </c>
      <c r="G746" s="124" t="str">
        <f t="shared" si="13"/>
        <v>070706500S4560600</v>
      </c>
    </row>
    <row r="747" spans="1:7">
      <c r="A747" s="245" t="s">
        <v>1199</v>
      </c>
      <c r="B747" s="246" t="s">
        <v>230</v>
      </c>
      <c r="C747" s="246" t="s">
        <v>365</v>
      </c>
      <c r="D747" s="246" t="s">
        <v>2187</v>
      </c>
      <c r="E747" s="246" t="s">
        <v>1200</v>
      </c>
      <c r="F747" s="247">
        <v>75225</v>
      </c>
      <c r="G747" s="124" t="str">
        <f t="shared" si="13"/>
        <v>070706500S4560610</v>
      </c>
    </row>
    <row r="748" spans="1:7" ht="51">
      <c r="A748" s="245" t="s">
        <v>347</v>
      </c>
      <c r="B748" s="246" t="s">
        <v>230</v>
      </c>
      <c r="C748" s="246" t="s">
        <v>365</v>
      </c>
      <c r="D748" s="246" t="s">
        <v>2187</v>
      </c>
      <c r="E748" s="246" t="s">
        <v>348</v>
      </c>
      <c r="F748" s="247">
        <v>75225</v>
      </c>
      <c r="G748" s="124" t="str">
        <f t="shared" si="13"/>
        <v>070706500S4560611</v>
      </c>
    </row>
    <row r="749" spans="1:7">
      <c r="A749" s="245" t="s">
        <v>249</v>
      </c>
      <c r="B749" s="246" t="s">
        <v>230</v>
      </c>
      <c r="C749" s="246" t="s">
        <v>1148</v>
      </c>
      <c r="D749" s="246" t="s">
        <v>1174</v>
      </c>
      <c r="E749" s="246" t="s">
        <v>1174</v>
      </c>
      <c r="F749" s="247">
        <v>239788514</v>
      </c>
      <c r="G749" s="124" t="str">
        <f t="shared" si="13"/>
        <v>0800</v>
      </c>
    </row>
    <row r="750" spans="1:7">
      <c r="A750" s="245" t="s">
        <v>209</v>
      </c>
      <c r="B750" s="246" t="s">
        <v>230</v>
      </c>
      <c r="C750" s="246" t="s">
        <v>392</v>
      </c>
      <c r="D750" s="246" t="s">
        <v>1174</v>
      </c>
      <c r="E750" s="246" t="s">
        <v>1174</v>
      </c>
      <c r="F750" s="247">
        <v>149033599</v>
      </c>
      <c r="G750" s="124" t="str">
        <f t="shared" si="13"/>
        <v>0801</v>
      </c>
    </row>
    <row r="751" spans="1:7" ht="25.5">
      <c r="A751" s="245" t="s">
        <v>461</v>
      </c>
      <c r="B751" s="246" t="s">
        <v>230</v>
      </c>
      <c r="C751" s="246" t="s">
        <v>392</v>
      </c>
      <c r="D751" s="246" t="s">
        <v>981</v>
      </c>
      <c r="E751" s="246" t="s">
        <v>1174</v>
      </c>
      <c r="F751" s="247">
        <v>148933599</v>
      </c>
      <c r="G751" s="124" t="str">
        <f t="shared" si="13"/>
        <v>08010500000000</v>
      </c>
    </row>
    <row r="752" spans="1:7">
      <c r="A752" s="245" t="s">
        <v>462</v>
      </c>
      <c r="B752" s="246" t="s">
        <v>230</v>
      </c>
      <c r="C752" s="246" t="s">
        <v>392</v>
      </c>
      <c r="D752" s="246" t="s">
        <v>982</v>
      </c>
      <c r="E752" s="246" t="s">
        <v>1174</v>
      </c>
      <c r="F752" s="247">
        <v>45431901</v>
      </c>
      <c r="G752" s="124" t="str">
        <f t="shared" si="13"/>
        <v>08010510000000</v>
      </c>
    </row>
    <row r="753" spans="1:7" ht="63.75">
      <c r="A753" s="245" t="s">
        <v>2095</v>
      </c>
      <c r="B753" s="246" t="s">
        <v>230</v>
      </c>
      <c r="C753" s="246" t="s">
        <v>392</v>
      </c>
      <c r="D753" s="246" t="s">
        <v>2096</v>
      </c>
      <c r="E753" s="246" t="s">
        <v>1174</v>
      </c>
      <c r="F753" s="247">
        <v>1623382</v>
      </c>
      <c r="G753" s="124" t="str">
        <f t="shared" si="13"/>
        <v>08010510027240</v>
      </c>
    </row>
    <row r="754" spans="1:7" ht="25.5">
      <c r="A754" s="245" t="s">
        <v>1328</v>
      </c>
      <c r="B754" s="246" t="s">
        <v>230</v>
      </c>
      <c r="C754" s="246" t="s">
        <v>392</v>
      </c>
      <c r="D754" s="246" t="s">
        <v>2096</v>
      </c>
      <c r="E754" s="246" t="s">
        <v>1329</v>
      </c>
      <c r="F754" s="247">
        <v>1623382</v>
      </c>
      <c r="G754" s="124" t="str">
        <f t="shared" si="13"/>
        <v>08010510027240600</v>
      </c>
    </row>
    <row r="755" spans="1:7">
      <c r="A755" s="245" t="s">
        <v>1199</v>
      </c>
      <c r="B755" s="246" t="s">
        <v>230</v>
      </c>
      <c r="C755" s="246" t="s">
        <v>392</v>
      </c>
      <c r="D755" s="246" t="s">
        <v>2096</v>
      </c>
      <c r="E755" s="246" t="s">
        <v>1200</v>
      </c>
      <c r="F755" s="247">
        <v>1623382</v>
      </c>
      <c r="G755" s="124" t="str">
        <f t="shared" si="13"/>
        <v>08010510027240610</v>
      </c>
    </row>
    <row r="756" spans="1:7" ht="51">
      <c r="A756" s="245" t="s">
        <v>347</v>
      </c>
      <c r="B756" s="246" t="s">
        <v>230</v>
      </c>
      <c r="C756" s="246" t="s">
        <v>392</v>
      </c>
      <c r="D756" s="246" t="s">
        <v>2096</v>
      </c>
      <c r="E756" s="246" t="s">
        <v>348</v>
      </c>
      <c r="F756" s="247">
        <v>1623382</v>
      </c>
      <c r="G756" s="124" t="str">
        <f t="shared" si="13"/>
        <v>08010510027240611</v>
      </c>
    </row>
    <row r="757" spans="1:7" ht="76.5">
      <c r="A757" s="245" t="s">
        <v>2097</v>
      </c>
      <c r="B757" s="246" t="s">
        <v>230</v>
      </c>
      <c r="C757" s="246" t="s">
        <v>392</v>
      </c>
      <c r="D757" s="246" t="s">
        <v>2098</v>
      </c>
      <c r="E757" s="246" t="s">
        <v>1174</v>
      </c>
      <c r="F757" s="247">
        <v>1137648</v>
      </c>
      <c r="G757" s="124" t="str">
        <f t="shared" si="13"/>
        <v>08010510027242</v>
      </c>
    </row>
    <row r="758" spans="1:7" ht="25.5">
      <c r="A758" s="245" t="s">
        <v>1328</v>
      </c>
      <c r="B758" s="246" t="s">
        <v>230</v>
      </c>
      <c r="C758" s="246" t="s">
        <v>392</v>
      </c>
      <c r="D758" s="246" t="s">
        <v>2098</v>
      </c>
      <c r="E758" s="246" t="s">
        <v>1329</v>
      </c>
      <c r="F758" s="247">
        <v>1137648</v>
      </c>
      <c r="G758" s="124" t="str">
        <f t="shared" si="13"/>
        <v>08010510027242600</v>
      </c>
    </row>
    <row r="759" spans="1:7">
      <c r="A759" s="245" t="s">
        <v>1199</v>
      </c>
      <c r="B759" s="246" t="s">
        <v>230</v>
      </c>
      <c r="C759" s="246" t="s">
        <v>392</v>
      </c>
      <c r="D759" s="246" t="s">
        <v>2098</v>
      </c>
      <c r="E759" s="246" t="s">
        <v>1200</v>
      </c>
      <c r="F759" s="247">
        <v>1137648</v>
      </c>
      <c r="G759" s="124" t="str">
        <f t="shared" si="13"/>
        <v>08010510027242610</v>
      </c>
    </row>
    <row r="760" spans="1:7" ht="51">
      <c r="A760" s="245" t="s">
        <v>347</v>
      </c>
      <c r="B760" s="246" t="s">
        <v>230</v>
      </c>
      <c r="C760" s="246" t="s">
        <v>392</v>
      </c>
      <c r="D760" s="246" t="s">
        <v>2098</v>
      </c>
      <c r="E760" s="246" t="s">
        <v>348</v>
      </c>
      <c r="F760" s="247">
        <v>1137648</v>
      </c>
      <c r="G760" s="124" t="str">
        <f t="shared" si="13"/>
        <v>08010510027242611</v>
      </c>
    </row>
    <row r="761" spans="1:7" ht="89.25">
      <c r="A761" s="245" t="s">
        <v>397</v>
      </c>
      <c r="B761" s="246" t="s">
        <v>230</v>
      </c>
      <c r="C761" s="246" t="s">
        <v>392</v>
      </c>
      <c r="D761" s="246" t="s">
        <v>708</v>
      </c>
      <c r="E761" s="246" t="s">
        <v>1174</v>
      </c>
      <c r="F761" s="247">
        <v>36354974</v>
      </c>
      <c r="G761" s="124" t="str">
        <f t="shared" si="13"/>
        <v>08010510040000</v>
      </c>
    </row>
    <row r="762" spans="1:7" ht="25.5">
      <c r="A762" s="245" t="s">
        <v>1328</v>
      </c>
      <c r="B762" s="246" t="s">
        <v>230</v>
      </c>
      <c r="C762" s="246" t="s">
        <v>392</v>
      </c>
      <c r="D762" s="246" t="s">
        <v>708</v>
      </c>
      <c r="E762" s="246" t="s">
        <v>1329</v>
      </c>
      <c r="F762" s="247">
        <v>36354974</v>
      </c>
      <c r="G762" s="124" t="str">
        <f t="shared" si="13"/>
        <v>08010510040000600</v>
      </c>
    </row>
    <row r="763" spans="1:7">
      <c r="A763" s="245" t="s">
        <v>1199</v>
      </c>
      <c r="B763" s="246" t="s">
        <v>230</v>
      </c>
      <c r="C763" s="246" t="s">
        <v>392</v>
      </c>
      <c r="D763" s="246" t="s">
        <v>708</v>
      </c>
      <c r="E763" s="246" t="s">
        <v>1200</v>
      </c>
      <c r="F763" s="247">
        <v>36354974</v>
      </c>
      <c r="G763" s="124" t="str">
        <f t="shared" si="13"/>
        <v>08010510040000610</v>
      </c>
    </row>
    <row r="764" spans="1:7" ht="51">
      <c r="A764" s="245" t="s">
        <v>347</v>
      </c>
      <c r="B764" s="246" t="s">
        <v>230</v>
      </c>
      <c r="C764" s="246" t="s">
        <v>392</v>
      </c>
      <c r="D764" s="246" t="s">
        <v>708</v>
      </c>
      <c r="E764" s="246" t="s">
        <v>348</v>
      </c>
      <c r="F764" s="247">
        <v>36354974</v>
      </c>
      <c r="G764" s="124" t="str">
        <f t="shared" si="13"/>
        <v>08010510040000611</v>
      </c>
    </row>
    <row r="765" spans="1:7" ht="114.75">
      <c r="A765" s="245" t="s">
        <v>398</v>
      </c>
      <c r="B765" s="246" t="s">
        <v>230</v>
      </c>
      <c r="C765" s="246" t="s">
        <v>392</v>
      </c>
      <c r="D765" s="246" t="s">
        <v>709</v>
      </c>
      <c r="E765" s="246" t="s">
        <v>1174</v>
      </c>
      <c r="F765" s="247">
        <v>50000</v>
      </c>
      <c r="G765" s="124" t="str">
        <f t="shared" si="13"/>
        <v>08010510041000</v>
      </c>
    </row>
    <row r="766" spans="1:7" ht="25.5">
      <c r="A766" s="245" t="s">
        <v>1328</v>
      </c>
      <c r="B766" s="246" t="s">
        <v>230</v>
      </c>
      <c r="C766" s="246" t="s">
        <v>392</v>
      </c>
      <c r="D766" s="246" t="s">
        <v>709</v>
      </c>
      <c r="E766" s="246" t="s">
        <v>1329</v>
      </c>
      <c r="F766" s="247">
        <v>50000</v>
      </c>
      <c r="G766" s="124" t="str">
        <f t="shared" si="13"/>
        <v>08010510041000600</v>
      </c>
    </row>
    <row r="767" spans="1:7">
      <c r="A767" s="245" t="s">
        <v>1199</v>
      </c>
      <c r="B767" s="246" t="s">
        <v>230</v>
      </c>
      <c r="C767" s="246" t="s">
        <v>392</v>
      </c>
      <c r="D767" s="246" t="s">
        <v>709</v>
      </c>
      <c r="E767" s="246" t="s">
        <v>1200</v>
      </c>
      <c r="F767" s="247">
        <v>50000</v>
      </c>
      <c r="G767" s="124" t="str">
        <f t="shared" si="13"/>
        <v>08010510041000610</v>
      </c>
    </row>
    <row r="768" spans="1:7" ht="51">
      <c r="A768" s="245" t="s">
        <v>347</v>
      </c>
      <c r="B768" s="246" t="s">
        <v>230</v>
      </c>
      <c r="C768" s="246" t="s">
        <v>392</v>
      </c>
      <c r="D768" s="246" t="s">
        <v>709</v>
      </c>
      <c r="E768" s="246" t="s">
        <v>348</v>
      </c>
      <c r="F768" s="247">
        <v>50000</v>
      </c>
      <c r="G768" s="124" t="str">
        <f t="shared" si="13"/>
        <v>08010510041000611</v>
      </c>
    </row>
    <row r="769" spans="1:7" ht="89.25">
      <c r="A769" s="245" t="s">
        <v>1845</v>
      </c>
      <c r="B769" s="246" t="s">
        <v>230</v>
      </c>
      <c r="C769" s="246" t="s">
        <v>392</v>
      </c>
      <c r="D769" s="246" t="s">
        <v>1846</v>
      </c>
      <c r="E769" s="246" t="s">
        <v>1174</v>
      </c>
      <c r="F769" s="247">
        <v>72747</v>
      </c>
      <c r="G769" s="124" t="str">
        <f t="shared" si="13"/>
        <v>08010510045000</v>
      </c>
    </row>
    <row r="770" spans="1:7" ht="25.5">
      <c r="A770" s="245" t="s">
        <v>1328</v>
      </c>
      <c r="B770" s="246" t="s">
        <v>230</v>
      </c>
      <c r="C770" s="246" t="s">
        <v>392</v>
      </c>
      <c r="D770" s="246" t="s">
        <v>1846</v>
      </c>
      <c r="E770" s="246" t="s">
        <v>1329</v>
      </c>
      <c r="F770" s="247">
        <v>72747</v>
      </c>
      <c r="G770" s="124" t="str">
        <f t="shared" si="13"/>
        <v>08010510045000600</v>
      </c>
    </row>
    <row r="771" spans="1:7">
      <c r="A771" s="245" t="s">
        <v>1199</v>
      </c>
      <c r="B771" s="246" t="s">
        <v>230</v>
      </c>
      <c r="C771" s="246" t="s">
        <v>392</v>
      </c>
      <c r="D771" s="246" t="s">
        <v>1846</v>
      </c>
      <c r="E771" s="246" t="s">
        <v>1200</v>
      </c>
      <c r="F771" s="247">
        <v>72747</v>
      </c>
      <c r="G771" s="124" t="str">
        <f t="shared" si="13"/>
        <v>08010510045000610</v>
      </c>
    </row>
    <row r="772" spans="1:7" ht="51">
      <c r="A772" s="245" t="s">
        <v>347</v>
      </c>
      <c r="B772" s="246" t="s">
        <v>230</v>
      </c>
      <c r="C772" s="246" t="s">
        <v>392</v>
      </c>
      <c r="D772" s="246" t="s">
        <v>1846</v>
      </c>
      <c r="E772" s="246" t="s">
        <v>348</v>
      </c>
      <c r="F772" s="247">
        <v>72747</v>
      </c>
      <c r="G772" s="124" t="str">
        <f t="shared" si="13"/>
        <v>08010510045000611</v>
      </c>
    </row>
    <row r="773" spans="1:7" ht="76.5">
      <c r="A773" s="245" t="s">
        <v>513</v>
      </c>
      <c r="B773" s="246" t="s">
        <v>230</v>
      </c>
      <c r="C773" s="246" t="s">
        <v>392</v>
      </c>
      <c r="D773" s="246" t="s">
        <v>710</v>
      </c>
      <c r="E773" s="246" t="s">
        <v>1174</v>
      </c>
      <c r="F773" s="247">
        <v>226576</v>
      </c>
      <c r="G773" s="124" t="str">
        <f t="shared" si="13"/>
        <v>08010510047000</v>
      </c>
    </row>
    <row r="774" spans="1:7" ht="25.5">
      <c r="A774" s="245" t="s">
        <v>1328</v>
      </c>
      <c r="B774" s="246" t="s">
        <v>230</v>
      </c>
      <c r="C774" s="246" t="s">
        <v>392</v>
      </c>
      <c r="D774" s="246" t="s">
        <v>710</v>
      </c>
      <c r="E774" s="246" t="s">
        <v>1329</v>
      </c>
      <c r="F774" s="247">
        <v>226576</v>
      </c>
      <c r="G774" s="124" t="str">
        <f t="shared" si="13"/>
        <v>08010510047000600</v>
      </c>
    </row>
    <row r="775" spans="1:7">
      <c r="A775" s="245" t="s">
        <v>1199</v>
      </c>
      <c r="B775" s="246" t="s">
        <v>230</v>
      </c>
      <c r="C775" s="246" t="s">
        <v>392</v>
      </c>
      <c r="D775" s="246" t="s">
        <v>710</v>
      </c>
      <c r="E775" s="246" t="s">
        <v>1200</v>
      </c>
      <c r="F775" s="247">
        <v>226576</v>
      </c>
      <c r="G775" s="124" t="str">
        <f t="shared" si="13"/>
        <v>08010510047000610</v>
      </c>
    </row>
    <row r="776" spans="1:7">
      <c r="A776" s="245" t="s">
        <v>366</v>
      </c>
      <c r="B776" s="246" t="s">
        <v>230</v>
      </c>
      <c r="C776" s="246" t="s">
        <v>392</v>
      </c>
      <c r="D776" s="246" t="s">
        <v>710</v>
      </c>
      <c r="E776" s="246" t="s">
        <v>367</v>
      </c>
      <c r="F776" s="247">
        <v>226576</v>
      </c>
      <c r="G776" s="124" t="str">
        <f t="shared" si="13"/>
        <v>08010510047000612</v>
      </c>
    </row>
    <row r="777" spans="1:7" ht="76.5">
      <c r="A777" s="245" t="s">
        <v>568</v>
      </c>
      <c r="B777" s="246" t="s">
        <v>230</v>
      </c>
      <c r="C777" s="246" t="s">
        <v>392</v>
      </c>
      <c r="D777" s="246" t="s">
        <v>711</v>
      </c>
      <c r="E777" s="246" t="s">
        <v>1174</v>
      </c>
      <c r="F777" s="247">
        <v>3700000</v>
      </c>
      <c r="G777" s="124" t="str">
        <f t="shared" si="13"/>
        <v>0801051004Г000</v>
      </c>
    </row>
    <row r="778" spans="1:7" ht="25.5">
      <c r="A778" s="245" t="s">
        <v>1328</v>
      </c>
      <c r="B778" s="246" t="s">
        <v>230</v>
      </c>
      <c r="C778" s="246" t="s">
        <v>392</v>
      </c>
      <c r="D778" s="246" t="s">
        <v>711</v>
      </c>
      <c r="E778" s="246" t="s">
        <v>1329</v>
      </c>
      <c r="F778" s="247">
        <v>3700000</v>
      </c>
      <c r="G778" s="124" t="str">
        <f t="shared" si="13"/>
        <v>0801051004Г000600</v>
      </c>
    </row>
    <row r="779" spans="1:7">
      <c r="A779" s="245" t="s">
        <v>1199</v>
      </c>
      <c r="B779" s="246" t="s">
        <v>230</v>
      </c>
      <c r="C779" s="246" t="s">
        <v>392</v>
      </c>
      <c r="D779" s="246" t="s">
        <v>711</v>
      </c>
      <c r="E779" s="246" t="s">
        <v>1200</v>
      </c>
      <c r="F779" s="247">
        <v>3700000</v>
      </c>
      <c r="G779" s="124" t="str">
        <f t="shared" si="13"/>
        <v>0801051004Г000610</v>
      </c>
    </row>
    <row r="780" spans="1:7" ht="51">
      <c r="A780" s="245" t="s">
        <v>347</v>
      </c>
      <c r="B780" s="246" t="s">
        <v>230</v>
      </c>
      <c r="C780" s="246" t="s">
        <v>392</v>
      </c>
      <c r="D780" s="246" t="s">
        <v>711</v>
      </c>
      <c r="E780" s="246" t="s">
        <v>348</v>
      </c>
      <c r="F780" s="247">
        <v>3700000</v>
      </c>
      <c r="G780" s="124" t="str">
        <f t="shared" si="13"/>
        <v>0801051004Г000611</v>
      </c>
    </row>
    <row r="781" spans="1:7" ht="51">
      <c r="A781" s="245" t="s">
        <v>1638</v>
      </c>
      <c r="B781" s="246" t="s">
        <v>230</v>
      </c>
      <c r="C781" s="246" t="s">
        <v>392</v>
      </c>
      <c r="D781" s="246" t="s">
        <v>1639</v>
      </c>
      <c r="E781" s="246" t="s">
        <v>1174</v>
      </c>
      <c r="F781" s="247">
        <v>35200</v>
      </c>
      <c r="G781" s="124" t="str">
        <f t="shared" si="13"/>
        <v>0801051004М000</v>
      </c>
    </row>
    <row r="782" spans="1:7" ht="25.5">
      <c r="A782" s="245" t="s">
        <v>1328</v>
      </c>
      <c r="B782" s="246" t="s">
        <v>230</v>
      </c>
      <c r="C782" s="246" t="s">
        <v>392</v>
      </c>
      <c r="D782" s="246" t="s">
        <v>1639</v>
      </c>
      <c r="E782" s="246" t="s">
        <v>1329</v>
      </c>
      <c r="F782" s="247">
        <v>35200</v>
      </c>
      <c r="G782" s="124" t="str">
        <f t="shared" si="13"/>
        <v>0801051004М000600</v>
      </c>
    </row>
    <row r="783" spans="1:7">
      <c r="A783" s="245" t="s">
        <v>1199</v>
      </c>
      <c r="B783" s="246" t="s">
        <v>230</v>
      </c>
      <c r="C783" s="246" t="s">
        <v>392</v>
      </c>
      <c r="D783" s="246" t="s">
        <v>1639</v>
      </c>
      <c r="E783" s="246" t="s">
        <v>1200</v>
      </c>
      <c r="F783" s="247">
        <v>35200</v>
      </c>
      <c r="G783" s="124" t="str">
        <f t="shared" si="13"/>
        <v>0801051004М000610</v>
      </c>
    </row>
    <row r="784" spans="1:7" ht="51">
      <c r="A784" s="245" t="s">
        <v>347</v>
      </c>
      <c r="B784" s="246" t="s">
        <v>230</v>
      </c>
      <c r="C784" s="246" t="s">
        <v>392</v>
      </c>
      <c r="D784" s="246" t="s">
        <v>1639</v>
      </c>
      <c r="E784" s="246" t="s">
        <v>348</v>
      </c>
      <c r="F784" s="247">
        <v>35200</v>
      </c>
      <c r="G784" s="124" t="str">
        <f t="shared" si="13"/>
        <v>0801051004М000611</v>
      </c>
    </row>
    <row r="785" spans="1:7" ht="76.5">
      <c r="A785" s="245" t="s">
        <v>958</v>
      </c>
      <c r="B785" s="246" t="s">
        <v>230</v>
      </c>
      <c r="C785" s="246" t="s">
        <v>392</v>
      </c>
      <c r="D785" s="246" t="s">
        <v>959</v>
      </c>
      <c r="E785" s="246" t="s">
        <v>1174</v>
      </c>
      <c r="F785" s="247">
        <v>1300000</v>
      </c>
      <c r="G785" s="124" t="str">
        <f t="shared" si="13"/>
        <v>0801051004Э000</v>
      </c>
    </row>
    <row r="786" spans="1:7" ht="25.5">
      <c r="A786" s="245" t="s">
        <v>1328</v>
      </c>
      <c r="B786" s="246" t="s">
        <v>230</v>
      </c>
      <c r="C786" s="246" t="s">
        <v>392</v>
      </c>
      <c r="D786" s="246" t="s">
        <v>959</v>
      </c>
      <c r="E786" s="246" t="s">
        <v>1329</v>
      </c>
      <c r="F786" s="247">
        <v>1300000</v>
      </c>
      <c r="G786" s="124" t="str">
        <f t="shared" si="13"/>
        <v>0801051004Э000600</v>
      </c>
    </row>
    <row r="787" spans="1:7">
      <c r="A787" s="245" t="s">
        <v>1199</v>
      </c>
      <c r="B787" s="246" t="s">
        <v>230</v>
      </c>
      <c r="C787" s="246" t="s">
        <v>392</v>
      </c>
      <c r="D787" s="246" t="s">
        <v>959</v>
      </c>
      <c r="E787" s="246" t="s">
        <v>1200</v>
      </c>
      <c r="F787" s="247">
        <v>1300000</v>
      </c>
      <c r="G787" s="124" t="str">
        <f t="shared" si="13"/>
        <v>0801051004Э000610</v>
      </c>
    </row>
    <row r="788" spans="1:7" ht="51">
      <c r="A788" s="245" t="s">
        <v>347</v>
      </c>
      <c r="B788" s="246" t="s">
        <v>230</v>
      </c>
      <c r="C788" s="246" t="s">
        <v>392</v>
      </c>
      <c r="D788" s="246" t="s">
        <v>959</v>
      </c>
      <c r="E788" s="246" t="s">
        <v>348</v>
      </c>
      <c r="F788" s="247">
        <v>1300000</v>
      </c>
      <c r="G788" s="124" t="str">
        <f t="shared" si="13"/>
        <v>0801051004Э000611</v>
      </c>
    </row>
    <row r="789" spans="1:7" ht="38.25">
      <c r="A789" s="245" t="s">
        <v>401</v>
      </c>
      <c r="B789" s="246" t="s">
        <v>230</v>
      </c>
      <c r="C789" s="246" t="s">
        <v>392</v>
      </c>
      <c r="D789" s="246" t="s">
        <v>718</v>
      </c>
      <c r="E789" s="246" t="s">
        <v>1174</v>
      </c>
      <c r="F789" s="247">
        <v>150000</v>
      </c>
      <c r="G789" s="124" t="str">
        <f t="shared" si="13"/>
        <v>08010510080530</v>
      </c>
    </row>
    <row r="790" spans="1:7" ht="25.5">
      <c r="A790" s="245" t="s">
        <v>1328</v>
      </c>
      <c r="B790" s="246" t="s">
        <v>230</v>
      </c>
      <c r="C790" s="246" t="s">
        <v>392</v>
      </c>
      <c r="D790" s="246" t="s">
        <v>718</v>
      </c>
      <c r="E790" s="246" t="s">
        <v>1329</v>
      </c>
      <c r="F790" s="247">
        <v>150000</v>
      </c>
      <c r="G790" s="124" t="str">
        <f t="shared" si="13"/>
        <v>08010510080530600</v>
      </c>
    </row>
    <row r="791" spans="1:7">
      <c r="A791" s="245" t="s">
        <v>1199</v>
      </c>
      <c r="B791" s="246" t="s">
        <v>230</v>
      </c>
      <c r="C791" s="246" t="s">
        <v>392</v>
      </c>
      <c r="D791" s="246" t="s">
        <v>718</v>
      </c>
      <c r="E791" s="246" t="s">
        <v>1200</v>
      </c>
      <c r="F791" s="247">
        <v>150000</v>
      </c>
      <c r="G791" s="124" t="str">
        <f t="shared" si="13"/>
        <v>08010510080530610</v>
      </c>
    </row>
    <row r="792" spans="1:7">
      <c r="A792" s="245" t="s">
        <v>366</v>
      </c>
      <c r="B792" s="246" t="s">
        <v>230</v>
      </c>
      <c r="C792" s="246" t="s">
        <v>392</v>
      </c>
      <c r="D792" s="246" t="s">
        <v>718</v>
      </c>
      <c r="E792" s="246" t="s">
        <v>367</v>
      </c>
      <c r="F792" s="247">
        <v>150000</v>
      </c>
      <c r="G792" s="124" t="str">
        <f t="shared" si="13"/>
        <v>08010510080530612</v>
      </c>
    </row>
    <row r="793" spans="1:7" ht="63.75">
      <c r="A793" s="245" t="s">
        <v>2099</v>
      </c>
      <c r="B793" s="246" t="s">
        <v>230</v>
      </c>
      <c r="C793" s="246" t="s">
        <v>392</v>
      </c>
      <c r="D793" s="246" t="s">
        <v>2100</v>
      </c>
      <c r="E793" s="246" t="s">
        <v>1174</v>
      </c>
      <c r="F793" s="247">
        <v>342424</v>
      </c>
      <c r="G793" s="124" t="str">
        <f t="shared" si="13"/>
        <v>080105100L5191</v>
      </c>
    </row>
    <row r="794" spans="1:7" ht="25.5">
      <c r="A794" s="245" t="s">
        <v>1328</v>
      </c>
      <c r="B794" s="246" t="s">
        <v>230</v>
      </c>
      <c r="C794" s="246" t="s">
        <v>392</v>
      </c>
      <c r="D794" s="246" t="s">
        <v>2100</v>
      </c>
      <c r="E794" s="246" t="s">
        <v>1329</v>
      </c>
      <c r="F794" s="247">
        <v>342424</v>
      </c>
      <c r="G794" s="124" t="str">
        <f t="shared" si="13"/>
        <v>080105100L5191600</v>
      </c>
    </row>
    <row r="795" spans="1:7">
      <c r="A795" s="245" t="s">
        <v>1199</v>
      </c>
      <c r="B795" s="246" t="s">
        <v>230</v>
      </c>
      <c r="C795" s="246" t="s">
        <v>392</v>
      </c>
      <c r="D795" s="246" t="s">
        <v>2100</v>
      </c>
      <c r="E795" s="246" t="s">
        <v>1200</v>
      </c>
      <c r="F795" s="247">
        <v>342424</v>
      </c>
      <c r="G795" s="124" t="str">
        <f t="shared" si="13"/>
        <v>080105100L5191610</v>
      </c>
    </row>
    <row r="796" spans="1:7">
      <c r="A796" s="245" t="s">
        <v>366</v>
      </c>
      <c r="B796" s="246" t="s">
        <v>230</v>
      </c>
      <c r="C796" s="246" t="s">
        <v>392</v>
      </c>
      <c r="D796" s="246" t="s">
        <v>2100</v>
      </c>
      <c r="E796" s="246" t="s">
        <v>367</v>
      </c>
      <c r="F796" s="247">
        <v>342424</v>
      </c>
      <c r="G796" s="124" t="str">
        <f t="shared" si="13"/>
        <v>080105100L5191612</v>
      </c>
    </row>
    <row r="797" spans="1:7" ht="38.25">
      <c r="A797" s="245" t="s">
        <v>1506</v>
      </c>
      <c r="B797" s="246" t="s">
        <v>230</v>
      </c>
      <c r="C797" s="246" t="s">
        <v>392</v>
      </c>
      <c r="D797" s="246" t="s">
        <v>712</v>
      </c>
      <c r="E797" s="246" t="s">
        <v>1174</v>
      </c>
      <c r="F797" s="247">
        <v>438950</v>
      </c>
      <c r="G797" s="124" t="str">
        <f t="shared" si="13"/>
        <v>080105100S4880</v>
      </c>
    </row>
    <row r="798" spans="1:7" ht="25.5">
      <c r="A798" s="245" t="s">
        <v>1328</v>
      </c>
      <c r="B798" s="246" t="s">
        <v>230</v>
      </c>
      <c r="C798" s="246" t="s">
        <v>392</v>
      </c>
      <c r="D798" s="246" t="s">
        <v>712</v>
      </c>
      <c r="E798" s="246" t="s">
        <v>1329</v>
      </c>
      <c r="F798" s="247">
        <v>438950</v>
      </c>
      <c r="G798" s="124" t="str">
        <f t="shared" si="13"/>
        <v>080105100S4880600</v>
      </c>
    </row>
    <row r="799" spans="1:7">
      <c r="A799" s="245" t="s">
        <v>1199</v>
      </c>
      <c r="B799" s="246" t="s">
        <v>230</v>
      </c>
      <c r="C799" s="246" t="s">
        <v>392</v>
      </c>
      <c r="D799" s="246" t="s">
        <v>712</v>
      </c>
      <c r="E799" s="246" t="s">
        <v>1200</v>
      </c>
      <c r="F799" s="247">
        <v>438950</v>
      </c>
      <c r="G799" s="124" t="str">
        <f t="shared" si="13"/>
        <v>080105100S4880610</v>
      </c>
    </row>
    <row r="800" spans="1:7">
      <c r="A800" s="245" t="s">
        <v>366</v>
      </c>
      <c r="B800" s="246" t="s">
        <v>230</v>
      </c>
      <c r="C800" s="246" t="s">
        <v>392</v>
      </c>
      <c r="D800" s="246" t="s">
        <v>712</v>
      </c>
      <c r="E800" s="246" t="s">
        <v>367</v>
      </c>
      <c r="F800" s="247">
        <v>438950</v>
      </c>
      <c r="G800" s="124" t="str">
        <f t="shared" si="13"/>
        <v>080105100S4880612</v>
      </c>
    </row>
    <row r="801" spans="1:7">
      <c r="A801" s="245" t="s">
        <v>594</v>
      </c>
      <c r="B801" s="246" t="s">
        <v>230</v>
      </c>
      <c r="C801" s="246" t="s">
        <v>392</v>
      </c>
      <c r="D801" s="246" t="s">
        <v>983</v>
      </c>
      <c r="E801" s="246" t="s">
        <v>1174</v>
      </c>
      <c r="F801" s="247">
        <v>100950381</v>
      </c>
      <c r="G801" s="124" t="str">
        <f t="shared" si="13"/>
        <v>08010520000000</v>
      </c>
    </row>
    <row r="802" spans="1:7" ht="63.75">
      <c r="A802" s="245" t="s">
        <v>2101</v>
      </c>
      <c r="B802" s="246" t="s">
        <v>230</v>
      </c>
      <c r="C802" s="246" t="s">
        <v>392</v>
      </c>
      <c r="D802" s="246" t="s">
        <v>2102</v>
      </c>
      <c r="E802" s="246" t="s">
        <v>1174</v>
      </c>
      <c r="F802" s="247">
        <v>2745918</v>
      </c>
      <c r="G802" s="124" t="str">
        <f t="shared" si="13"/>
        <v>08010520027240</v>
      </c>
    </row>
    <row r="803" spans="1:7" ht="25.5">
      <c r="A803" s="245" t="s">
        <v>1328</v>
      </c>
      <c r="B803" s="246" t="s">
        <v>230</v>
      </c>
      <c r="C803" s="246" t="s">
        <v>392</v>
      </c>
      <c r="D803" s="246" t="s">
        <v>2102</v>
      </c>
      <c r="E803" s="246" t="s">
        <v>1329</v>
      </c>
      <c r="F803" s="247">
        <v>2745918</v>
      </c>
      <c r="G803" s="124" t="str">
        <f t="shared" si="13"/>
        <v>08010520027240600</v>
      </c>
    </row>
    <row r="804" spans="1:7">
      <c r="A804" s="245" t="s">
        <v>1199</v>
      </c>
      <c r="B804" s="246" t="s">
        <v>230</v>
      </c>
      <c r="C804" s="246" t="s">
        <v>392</v>
      </c>
      <c r="D804" s="246" t="s">
        <v>2102</v>
      </c>
      <c r="E804" s="246" t="s">
        <v>1200</v>
      </c>
      <c r="F804" s="247">
        <v>2745918</v>
      </c>
      <c r="G804" s="124" t="str">
        <f t="shared" si="13"/>
        <v>08010520027240610</v>
      </c>
    </row>
    <row r="805" spans="1:7" ht="51">
      <c r="A805" s="245" t="s">
        <v>347</v>
      </c>
      <c r="B805" s="246" t="s">
        <v>230</v>
      </c>
      <c r="C805" s="246" t="s">
        <v>392</v>
      </c>
      <c r="D805" s="246" t="s">
        <v>2102</v>
      </c>
      <c r="E805" s="246" t="s">
        <v>348</v>
      </c>
      <c r="F805" s="247">
        <v>2745918</v>
      </c>
      <c r="G805" s="124" t="str">
        <f t="shared" si="13"/>
        <v>08010520027240611</v>
      </c>
    </row>
    <row r="806" spans="1:7" ht="76.5">
      <c r="A806" s="245" t="s">
        <v>2103</v>
      </c>
      <c r="B806" s="246" t="s">
        <v>230</v>
      </c>
      <c r="C806" s="246" t="s">
        <v>392</v>
      </c>
      <c r="D806" s="246" t="s">
        <v>2104</v>
      </c>
      <c r="E806" s="246" t="s">
        <v>1174</v>
      </c>
      <c r="F806" s="247">
        <v>2766696</v>
      </c>
      <c r="G806" s="124" t="str">
        <f t="shared" si="13"/>
        <v>08010520027242</v>
      </c>
    </row>
    <row r="807" spans="1:7" ht="25.5">
      <c r="A807" s="245" t="s">
        <v>1328</v>
      </c>
      <c r="B807" s="246" t="s">
        <v>230</v>
      </c>
      <c r="C807" s="246" t="s">
        <v>392</v>
      </c>
      <c r="D807" s="246" t="s">
        <v>2104</v>
      </c>
      <c r="E807" s="246" t="s">
        <v>1329</v>
      </c>
      <c r="F807" s="247">
        <v>2766696</v>
      </c>
      <c r="G807" s="124" t="str">
        <f t="shared" si="13"/>
        <v>08010520027242600</v>
      </c>
    </row>
    <row r="808" spans="1:7">
      <c r="A808" s="245" t="s">
        <v>1199</v>
      </c>
      <c r="B808" s="246" t="s">
        <v>230</v>
      </c>
      <c r="C808" s="246" t="s">
        <v>392</v>
      </c>
      <c r="D808" s="246" t="s">
        <v>2104</v>
      </c>
      <c r="E808" s="246" t="s">
        <v>1200</v>
      </c>
      <c r="F808" s="247">
        <v>2766696</v>
      </c>
      <c r="G808" s="124" t="str">
        <f t="shared" si="13"/>
        <v>08010520027242610</v>
      </c>
    </row>
    <row r="809" spans="1:7" ht="51">
      <c r="A809" s="245" t="s">
        <v>347</v>
      </c>
      <c r="B809" s="246" t="s">
        <v>230</v>
      </c>
      <c r="C809" s="246" t="s">
        <v>392</v>
      </c>
      <c r="D809" s="246" t="s">
        <v>2104</v>
      </c>
      <c r="E809" s="246" t="s">
        <v>348</v>
      </c>
      <c r="F809" s="247">
        <v>2766696</v>
      </c>
      <c r="G809" s="124" t="str">
        <f t="shared" ref="G809:G872" si="14">CONCATENATE(C809,D809,E809)</f>
        <v>08010520027242611</v>
      </c>
    </row>
    <row r="810" spans="1:7" ht="89.25">
      <c r="A810" s="245" t="s">
        <v>516</v>
      </c>
      <c r="B810" s="246" t="s">
        <v>230</v>
      </c>
      <c r="C810" s="246" t="s">
        <v>392</v>
      </c>
      <c r="D810" s="246" t="s">
        <v>720</v>
      </c>
      <c r="E810" s="246" t="s">
        <v>1174</v>
      </c>
      <c r="F810" s="247">
        <v>69792273</v>
      </c>
      <c r="G810" s="124" t="str">
        <f t="shared" si="14"/>
        <v>08010520040000</v>
      </c>
    </row>
    <row r="811" spans="1:7" ht="25.5">
      <c r="A811" s="245" t="s">
        <v>1328</v>
      </c>
      <c r="B811" s="246" t="s">
        <v>230</v>
      </c>
      <c r="C811" s="246" t="s">
        <v>392</v>
      </c>
      <c r="D811" s="246" t="s">
        <v>720</v>
      </c>
      <c r="E811" s="246" t="s">
        <v>1329</v>
      </c>
      <c r="F811" s="247">
        <v>69792273</v>
      </c>
      <c r="G811" s="124" t="str">
        <f t="shared" si="14"/>
        <v>08010520040000600</v>
      </c>
    </row>
    <row r="812" spans="1:7">
      <c r="A812" s="245" t="s">
        <v>1199</v>
      </c>
      <c r="B812" s="246" t="s">
        <v>230</v>
      </c>
      <c r="C812" s="246" t="s">
        <v>392</v>
      </c>
      <c r="D812" s="246" t="s">
        <v>720</v>
      </c>
      <c r="E812" s="246" t="s">
        <v>1200</v>
      </c>
      <c r="F812" s="247">
        <v>69792273</v>
      </c>
      <c r="G812" s="124" t="str">
        <f t="shared" si="14"/>
        <v>08010520040000610</v>
      </c>
    </row>
    <row r="813" spans="1:7" ht="51">
      <c r="A813" s="245" t="s">
        <v>347</v>
      </c>
      <c r="B813" s="246" t="s">
        <v>230</v>
      </c>
      <c r="C813" s="246" t="s">
        <v>392</v>
      </c>
      <c r="D813" s="246" t="s">
        <v>720</v>
      </c>
      <c r="E813" s="246" t="s">
        <v>348</v>
      </c>
      <c r="F813" s="247">
        <v>69792273</v>
      </c>
      <c r="G813" s="124" t="str">
        <f t="shared" si="14"/>
        <v>08010520040000611</v>
      </c>
    </row>
    <row r="814" spans="1:7" ht="114.75">
      <c r="A814" s="245" t="s">
        <v>517</v>
      </c>
      <c r="B814" s="246" t="s">
        <v>230</v>
      </c>
      <c r="C814" s="246" t="s">
        <v>392</v>
      </c>
      <c r="D814" s="246" t="s">
        <v>721</v>
      </c>
      <c r="E814" s="246" t="s">
        <v>1174</v>
      </c>
      <c r="F814" s="247">
        <v>310000</v>
      </c>
      <c r="G814" s="124" t="str">
        <f t="shared" si="14"/>
        <v>08010520041000</v>
      </c>
    </row>
    <row r="815" spans="1:7" ht="25.5">
      <c r="A815" s="245" t="s">
        <v>1328</v>
      </c>
      <c r="B815" s="246" t="s">
        <v>230</v>
      </c>
      <c r="C815" s="246" t="s">
        <v>392</v>
      </c>
      <c r="D815" s="246" t="s">
        <v>721</v>
      </c>
      <c r="E815" s="246" t="s">
        <v>1329</v>
      </c>
      <c r="F815" s="247">
        <v>310000</v>
      </c>
      <c r="G815" s="124" t="str">
        <f t="shared" si="14"/>
        <v>08010520041000600</v>
      </c>
    </row>
    <row r="816" spans="1:7">
      <c r="A816" s="245" t="s">
        <v>1199</v>
      </c>
      <c r="B816" s="246" t="s">
        <v>230</v>
      </c>
      <c r="C816" s="246" t="s">
        <v>392</v>
      </c>
      <c r="D816" s="246" t="s">
        <v>721</v>
      </c>
      <c r="E816" s="246" t="s">
        <v>1200</v>
      </c>
      <c r="F816" s="247">
        <v>310000</v>
      </c>
      <c r="G816" s="124" t="str">
        <f t="shared" si="14"/>
        <v>08010520041000610</v>
      </c>
    </row>
    <row r="817" spans="1:7" ht="51">
      <c r="A817" s="245" t="s">
        <v>347</v>
      </c>
      <c r="B817" s="246" t="s">
        <v>230</v>
      </c>
      <c r="C817" s="246" t="s">
        <v>392</v>
      </c>
      <c r="D817" s="246" t="s">
        <v>721</v>
      </c>
      <c r="E817" s="246" t="s">
        <v>348</v>
      </c>
      <c r="F817" s="247">
        <v>310000</v>
      </c>
      <c r="G817" s="124" t="str">
        <f t="shared" si="14"/>
        <v>08010520041000611</v>
      </c>
    </row>
    <row r="818" spans="1:7" ht="89.25">
      <c r="A818" s="245" t="s">
        <v>518</v>
      </c>
      <c r="B818" s="246" t="s">
        <v>230</v>
      </c>
      <c r="C818" s="246" t="s">
        <v>392</v>
      </c>
      <c r="D818" s="246" t="s">
        <v>722</v>
      </c>
      <c r="E818" s="246" t="s">
        <v>1174</v>
      </c>
      <c r="F818" s="247">
        <v>309395</v>
      </c>
      <c r="G818" s="124" t="str">
        <f t="shared" si="14"/>
        <v>08010520045000</v>
      </c>
    </row>
    <row r="819" spans="1:7" ht="25.5">
      <c r="A819" s="245" t="s">
        <v>1328</v>
      </c>
      <c r="B819" s="246" t="s">
        <v>230</v>
      </c>
      <c r="C819" s="246" t="s">
        <v>392</v>
      </c>
      <c r="D819" s="246" t="s">
        <v>722</v>
      </c>
      <c r="E819" s="246" t="s">
        <v>1329</v>
      </c>
      <c r="F819" s="247">
        <v>309395</v>
      </c>
      <c r="G819" s="124" t="str">
        <f t="shared" si="14"/>
        <v>08010520045000600</v>
      </c>
    </row>
    <row r="820" spans="1:7">
      <c r="A820" s="245" t="s">
        <v>1199</v>
      </c>
      <c r="B820" s="246" t="s">
        <v>230</v>
      </c>
      <c r="C820" s="246" t="s">
        <v>392</v>
      </c>
      <c r="D820" s="246" t="s">
        <v>722</v>
      </c>
      <c r="E820" s="246" t="s">
        <v>1200</v>
      </c>
      <c r="F820" s="247">
        <v>309395</v>
      </c>
      <c r="G820" s="124" t="str">
        <f t="shared" si="14"/>
        <v>08010520045000610</v>
      </c>
    </row>
    <row r="821" spans="1:7" ht="51">
      <c r="A821" s="245" t="s">
        <v>347</v>
      </c>
      <c r="B821" s="246" t="s">
        <v>230</v>
      </c>
      <c r="C821" s="246" t="s">
        <v>392</v>
      </c>
      <c r="D821" s="246" t="s">
        <v>722</v>
      </c>
      <c r="E821" s="246" t="s">
        <v>348</v>
      </c>
      <c r="F821" s="247">
        <v>309395</v>
      </c>
      <c r="G821" s="124" t="str">
        <f t="shared" si="14"/>
        <v>08010520045000611</v>
      </c>
    </row>
    <row r="822" spans="1:7" ht="76.5">
      <c r="A822" s="245" t="s">
        <v>519</v>
      </c>
      <c r="B822" s="246" t="s">
        <v>230</v>
      </c>
      <c r="C822" s="246" t="s">
        <v>392</v>
      </c>
      <c r="D822" s="246" t="s">
        <v>723</v>
      </c>
      <c r="E822" s="246" t="s">
        <v>1174</v>
      </c>
      <c r="F822" s="247">
        <v>678720</v>
      </c>
      <c r="G822" s="124" t="str">
        <f t="shared" si="14"/>
        <v>08010520047000</v>
      </c>
    </row>
    <row r="823" spans="1:7" ht="25.5">
      <c r="A823" s="245" t="s">
        <v>1328</v>
      </c>
      <c r="B823" s="246" t="s">
        <v>230</v>
      </c>
      <c r="C823" s="246" t="s">
        <v>392</v>
      </c>
      <c r="D823" s="246" t="s">
        <v>723</v>
      </c>
      <c r="E823" s="246" t="s">
        <v>1329</v>
      </c>
      <c r="F823" s="247">
        <v>678720</v>
      </c>
      <c r="G823" s="124" t="str">
        <f t="shared" si="14"/>
        <v>08010520047000600</v>
      </c>
    </row>
    <row r="824" spans="1:7">
      <c r="A824" s="245" t="s">
        <v>1199</v>
      </c>
      <c r="B824" s="246" t="s">
        <v>230</v>
      </c>
      <c r="C824" s="246" t="s">
        <v>392</v>
      </c>
      <c r="D824" s="246" t="s">
        <v>723</v>
      </c>
      <c r="E824" s="246" t="s">
        <v>1200</v>
      </c>
      <c r="F824" s="247">
        <v>678720</v>
      </c>
      <c r="G824" s="124" t="str">
        <f t="shared" si="14"/>
        <v>08010520047000610</v>
      </c>
    </row>
    <row r="825" spans="1:7">
      <c r="A825" s="245" t="s">
        <v>366</v>
      </c>
      <c r="B825" s="246" t="s">
        <v>230</v>
      </c>
      <c r="C825" s="246" t="s">
        <v>392</v>
      </c>
      <c r="D825" s="246" t="s">
        <v>723</v>
      </c>
      <c r="E825" s="246" t="s">
        <v>367</v>
      </c>
      <c r="F825" s="247">
        <v>678720</v>
      </c>
      <c r="G825" s="124" t="str">
        <f t="shared" si="14"/>
        <v>08010520047000612</v>
      </c>
    </row>
    <row r="826" spans="1:7" ht="89.25">
      <c r="A826" s="245" t="s">
        <v>570</v>
      </c>
      <c r="B826" s="246" t="s">
        <v>230</v>
      </c>
      <c r="C826" s="246" t="s">
        <v>392</v>
      </c>
      <c r="D826" s="246" t="s">
        <v>724</v>
      </c>
      <c r="E826" s="246" t="s">
        <v>1174</v>
      </c>
      <c r="F826" s="247">
        <v>20000000</v>
      </c>
      <c r="G826" s="124" t="str">
        <f t="shared" si="14"/>
        <v>0801052004Г000</v>
      </c>
    </row>
    <row r="827" spans="1:7" ht="25.5">
      <c r="A827" s="245" t="s">
        <v>1328</v>
      </c>
      <c r="B827" s="246" t="s">
        <v>230</v>
      </c>
      <c r="C827" s="246" t="s">
        <v>392</v>
      </c>
      <c r="D827" s="246" t="s">
        <v>724</v>
      </c>
      <c r="E827" s="246" t="s">
        <v>1329</v>
      </c>
      <c r="F827" s="247">
        <v>20000000</v>
      </c>
      <c r="G827" s="124" t="str">
        <f t="shared" si="14"/>
        <v>0801052004Г000600</v>
      </c>
    </row>
    <row r="828" spans="1:7">
      <c r="A828" s="245" t="s">
        <v>1199</v>
      </c>
      <c r="B828" s="246" t="s">
        <v>230</v>
      </c>
      <c r="C828" s="246" t="s">
        <v>392</v>
      </c>
      <c r="D828" s="246" t="s">
        <v>724</v>
      </c>
      <c r="E828" s="246" t="s">
        <v>1200</v>
      </c>
      <c r="F828" s="247">
        <v>20000000</v>
      </c>
      <c r="G828" s="124" t="str">
        <f t="shared" si="14"/>
        <v>0801052004Г000610</v>
      </c>
    </row>
    <row r="829" spans="1:7" ht="51">
      <c r="A829" s="245" t="s">
        <v>347</v>
      </c>
      <c r="B829" s="246" t="s">
        <v>230</v>
      </c>
      <c r="C829" s="246" t="s">
        <v>392</v>
      </c>
      <c r="D829" s="246" t="s">
        <v>724</v>
      </c>
      <c r="E829" s="246" t="s">
        <v>348</v>
      </c>
      <c r="F829" s="247">
        <v>20000000</v>
      </c>
      <c r="G829" s="124" t="str">
        <f t="shared" si="14"/>
        <v>0801052004Г000611</v>
      </c>
    </row>
    <row r="830" spans="1:7" ht="63.75">
      <c r="A830" s="245" t="s">
        <v>1640</v>
      </c>
      <c r="B830" s="246" t="s">
        <v>230</v>
      </c>
      <c r="C830" s="246" t="s">
        <v>392</v>
      </c>
      <c r="D830" s="246" t="s">
        <v>1641</v>
      </c>
      <c r="E830" s="246" t="s">
        <v>1174</v>
      </c>
      <c r="F830" s="247">
        <v>380000</v>
      </c>
      <c r="G830" s="124" t="str">
        <f t="shared" si="14"/>
        <v>0801052004М000</v>
      </c>
    </row>
    <row r="831" spans="1:7" ht="25.5">
      <c r="A831" s="245" t="s">
        <v>1328</v>
      </c>
      <c r="B831" s="246" t="s">
        <v>230</v>
      </c>
      <c r="C831" s="246" t="s">
        <v>392</v>
      </c>
      <c r="D831" s="246" t="s">
        <v>1641</v>
      </c>
      <c r="E831" s="246" t="s">
        <v>1329</v>
      </c>
      <c r="F831" s="247">
        <v>380000</v>
      </c>
      <c r="G831" s="124" t="str">
        <f t="shared" si="14"/>
        <v>0801052004М000600</v>
      </c>
    </row>
    <row r="832" spans="1:7">
      <c r="A832" s="245" t="s">
        <v>1199</v>
      </c>
      <c r="B832" s="246" t="s">
        <v>230</v>
      </c>
      <c r="C832" s="246" t="s">
        <v>392</v>
      </c>
      <c r="D832" s="246" t="s">
        <v>1641</v>
      </c>
      <c r="E832" s="246" t="s">
        <v>1200</v>
      </c>
      <c r="F832" s="247">
        <v>380000</v>
      </c>
      <c r="G832" s="124" t="str">
        <f t="shared" si="14"/>
        <v>0801052004М000610</v>
      </c>
    </row>
    <row r="833" spans="1:7" ht="51">
      <c r="A833" s="245" t="s">
        <v>347</v>
      </c>
      <c r="B833" s="246" t="s">
        <v>230</v>
      </c>
      <c r="C833" s="246" t="s">
        <v>392</v>
      </c>
      <c r="D833" s="246" t="s">
        <v>1641</v>
      </c>
      <c r="E833" s="246" t="s">
        <v>348</v>
      </c>
      <c r="F833" s="247">
        <v>380000</v>
      </c>
      <c r="G833" s="124" t="str">
        <f t="shared" si="14"/>
        <v>0801052004М000611</v>
      </c>
    </row>
    <row r="834" spans="1:7" ht="76.5">
      <c r="A834" s="245" t="s">
        <v>960</v>
      </c>
      <c r="B834" s="246" t="s">
        <v>230</v>
      </c>
      <c r="C834" s="246" t="s">
        <v>392</v>
      </c>
      <c r="D834" s="246" t="s">
        <v>961</v>
      </c>
      <c r="E834" s="246" t="s">
        <v>1174</v>
      </c>
      <c r="F834" s="247">
        <v>3350000</v>
      </c>
      <c r="G834" s="124" t="str">
        <f t="shared" si="14"/>
        <v>0801052004Э000</v>
      </c>
    </row>
    <row r="835" spans="1:7" ht="25.5">
      <c r="A835" s="245" t="s">
        <v>1328</v>
      </c>
      <c r="B835" s="246" t="s">
        <v>230</v>
      </c>
      <c r="C835" s="246" t="s">
        <v>392</v>
      </c>
      <c r="D835" s="246" t="s">
        <v>961</v>
      </c>
      <c r="E835" s="246" t="s">
        <v>1329</v>
      </c>
      <c r="F835" s="247">
        <v>3350000</v>
      </c>
      <c r="G835" s="124" t="str">
        <f t="shared" si="14"/>
        <v>0801052004Э000600</v>
      </c>
    </row>
    <row r="836" spans="1:7">
      <c r="A836" s="245" t="s">
        <v>1199</v>
      </c>
      <c r="B836" s="246" t="s">
        <v>230</v>
      </c>
      <c r="C836" s="246" t="s">
        <v>392</v>
      </c>
      <c r="D836" s="246" t="s">
        <v>961</v>
      </c>
      <c r="E836" s="246" t="s">
        <v>1200</v>
      </c>
      <c r="F836" s="247">
        <v>3350000</v>
      </c>
      <c r="G836" s="124" t="str">
        <f t="shared" si="14"/>
        <v>0801052004Э000610</v>
      </c>
    </row>
    <row r="837" spans="1:7" ht="51">
      <c r="A837" s="245" t="s">
        <v>347</v>
      </c>
      <c r="B837" s="246" t="s">
        <v>230</v>
      </c>
      <c r="C837" s="246" t="s">
        <v>392</v>
      </c>
      <c r="D837" s="246" t="s">
        <v>961</v>
      </c>
      <c r="E837" s="246" t="s">
        <v>348</v>
      </c>
      <c r="F837" s="247">
        <v>3350000</v>
      </c>
      <c r="G837" s="124" t="str">
        <f t="shared" si="14"/>
        <v>0801052004Э000611</v>
      </c>
    </row>
    <row r="838" spans="1:7" ht="51">
      <c r="A838" s="245" t="s">
        <v>508</v>
      </c>
      <c r="B838" s="246" t="s">
        <v>230</v>
      </c>
      <c r="C838" s="246" t="s">
        <v>392</v>
      </c>
      <c r="D838" s="246" t="s">
        <v>702</v>
      </c>
      <c r="E838" s="246" t="s">
        <v>1174</v>
      </c>
      <c r="F838" s="247">
        <v>446963</v>
      </c>
      <c r="G838" s="124" t="str">
        <f t="shared" si="14"/>
        <v>08010520080520</v>
      </c>
    </row>
    <row r="839" spans="1:7" ht="25.5">
      <c r="A839" s="245" t="s">
        <v>1328</v>
      </c>
      <c r="B839" s="246" t="s">
        <v>230</v>
      </c>
      <c r="C839" s="246" t="s">
        <v>392</v>
      </c>
      <c r="D839" s="246" t="s">
        <v>702</v>
      </c>
      <c r="E839" s="246" t="s">
        <v>1329</v>
      </c>
      <c r="F839" s="247">
        <v>446963</v>
      </c>
      <c r="G839" s="124" t="str">
        <f t="shared" si="14"/>
        <v>08010520080520600</v>
      </c>
    </row>
    <row r="840" spans="1:7">
      <c r="A840" s="245" t="s">
        <v>1199</v>
      </c>
      <c r="B840" s="246" t="s">
        <v>230</v>
      </c>
      <c r="C840" s="246" t="s">
        <v>392</v>
      </c>
      <c r="D840" s="246" t="s">
        <v>702</v>
      </c>
      <c r="E840" s="246" t="s">
        <v>1200</v>
      </c>
      <c r="F840" s="247">
        <v>446963</v>
      </c>
      <c r="G840" s="124" t="str">
        <f t="shared" si="14"/>
        <v>08010520080520610</v>
      </c>
    </row>
    <row r="841" spans="1:7">
      <c r="A841" s="245" t="s">
        <v>366</v>
      </c>
      <c r="B841" s="246" t="s">
        <v>230</v>
      </c>
      <c r="C841" s="246" t="s">
        <v>392</v>
      </c>
      <c r="D841" s="246" t="s">
        <v>702</v>
      </c>
      <c r="E841" s="246" t="s">
        <v>367</v>
      </c>
      <c r="F841" s="247">
        <v>446963</v>
      </c>
      <c r="G841" s="124" t="str">
        <f t="shared" si="14"/>
        <v>08010520080520612</v>
      </c>
    </row>
    <row r="842" spans="1:7" ht="102">
      <c r="A842" s="245" t="s">
        <v>1826</v>
      </c>
      <c r="B842" s="246" t="s">
        <v>230</v>
      </c>
      <c r="C842" s="246" t="s">
        <v>392</v>
      </c>
      <c r="D842" s="246" t="s">
        <v>2249</v>
      </c>
      <c r="E842" s="246" t="s">
        <v>1174</v>
      </c>
      <c r="F842" s="247">
        <v>170416</v>
      </c>
      <c r="G842" s="124" t="str">
        <f t="shared" si="14"/>
        <v>0801052A274820</v>
      </c>
    </row>
    <row r="843" spans="1:7" ht="25.5">
      <c r="A843" s="245" t="s">
        <v>1328</v>
      </c>
      <c r="B843" s="246" t="s">
        <v>230</v>
      </c>
      <c r="C843" s="246" t="s">
        <v>392</v>
      </c>
      <c r="D843" s="246" t="s">
        <v>2249</v>
      </c>
      <c r="E843" s="246" t="s">
        <v>1329</v>
      </c>
      <c r="F843" s="247">
        <v>170416</v>
      </c>
      <c r="G843" s="124" t="str">
        <f t="shared" si="14"/>
        <v>0801052A274820600</v>
      </c>
    </row>
    <row r="844" spans="1:7">
      <c r="A844" s="245" t="s">
        <v>1199</v>
      </c>
      <c r="B844" s="246" t="s">
        <v>230</v>
      </c>
      <c r="C844" s="246" t="s">
        <v>392</v>
      </c>
      <c r="D844" s="246" t="s">
        <v>2249</v>
      </c>
      <c r="E844" s="246" t="s">
        <v>1200</v>
      </c>
      <c r="F844" s="247">
        <v>170416</v>
      </c>
      <c r="G844" s="124" t="str">
        <f t="shared" si="14"/>
        <v>0801052A274820610</v>
      </c>
    </row>
    <row r="845" spans="1:7">
      <c r="A845" s="245" t="s">
        <v>366</v>
      </c>
      <c r="B845" s="246" t="s">
        <v>230</v>
      </c>
      <c r="C845" s="246" t="s">
        <v>392</v>
      </c>
      <c r="D845" s="246" t="s">
        <v>2249</v>
      </c>
      <c r="E845" s="246" t="s">
        <v>367</v>
      </c>
      <c r="F845" s="247">
        <v>170416</v>
      </c>
      <c r="G845" s="124" t="str">
        <f t="shared" si="14"/>
        <v>0801052A274820612</v>
      </c>
    </row>
    <row r="846" spans="1:7" ht="25.5">
      <c r="A846" s="245" t="s">
        <v>595</v>
      </c>
      <c r="B846" s="246" t="s">
        <v>230</v>
      </c>
      <c r="C846" s="246" t="s">
        <v>392</v>
      </c>
      <c r="D846" s="246" t="s">
        <v>984</v>
      </c>
      <c r="E846" s="246" t="s">
        <v>1174</v>
      </c>
      <c r="F846" s="247">
        <v>2551317</v>
      </c>
      <c r="G846" s="124" t="str">
        <f t="shared" si="14"/>
        <v>08010530000000</v>
      </c>
    </row>
    <row r="847" spans="1:7" ht="63.75">
      <c r="A847" s="245" t="s">
        <v>898</v>
      </c>
      <c r="B847" s="246" t="s">
        <v>230</v>
      </c>
      <c r="C847" s="246" t="s">
        <v>392</v>
      </c>
      <c r="D847" s="246" t="s">
        <v>2105</v>
      </c>
      <c r="E847" s="246" t="s">
        <v>1174</v>
      </c>
      <c r="F847" s="247">
        <v>770000</v>
      </c>
      <c r="G847" s="124" t="str">
        <f t="shared" si="14"/>
        <v>08010530080000</v>
      </c>
    </row>
    <row r="848" spans="1:7" ht="25.5">
      <c r="A848" s="245" t="s">
        <v>1328</v>
      </c>
      <c r="B848" s="246" t="s">
        <v>230</v>
      </c>
      <c r="C848" s="246" t="s">
        <v>392</v>
      </c>
      <c r="D848" s="246" t="s">
        <v>2105</v>
      </c>
      <c r="E848" s="246" t="s">
        <v>1329</v>
      </c>
      <c r="F848" s="247">
        <v>770000</v>
      </c>
      <c r="G848" s="124" t="str">
        <f t="shared" si="14"/>
        <v>08010530080000600</v>
      </c>
    </row>
    <row r="849" spans="1:7">
      <c r="A849" s="245" t="s">
        <v>1199</v>
      </c>
      <c r="B849" s="246" t="s">
        <v>230</v>
      </c>
      <c r="C849" s="246" t="s">
        <v>392</v>
      </c>
      <c r="D849" s="246" t="s">
        <v>2105</v>
      </c>
      <c r="E849" s="246" t="s">
        <v>1200</v>
      </c>
      <c r="F849" s="247">
        <v>770000</v>
      </c>
      <c r="G849" s="124" t="str">
        <f t="shared" si="14"/>
        <v>08010530080000610</v>
      </c>
    </row>
    <row r="850" spans="1:7">
      <c r="A850" s="245" t="s">
        <v>366</v>
      </c>
      <c r="B850" s="246" t="s">
        <v>230</v>
      </c>
      <c r="C850" s="246" t="s">
        <v>392</v>
      </c>
      <c r="D850" s="246" t="s">
        <v>2105</v>
      </c>
      <c r="E850" s="246" t="s">
        <v>367</v>
      </c>
      <c r="F850" s="247">
        <v>770000</v>
      </c>
      <c r="G850" s="124" t="str">
        <f t="shared" si="14"/>
        <v>08010530080000612</v>
      </c>
    </row>
    <row r="851" spans="1:7" ht="76.5">
      <c r="A851" s="245" t="s">
        <v>2106</v>
      </c>
      <c r="B851" s="246" t="s">
        <v>230</v>
      </c>
      <c r="C851" s="246" t="s">
        <v>392</v>
      </c>
      <c r="D851" s="246" t="s">
        <v>1508</v>
      </c>
      <c r="E851" s="246" t="s">
        <v>1174</v>
      </c>
      <c r="F851" s="247">
        <v>1631317</v>
      </c>
      <c r="G851" s="124" t="str">
        <f t="shared" si="14"/>
        <v>080105300L4670</v>
      </c>
    </row>
    <row r="852" spans="1:7" ht="25.5">
      <c r="A852" s="245" t="s">
        <v>1328</v>
      </c>
      <c r="B852" s="246" t="s">
        <v>230</v>
      </c>
      <c r="C852" s="246" t="s">
        <v>392</v>
      </c>
      <c r="D852" s="246" t="s">
        <v>1508</v>
      </c>
      <c r="E852" s="246" t="s">
        <v>1329</v>
      </c>
      <c r="F852" s="247">
        <v>1631317</v>
      </c>
      <c r="G852" s="124" t="str">
        <f t="shared" si="14"/>
        <v>080105300L4670600</v>
      </c>
    </row>
    <row r="853" spans="1:7">
      <c r="A853" s="245" t="s">
        <v>1199</v>
      </c>
      <c r="B853" s="246" t="s">
        <v>230</v>
      </c>
      <c r="C853" s="246" t="s">
        <v>392</v>
      </c>
      <c r="D853" s="246" t="s">
        <v>1508</v>
      </c>
      <c r="E853" s="246" t="s">
        <v>1200</v>
      </c>
      <c r="F853" s="247">
        <v>1631317</v>
      </c>
      <c r="G853" s="124" t="str">
        <f t="shared" si="14"/>
        <v>080105300L4670610</v>
      </c>
    </row>
    <row r="854" spans="1:7">
      <c r="A854" s="245" t="s">
        <v>366</v>
      </c>
      <c r="B854" s="246" t="s">
        <v>230</v>
      </c>
      <c r="C854" s="246" t="s">
        <v>392</v>
      </c>
      <c r="D854" s="246" t="s">
        <v>1508</v>
      </c>
      <c r="E854" s="246" t="s">
        <v>367</v>
      </c>
      <c r="F854" s="247">
        <v>1631317</v>
      </c>
      <c r="G854" s="124" t="str">
        <f t="shared" si="14"/>
        <v>080105300L4670612</v>
      </c>
    </row>
    <row r="855" spans="1:7" ht="63.75">
      <c r="A855" s="245" t="s">
        <v>2107</v>
      </c>
      <c r="B855" s="246" t="s">
        <v>230</v>
      </c>
      <c r="C855" s="246" t="s">
        <v>392</v>
      </c>
      <c r="D855" s="246" t="s">
        <v>2108</v>
      </c>
      <c r="E855" s="246" t="s">
        <v>1174</v>
      </c>
      <c r="F855" s="247">
        <v>50000</v>
      </c>
      <c r="G855" s="124" t="str">
        <f t="shared" si="14"/>
        <v>0801053A255195</v>
      </c>
    </row>
    <row r="856" spans="1:7" ht="25.5">
      <c r="A856" s="245" t="s">
        <v>1328</v>
      </c>
      <c r="B856" s="246" t="s">
        <v>230</v>
      </c>
      <c r="C856" s="246" t="s">
        <v>392</v>
      </c>
      <c r="D856" s="246" t="s">
        <v>2108</v>
      </c>
      <c r="E856" s="246" t="s">
        <v>1329</v>
      </c>
      <c r="F856" s="247">
        <v>50000</v>
      </c>
      <c r="G856" s="124" t="str">
        <f t="shared" si="14"/>
        <v>0801053A255195600</v>
      </c>
    </row>
    <row r="857" spans="1:7">
      <c r="A857" s="245" t="s">
        <v>1199</v>
      </c>
      <c r="B857" s="246" t="s">
        <v>230</v>
      </c>
      <c r="C857" s="246" t="s">
        <v>392</v>
      </c>
      <c r="D857" s="246" t="s">
        <v>2108</v>
      </c>
      <c r="E857" s="246" t="s">
        <v>1200</v>
      </c>
      <c r="F857" s="247">
        <v>50000</v>
      </c>
      <c r="G857" s="124" t="str">
        <f t="shared" si="14"/>
        <v>0801053A255195610</v>
      </c>
    </row>
    <row r="858" spans="1:7">
      <c r="A858" s="245" t="s">
        <v>366</v>
      </c>
      <c r="B858" s="246" t="s">
        <v>230</v>
      </c>
      <c r="C858" s="246" t="s">
        <v>392</v>
      </c>
      <c r="D858" s="246" t="s">
        <v>2108</v>
      </c>
      <c r="E858" s="246" t="s">
        <v>367</v>
      </c>
      <c r="F858" s="247">
        <v>50000</v>
      </c>
      <c r="G858" s="124" t="str">
        <f t="shared" si="14"/>
        <v>0801053A255195612</v>
      </c>
    </row>
    <row r="859" spans="1:7" ht="63.75">
      <c r="A859" s="245" t="s">
        <v>2109</v>
      </c>
      <c r="B859" s="246" t="s">
        <v>230</v>
      </c>
      <c r="C859" s="246" t="s">
        <v>392</v>
      </c>
      <c r="D859" s="246" t="s">
        <v>2110</v>
      </c>
      <c r="E859" s="246" t="s">
        <v>1174</v>
      </c>
      <c r="F859" s="247">
        <v>100000</v>
      </c>
      <c r="G859" s="124" t="str">
        <f t="shared" si="14"/>
        <v>0801053A255196</v>
      </c>
    </row>
    <row r="860" spans="1:7" ht="25.5">
      <c r="A860" s="245" t="s">
        <v>1328</v>
      </c>
      <c r="B860" s="246" t="s">
        <v>230</v>
      </c>
      <c r="C860" s="246" t="s">
        <v>392</v>
      </c>
      <c r="D860" s="246" t="s">
        <v>2110</v>
      </c>
      <c r="E860" s="246" t="s">
        <v>1329</v>
      </c>
      <c r="F860" s="247">
        <v>100000</v>
      </c>
      <c r="G860" s="124" t="str">
        <f t="shared" si="14"/>
        <v>0801053A255196600</v>
      </c>
    </row>
    <row r="861" spans="1:7">
      <c r="A861" s="245" t="s">
        <v>1199</v>
      </c>
      <c r="B861" s="246" t="s">
        <v>230</v>
      </c>
      <c r="C861" s="246" t="s">
        <v>392</v>
      </c>
      <c r="D861" s="246" t="s">
        <v>2110</v>
      </c>
      <c r="E861" s="246" t="s">
        <v>1200</v>
      </c>
      <c r="F861" s="247">
        <v>100000</v>
      </c>
      <c r="G861" s="124" t="str">
        <f t="shared" si="14"/>
        <v>0801053A255196610</v>
      </c>
    </row>
    <row r="862" spans="1:7">
      <c r="A862" s="245" t="s">
        <v>366</v>
      </c>
      <c r="B862" s="246" t="s">
        <v>230</v>
      </c>
      <c r="C862" s="246" t="s">
        <v>392</v>
      </c>
      <c r="D862" s="246" t="s">
        <v>2110</v>
      </c>
      <c r="E862" s="246" t="s">
        <v>367</v>
      </c>
      <c r="F862" s="247">
        <v>100000</v>
      </c>
      <c r="G862" s="124" t="str">
        <f t="shared" si="14"/>
        <v>0801053A255196612</v>
      </c>
    </row>
    <row r="863" spans="1:7" ht="38.25">
      <c r="A863" s="245" t="s">
        <v>1726</v>
      </c>
      <c r="B863" s="246" t="s">
        <v>230</v>
      </c>
      <c r="C863" s="246" t="s">
        <v>392</v>
      </c>
      <c r="D863" s="246" t="s">
        <v>1727</v>
      </c>
      <c r="E863" s="246" t="s">
        <v>1174</v>
      </c>
      <c r="F863" s="247">
        <v>100000</v>
      </c>
      <c r="G863" s="124" t="str">
        <f t="shared" si="14"/>
        <v>08011300000000</v>
      </c>
    </row>
    <row r="864" spans="1:7" ht="38.25">
      <c r="A864" s="245" t="s">
        <v>1737</v>
      </c>
      <c r="B864" s="246" t="s">
        <v>230</v>
      </c>
      <c r="C864" s="246" t="s">
        <v>392</v>
      </c>
      <c r="D864" s="246" t="s">
        <v>1738</v>
      </c>
      <c r="E864" s="246" t="s">
        <v>1174</v>
      </c>
      <c r="F864" s="247">
        <v>100000</v>
      </c>
      <c r="G864" s="124" t="str">
        <f t="shared" si="14"/>
        <v>08011320000000</v>
      </c>
    </row>
    <row r="865" spans="1:7" ht="89.25">
      <c r="A865" s="245" t="s">
        <v>1739</v>
      </c>
      <c r="B865" s="246" t="s">
        <v>230</v>
      </c>
      <c r="C865" s="246" t="s">
        <v>392</v>
      </c>
      <c r="D865" s="246" t="s">
        <v>1740</v>
      </c>
      <c r="E865" s="246" t="s">
        <v>1174</v>
      </c>
      <c r="F865" s="247">
        <v>50000</v>
      </c>
      <c r="G865" s="124" t="str">
        <f t="shared" si="14"/>
        <v>08011320080020</v>
      </c>
    </row>
    <row r="866" spans="1:7" ht="25.5">
      <c r="A866" s="245" t="s">
        <v>1320</v>
      </c>
      <c r="B866" s="246" t="s">
        <v>230</v>
      </c>
      <c r="C866" s="246" t="s">
        <v>392</v>
      </c>
      <c r="D866" s="246" t="s">
        <v>1740</v>
      </c>
      <c r="E866" s="246" t="s">
        <v>1321</v>
      </c>
      <c r="F866" s="247">
        <v>50000</v>
      </c>
      <c r="G866" s="124" t="str">
        <f t="shared" si="14"/>
        <v>08011320080020200</v>
      </c>
    </row>
    <row r="867" spans="1:7" ht="25.5">
      <c r="A867" s="245" t="s">
        <v>1197</v>
      </c>
      <c r="B867" s="246" t="s">
        <v>230</v>
      </c>
      <c r="C867" s="246" t="s">
        <v>392</v>
      </c>
      <c r="D867" s="246" t="s">
        <v>1740</v>
      </c>
      <c r="E867" s="246" t="s">
        <v>1198</v>
      </c>
      <c r="F867" s="247">
        <v>50000</v>
      </c>
      <c r="G867" s="124" t="str">
        <f t="shared" si="14"/>
        <v>08011320080020240</v>
      </c>
    </row>
    <row r="868" spans="1:7">
      <c r="A868" s="245" t="s">
        <v>1224</v>
      </c>
      <c r="B868" s="246" t="s">
        <v>230</v>
      </c>
      <c r="C868" s="246" t="s">
        <v>392</v>
      </c>
      <c r="D868" s="246" t="s">
        <v>1740</v>
      </c>
      <c r="E868" s="246" t="s">
        <v>329</v>
      </c>
      <c r="F868" s="247">
        <v>50000</v>
      </c>
      <c r="G868" s="124" t="str">
        <f t="shared" si="14"/>
        <v>08011320080020244</v>
      </c>
    </row>
    <row r="869" spans="1:7" ht="102">
      <c r="A869" s="245" t="s">
        <v>1987</v>
      </c>
      <c r="B869" s="246" t="s">
        <v>230</v>
      </c>
      <c r="C869" s="246" t="s">
        <v>392</v>
      </c>
      <c r="D869" s="246" t="s">
        <v>1988</v>
      </c>
      <c r="E869" s="246" t="s">
        <v>1174</v>
      </c>
      <c r="F869" s="247">
        <v>50000</v>
      </c>
      <c r="G869" s="124" t="str">
        <f t="shared" si="14"/>
        <v>0801132008Ф010</v>
      </c>
    </row>
    <row r="870" spans="1:7" ht="25.5">
      <c r="A870" s="245" t="s">
        <v>1320</v>
      </c>
      <c r="B870" s="246" t="s">
        <v>230</v>
      </c>
      <c r="C870" s="246" t="s">
        <v>392</v>
      </c>
      <c r="D870" s="246" t="s">
        <v>1988</v>
      </c>
      <c r="E870" s="246" t="s">
        <v>1321</v>
      </c>
      <c r="F870" s="247">
        <v>50000</v>
      </c>
      <c r="G870" s="124" t="str">
        <f t="shared" si="14"/>
        <v>0801132008Ф010200</v>
      </c>
    </row>
    <row r="871" spans="1:7" ht="25.5">
      <c r="A871" s="245" t="s">
        <v>1197</v>
      </c>
      <c r="B871" s="246" t="s">
        <v>230</v>
      </c>
      <c r="C871" s="246" t="s">
        <v>392</v>
      </c>
      <c r="D871" s="246" t="s">
        <v>1988</v>
      </c>
      <c r="E871" s="246" t="s">
        <v>1198</v>
      </c>
      <c r="F871" s="247">
        <v>50000</v>
      </c>
      <c r="G871" s="124" t="str">
        <f t="shared" si="14"/>
        <v>0801132008Ф010240</v>
      </c>
    </row>
    <row r="872" spans="1:7">
      <c r="A872" s="245" t="s">
        <v>1224</v>
      </c>
      <c r="B872" s="246" t="s">
        <v>230</v>
      </c>
      <c r="C872" s="246" t="s">
        <v>392</v>
      </c>
      <c r="D872" s="246" t="s">
        <v>1988</v>
      </c>
      <c r="E872" s="246" t="s">
        <v>329</v>
      </c>
      <c r="F872" s="247">
        <v>50000</v>
      </c>
      <c r="G872" s="124" t="str">
        <f t="shared" si="14"/>
        <v>0801132008Ф010244</v>
      </c>
    </row>
    <row r="873" spans="1:7">
      <c r="A873" s="245" t="s">
        <v>0</v>
      </c>
      <c r="B873" s="246" t="s">
        <v>230</v>
      </c>
      <c r="C873" s="246" t="s">
        <v>402</v>
      </c>
      <c r="D873" s="246" t="s">
        <v>1174</v>
      </c>
      <c r="E873" s="246" t="s">
        <v>1174</v>
      </c>
      <c r="F873" s="247">
        <v>90754915</v>
      </c>
      <c r="G873" s="124" t="str">
        <f t="shared" ref="G873:G936" si="15">CONCATENATE(C873,D873,E873)</f>
        <v>0804</v>
      </c>
    </row>
    <row r="874" spans="1:7" ht="25.5">
      <c r="A874" s="245" t="s">
        <v>461</v>
      </c>
      <c r="B874" s="246" t="s">
        <v>230</v>
      </c>
      <c r="C874" s="246" t="s">
        <v>402</v>
      </c>
      <c r="D874" s="246" t="s">
        <v>981</v>
      </c>
      <c r="E874" s="246" t="s">
        <v>1174</v>
      </c>
      <c r="F874" s="247">
        <v>90754915</v>
      </c>
      <c r="G874" s="124" t="str">
        <f t="shared" si="15"/>
        <v>08040500000000</v>
      </c>
    </row>
    <row r="875" spans="1:7" ht="25.5">
      <c r="A875" s="245" t="s">
        <v>595</v>
      </c>
      <c r="B875" s="246" t="s">
        <v>230</v>
      </c>
      <c r="C875" s="246" t="s">
        <v>402</v>
      </c>
      <c r="D875" s="246" t="s">
        <v>984</v>
      </c>
      <c r="E875" s="246" t="s">
        <v>1174</v>
      </c>
      <c r="F875" s="247">
        <v>90754915</v>
      </c>
      <c r="G875" s="124" t="str">
        <f t="shared" si="15"/>
        <v>08040530000000</v>
      </c>
    </row>
    <row r="876" spans="1:7" ht="114.75">
      <c r="A876" s="245" t="s">
        <v>2087</v>
      </c>
      <c r="B876" s="246" t="s">
        <v>230</v>
      </c>
      <c r="C876" s="246" t="s">
        <v>402</v>
      </c>
      <c r="D876" s="246" t="s">
        <v>2088</v>
      </c>
      <c r="E876" s="246" t="s">
        <v>1174</v>
      </c>
      <c r="F876" s="247">
        <v>3300000</v>
      </c>
      <c r="G876" s="124" t="str">
        <f t="shared" si="15"/>
        <v>08040530027241</v>
      </c>
    </row>
    <row r="877" spans="1:7" ht="51">
      <c r="A877" s="245" t="s">
        <v>1319</v>
      </c>
      <c r="B877" s="246" t="s">
        <v>230</v>
      </c>
      <c r="C877" s="246" t="s">
        <v>402</v>
      </c>
      <c r="D877" s="246" t="s">
        <v>2088</v>
      </c>
      <c r="E877" s="246" t="s">
        <v>273</v>
      </c>
      <c r="F877" s="247">
        <v>3300000</v>
      </c>
      <c r="G877" s="124" t="str">
        <f t="shared" si="15"/>
        <v>08040530027241100</v>
      </c>
    </row>
    <row r="878" spans="1:7">
      <c r="A878" s="245" t="s">
        <v>1191</v>
      </c>
      <c r="B878" s="246" t="s">
        <v>230</v>
      </c>
      <c r="C878" s="246" t="s">
        <v>402</v>
      </c>
      <c r="D878" s="246" t="s">
        <v>2088</v>
      </c>
      <c r="E878" s="246" t="s">
        <v>133</v>
      </c>
      <c r="F878" s="247">
        <v>3300000</v>
      </c>
      <c r="G878" s="124" t="str">
        <f t="shared" si="15"/>
        <v>08040530027241110</v>
      </c>
    </row>
    <row r="879" spans="1:7">
      <c r="A879" s="245" t="s">
        <v>1138</v>
      </c>
      <c r="B879" s="246" t="s">
        <v>230</v>
      </c>
      <c r="C879" s="246" t="s">
        <v>402</v>
      </c>
      <c r="D879" s="246" t="s">
        <v>2088</v>
      </c>
      <c r="E879" s="246" t="s">
        <v>342</v>
      </c>
      <c r="F879" s="247">
        <v>2534562</v>
      </c>
      <c r="G879" s="124" t="str">
        <f t="shared" si="15"/>
        <v>08040530027241111</v>
      </c>
    </row>
    <row r="880" spans="1:7" ht="38.25">
      <c r="A880" s="245" t="s">
        <v>1139</v>
      </c>
      <c r="B880" s="246" t="s">
        <v>230</v>
      </c>
      <c r="C880" s="246" t="s">
        <v>402</v>
      </c>
      <c r="D880" s="246" t="s">
        <v>2088</v>
      </c>
      <c r="E880" s="246" t="s">
        <v>1056</v>
      </c>
      <c r="F880" s="247">
        <v>765438</v>
      </c>
      <c r="G880" s="124" t="str">
        <f t="shared" si="15"/>
        <v>08040530027241119</v>
      </c>
    </row>
    <row r="881" spans="1:7" ht="89.25">
      <c r="A881" s="245" t="s">
        <v>2089</v>
      </c>
      <c r="B881" s="246" t="s">
        <v>230</v>
      </c>
      <c r="C881" s="246" t="s">
        <v>402</v>
      </c>
      <c r="D881" s="246" t="s">
        <v>2090</v>
      </c>
      <c r="E881" s="246" t="s">
        <v>1174</v>
      </c>
      <c r="F881" s="247">
        <v>2764788</v>
      </c>
      <c r="G881" s="124" t="str">
        <f t="shared" si="15"/>
        <v>08040530027242</v>
      </c>
    </row>
    <row r="882" spans="1:7" ht="51">
      <c r="A882" s="245" t="s">
        <v>1319</v>
      </c>
      <c r="B882" s="246" t="s">
        <v>230</v>
      </c>
      <c r="C882" s="246" t="s">
        <v>402</v>
      </c>
      <c r="D882" s="246" t="s">
        <v>2090</v>
      </c>
      <c r="E882" s="246" t="s">
        <v>273</v>
      </c>
      <c r="F882" s="247">
        <v>2764788</v>
      </c>
      <c r="G882" s="124" t="str">
        <f t="shared" si="15"/>
        <v>08040530027242100</v>
      </c>
    </row>
    <row r="883" spans="1:7">
      <c r="A883" s="245" t="s">
        <v>1191</v>
      </c>
      <c r="B883" s="246" t="s">
        <v>230</v>
      </c>
      <c r="C883" s="246" t="s">
        <v>402</v>
      </c>
      <c r="D883" s="246" t="s">
        <v>2090</v>
      </c>
      <c r="E883" s="246" t="s">
        <v>133</v>
      </c>
      <c r="F883" s="247">
        <v>2764788</v>
      </c>
      <c r="G883" s="124" t="str">
        <f t="shared" si="15"/>
        <v>08040530027242110</v>
      </c>
    </row>
    <row r="884" spans="1:7">
      <c r="A884" s="245" t="s">
        <v>1138</v>
      </c>
      <c r="B884" s="246" t="s">
        <v>230</v>
      </c>
      <c r="C884" s="246" t="s">
        <v>402</v>
      </c>
      <c r="D884" s="246" t="s">
        <v>2090</v>
      </c>
      <c r="E884" s="246" t="s">
        <v>342</v>
      </c>
      <c r="F884" s="247">
        <v>2123493</v>
      </c>
      <c r="G884" s="124" t="str">
        <f t="shared" si="15"/>
        <v>08040530027242111</v>
      </c>
    </row>
    <row r="885" spans="1:7" ht="38.25">
      <c r="A885" s="245" t="s">
        <v>1139</v>
      </c>
      <c r="B885" s="246" t="s">
        <v>230</v>
      </c>
      <c r="C885" s="246" t="s">
        <v>402</v>
      </c>
      <c r="D885" s="246" t="s">
        <v>2090</v>
      </c>
      <c r="E885" s="246" t="s">
        <v>1056</v>
      </c>
      <c r="F885" s="247">
        <v>641295</v>
      </c>
      <c r="G885" s="124" t="str">
        <f t="shared" si="15"/>
        <v>08040530027242119</v>
      </c>
    </row>
    <row r="886" spans="1:7" ht="102">
      <c r="A886" s="245" t="s">
        <v>509</v>
      </c>
      <c r="B886" s="246" t="s">
        <v>230</v>
      </c>
      <c r="C886" s="246" t="s">
        <v>402</v>
      </c>
      <c r="D886" s="246" t="s">
        <v>703</v>
      </c>
      <c r="E886" s="246" t="s">
        <v>1174</v>
      </c>
      <c r="F886" s="247">
        <v>45429091.75</v>
      </c>
      <c r="G886" s="124" t="str">
        <f t="shared" si="15"/>
        <v>08040530040000</v>
      </c>
    </row>
    <row r="887" spans="1:7" ht="51">
      <c r="A887" s="245" t="s">
        <v>1319</v>
      </c>
      <c r="B887" s="246" t="s">
        <v>230</v>
      </c>
      <c r="C887" s="246" t="s">
        <v>402</v>
      </c>
      <c r="D887" s="246" t="s">
        <v>703</v>
      </c>
      <c r="E887" s="246" t="s">
        <v>273</v>
      </c>
      <c r="F887" s="247">
        <v>42305963.090000004</v>
      </c>
      <c r="G887" s="124" t="str">
        <f t="shared" si="15"/>
        <v>08040530040000100</v>
      </c>
    </row>
    <row r="888" spans="1:7">
      <c r="A888" s="245" t="s">
        <v>1191</v>
      </c>
      <c r="B888" s="246" t="s">
        <v>230</v>
      </c>
      <c r="C888" s="246" t="s">
        <v>402</v>
      </c>
      <c r="D888" s="246" t="s">
        <v>703</v>
      </c>
      <c r="E888" s="246" t="s">
        <v>133</v>
      </c>
      <c r="F888" s="247">
        <v>42305963.090000004</v>
      </c>
      <c r="G888" s="124" t="str">
        <f t="shared" si="15"/>
        <v>08040530040000110</v>
      </c>
    </row>
    <row r="889" spans="1:7">
      <c r="A889" s="245" t="s">
        <v>1138</v>
      </c>
      <c r="B889" s="246" t="s">
        <v>230</v>
      </c>
      <c r="C889" s="246" t="s">
        <v>402</v>
      </c>
      <c r="D889" s="246" t="s">
        <v>703</v>
      </c>
      <c r="E889" s="246" t="s">
        <v>342</v>
      </c>
      <c r="F889" s="247">
        <v>32442050</v>
      </c>
      <c r="G889" s="124" t="str">
        <f t="shared" si="15"/>
        <v>08040530040000111</v>
      </c>
    </row>
    <row r="890" spans="1:7" ht="25.5">
      <c r="A890" s="245" t="s">
        <v>1147</v>
      </c>
      <c r="B890" s="246" t="s">
        <v>230</v>
      </c>
      <c r="C890" s="246" t="s">
        <v>402</v>
      </c>
      <c r="D890" s="246" t="s">
        <v>703</v>
      </c>
      <c r="E890" s="246" t="s">
        <v>391</v>
      </c>
      <c r="F890" s="247">
        <v>130955.09</v>
      </c>
      <c r="G890" s="124" t="str">
        <f t="shared" si="15"/>
        <v>08040530040000112</v>
      </c>
    </row>
    <row r="891" spans="1:7" ht="38.25">
      <c r="A891" s="245" t="s">
        <v>1139</v>
      </c>
      <c r="B891" s="246" t="s">
        <v>230</v>
      </c>
      <c r="C891" s="246" t="s">
        <v>402</v>
      </c>
      <c r="D891" s="246" t="s">
        <v>703</v>
      </c>
      <c r="E891" s="246" t="s">
        <v>1056</v>
      </c>
      <c r="F891" s="247">
        <v>9732958</v>
      </c>
      <c r="G891" s="124" t="str">
        <f t="shared" si="15"/>
        <v>08040530040000119</v>
      </c>
    </row>
    <row r="892" spans="1:7" ht="25.5">
      <c r="A892" s="245" t="s">
        <v>1320</v>
      </c>
      <c r="B892" s="246" t="s">
        <v>230</v>
      </c>
      <c r="C892" s="246" t="s">
        <v>402</v>
      </c>
      <c r="D892" s="246" t="s">
        <v>703</v>
      </c>
      <c r="E892" s="246" t="s">
        <v>1321</v>
      </c>
      <c r="F892" s="247">
        <v>3062767.75</v>
      </c>
      <c r="G892" s="124" t="str">
        <f t="shared" si="15"/>
        <v>08040530040000200</v>
      </c>
    </row>
    <row r="893" spans="1:7" ht="25.5">
      <c r="A893" s="245" t="s">
        <v>1197</v>
      </c>
      <c r="B893" s="246" t="s">
        <v>230</v>
      </c>
      <c r="C893" s="246" t="s">
        <v>402</v>
      </c>
      <c r="D893" s="246" t="s">
        <v>703</v>
      </c>
      <c r="E893" s="246" t="s">
        <v>1198</v>
      </c>
      <c r="F893" s="247">
        <v>3062767.75</v>
      </c>
      <c r="G893" s="124" t="str">
        <f t="shared" si="15"/>
        <v>08040530040000240</v>
      </c>
    </row>
    <row r="894" spans="1:7">
      <c r="A894" s="245" t="s">
        <v>1224</v>
      </c>
      <c r="B894" s="246" t="s">
        <v>230</v>
      </c>
      <c r="C894" s="246" t="s">
        <v>402</v>
      </c>
      <c r="D894" s="246" t="s">
        <v>703</v>
      </c>
      <c r="E894" s="246" t="s">
        <v>329</v>
      </c>
      <c r="F894" s="247">
        <v>3062767.75</v>
      </c>
      <c r="G894" s="124" t="str">
        <f t="shared" si="15"/>
        <v>08040530040000244</v>
      </c>
    </row>
    <row r="895" spans="1:7">
      <c r="A895" s="245" t="s">
        <v>1324</v>
      </c>
      <c r="B895" s="246" t="s">
        <v>230</v>
      </c>
      <c r="C895" s="246" t="s">
        <v>402</v>
      </c>
      <c r="D895" s="246" t="s">
        <v>703</v>
      </c>
      <c r="E895" s="246" t="s">
        <v>1325</v>
      </c>
      <c r="F895" s="247">
        <v>46816</v>
      </c>
      <c r="G895" s="124" t="str">
        <f t="shared" si="15"/>
        <v>08040530040000300</v>
      </c>
    </row>
    <row r="896" spans="1:7" ht="25.5">
      <c r="A896" s="245" t="s">
        <v>1201</v>
      </c>
      <c r="B896" s="246" t="s">
        <v>230</v>
      </c>
      <c r="C896" s="246" t="s">
        <v>402</v>
      </c>
      <c r="D896" s="246" t="s">
        <v>703</v>
      </c>
      <c r="E896" s="246" t="s">
        <v>557</v>
      </c>
      <c r="F896" s="247">
        <v>46816</v>
      </c>
      <c r="G896" s="124" t="str">
        <f t="shared" si="15"/>
        <v>08040530040000320</v>
      </c>
    </row>
    <row r="897" spans="1:7" ht="25.5">
      <c r="A897" s="245" t="s">
        <v>379</v>
      </c>
      <c r="B897" s="246" t="s">
        <v>230</v>
      </c>
      <c r="C897" s="246" t="s">
        <v>402</v>
      </c>
      <c r="D897" s="246" t="s">
        <v>703</v>
      </c>
      <c r="E897" s="246" t="s">
        <v>380</v>
      </c>
      <c r="F897" s="247">
        <v>46816</v>
      </c>
      <c r="G897" s="124" t="str">
        <f t="shared" si="15"/>
        <v>08040530040000321</v>
      </c>
    </row>
    <row r="898" spans="1:7">
      <c r="A898" s="245" t="s">
        <v>1322</v>
      </c>
      <c r="B898" s="246" t="s">
        <v>230</v>
      </c>
      <c r="C898" s="246" t="s">
        <v>402</v>
      </c>
      <c r="D898" s="246" t="s">
        <v>703</v>
      </c>
      <c r="E898" s="246" t="s">
        <v>1323</v>
      </c>
      <c r="F898" s="247">
        <v>13544.91</v>
      </c>
      <c r="G898" s="124" t="str">
        <f t="shared" si="15"/>
        <v>08040530040000800</v>
      </c>
    </row>
    <row r="899" spans="1:7">
      <c r="A899" s="245" t="s">
        <v>1202</v>
      </c>
      <c r="B899" s="246" t="s">
        <v>230</v>
      </c>
      <c r="C899" s="246" t="s">
        <v>402</v>
      </c>
      <c r="D899" s="246" t="s">
        <v>703</v>
      </c>
      <c r="E899" s="246" t="s">
        <v>1203</v>
      </c>
      <c r="F899" s="247">
        <v>13544.91</v>
      </c>
      <c r="G899" s="124" t="str">
        <f t="shared" si="15"/>
        <v>08040530040000850</v>
      </c>
    </row>
    <row r="900" spans="1:7">
      <c r="A900" s="245" t="s">
        <v>1057</v>
      </c>
      <c r="B900" s="246" t="s">
        <v>230</v>
      </c>
      <c r="C900" s="246" t="s">
        <v>402</v>
      </c>
      <c r="D900" s="246" t="s">
        <v>703</v>
      </c>
      <c r="E900" s="246" t="s">
        <v>1058</v>
      </c>
      <c r="F900" s="247">
        <v>13544.91</v>
      </c>
      <c r="G900" s="124" t="str">
        <f t="shared" si="15"/>
        <v>08040530040000853</v>
      </c>
    </row>
    <row r="901" spans="1:7" ht="127.5">
      <c r="A901" s="245" t="s">
        <v>510</v>
      </c>
      <c r="B901" s="246" t="s">
        <v>230</v>
      </c>
      <c r="C901" s="246" t="s">
        <v>402</v>
      </c>
      <c r="D901" s="246" t="s">
        <v>704</v>
      </c>
      <c r="E901" s="246" t="s">
        <v>1174</v>
      </c>
      <c r="F901" s="247">
        <v>37462600</v>
      </c>
      <c r="G901" s="124" t="str">
        <f t="shared" si="15"/>
        <v>08040530041000</v>
      </c>
    </row>
    <row r="902" spans="1:7" ht="51">
      <c r="A902" s="245" t="s">
        <v>1319</v>
      </c>
      <c r="B902" s="246" t="s">
        <v>230</v>
      </c>
      <c r="C902" s="246" t="s">
        <v>402</v>
      </c>
      <c r="D902" s="246" t="s">
        <v>704</v>
      </c>
      <c r="E902" s="246" t="s">
        <v>273</v>
      </c>
      <c r="F902" s="247">
        <v>37462600</v>
      </c>
      <c r="G902" s="124" t="str">
        <f t="shared" si="15"/>
        <v>08040530041000100</v>
      </c>
    </row>
    <row r="903" spans="1:7">
      <c r="A903" s="245" t="s">
        <v>1191</v>
      </c>
      <c r="B903" s="246" t="s">
        <v>230</v>
      </c>
      <c r="C903" s="246" t="s">
        <v>402</v>
      </c>
      <c r="D903" s="246" t="s">
        <v>704</v>
      </c>
      <c r="E903" s="246" t="s">
        <v>133</v>
      </c>
      <c r="F903" s="247">
        <v>37462600</v>
      </c>
      <c r="G903" s="124" t="str">
        <f t="shared" si="15"/>
        <v>08040530041000110</v>
      </c>
    </row>
    <row r="904" spans="1:7">
      <c r="A904" s="245" t="s">
        <v>1138</v>
      </c>
      <c r="B904" s="246" t="s">
        <v>230</v>
      </c>
      <c r="C904" s="246" t="s">
        <v>402</v>
      </c>
      <c r="D904" s="246" t="s">
        <v>704</v>
      </c>
      <c r="E904" s="246" t="s">
        <v>342</v>
      </c>
      <c r="F904" s="247">
        <v>28773118</v>
      </c>
      <c r="G904" s="124" t="str">
        <f t="shared" si="15"/>
        <v>08040530041000111</v>
      </c>
    </row>
    <row r="905" spans="1:7" ht="38.25">
      <c r="A905" s="245" t="s">
        <v>1139</v>
      </c>
      <c r="B905" s="246" t="s">
        <v>230</v>
      </c>
      <c r="C905" s="246" t="s">
        <v>402</v>
      </c>
      <c r="D905" s="246" t="s">
        <v>704</v>
      </c>
      <c r="E905" s="246" t="s">
        <v>1056</v>
      </c>
      <c r="F905" s="247">
        <v>8689482</v>
      </c>
      <c r="G905" s="124" t="str">
        <f t="shared" si="15"/>
        <v>08040530041000119</v>
      </c>
    </row>
    <row r="906" spans="1:7" ht="89.25">
      <c r="A906" s="245" t="s">
        <v>511</v>
      </c>
      <c r="B906" s="246" t="s">
        <v>230</v>
      </c>
      <c r="C906" s="246" t="s">
        <v>402</v>
      </c>
      <c r="D906" s="246" t="s">
        <v>706</v>
      </c>
      <c r="E906" s="246" t="s">
        <v>1174</v>
      </c>
      <c r="F906" s="247">
        <v>750000</v>
      </c>
      <c r="G906" s="124" t="str">
        <f t="shared" si="15"/>
        <v>08040530047000</v>
      </c>
    </row>
    <row r="907" spans="1:7" ht="51">
      <c r="A907" s="245" t="s">
        <v>1319</v>
      </c>
      <c r="B907" s="246" t="s">
        <v>230</v>
      </c>
      <c r="C907" s="246" t="s">
        <v>402</v>
      </c>
      <c r="D907" s="246" t="s">
        <v>706</v>
      </c>
      <c r="E907" s="246" t="s">
        <v>273</v>
      </c>
      <c r="F907" s="247">
        <v>750000</v>
      </c>
      <c r="G907" s="124" t="str">
        <f t="shared" si="15"/>
        <v>08040530047000100</v>
      </c>
    </row>
    <row r="908" spans="1:7">
      <c r="A908" s="245" t="s">
        <v>1191</v>
      </c>
      <c r="B908" s="246" t="s">
        <v>230</v>
      </c>
      <c r="C908" s="246" t="s">
        <v>402</v>
      </c>
      <c r="D908" s="246" t="s">
        <v>706</v>
      </c>
      <c r="E908" s="246" t="s">
        <v>133</v>
      </c>
      <c r="F908" s="247">
        <v>750000</v>
      </c>
      <c r="G908" s="124" t="str">
        <f t="shared" si="15"/>
        <v>08040530047000110</v>
      </c>
    </row>
    <row r="909" spans="1:7" ht="25.5">
      <c r="A909" s="245" t="s">
        <v>1147</v>
      </c>
      <c r="B909" s="246" t="s">
        <v>230</v>
      </c>
      <c r="C909" s="246" t="s">
        <v>402</v>
      </c>
      <c r="D909" s="246" t="s">
        <v>706</v>
      </c>
      <c r="E909" s="246" t="s">
        <v>391</v>
      </c>
      <c r="F909" s="247">
        <v>750000</v>
      </c>
      <c r="G909" s="124" t="str">
        <f t="shared" si="15"/>
        <v>08040530047000112</v>
      </c>
    </row>
    <row r="910" spans="1:7" ht="89.25">
      <c r="A910" s="245" t="s">
        <v>567</v>
      </c>
      <c r="B910" s="246" t="s">
        <v>230</v>
      </c>
      <c r="C910" s="246" t="s">
        <v>402</v>
      </c>
      <c r="D910" s="246" t="s">
        <v>707</v>
      </c>
      <c r="E910" s="246" t="s">
        <v>1174</v>
      </c>
      <c r="F910" s="247">
        <v>615100</v>
      </c>
      <c r="G910" s="124" t="str">
        <f t="shared" si="15"/>
        <v>0804053004Г000</v>
      </c>
    </row>
    <row r="911" spans="1:7" ht="25.5">
      <c r="A911" s="245" t="s">
        <v>1320</v>
      </c>
      <c r="B911" s="246" t="s">
        <v>230</v>
      </c>
      <c r="C911" s="246" t="s">
        <v>402</v>
      </c>
      <c r="D911" s="246" t="s">
        <v>707</v>
      </c>
      <c r="E911" s="246" t="s">
        <v>1321</v>
      </c>
      <c r="F911" s="247">
        <v>615100</v>
      </c>
      <c r="G911" s="124" t="str">
        <f t="shared" si="15"/>
        <v>0804053004Г000200</v>
      </c>
    </row>
    <row r="912" spans="1:7" ht="25.5">
      <c r="A912" s="245" t="s">
        <v>1197</v>
      </c>
      <c r="B912" s="246" t="s">
        <v>230</v>
      </c>
      <c r="C912" s="246" t="s">
        <v>402</v>
      </c>
      <c r="D912" s="246" t="s">
        <v>707</v>
      </c>
      <c r="E912" s="246" t="s">
        <v>1198</v>
      </c>
      <c r="F912" s="247">
        <v>615100</v>
      </c>
      <c r="G912" s="124" t="str">
        <f t="shared" si="15"/>
        <v>0804053004Г000240</v>
      </c>
    </row>
    <row r="913" spans="1:7">
      <c r="A913" s="245" t="s">
        <v>1224</v>
      </c>
      <c r="B913" s="246" t="s">
        <v>230</v>
      </c>
      <c r="C913" s="246" t="s">
        <v>402</v>
      </c>
      <c r="D913" s="246" t="s">
        <v>707</v>
      </c>
      <c r="E913" s="246" t="s">
        <v>329</v>
      </c>
      <c r="F913" s="247">
        <v>15100</v>
      </c>
      <c r="G913" s="124" t="str">
        <f t="shared" si="15"/>
        <v>0804053004Г000244</v>
      </c>
    </row>
    <row r="914" spans="1:7">
      <c r="A914" s="245" t="s">
        <v>1706</v>
      </c>
      <c r="B914" s="246" t="s">
        <v>230</v>
      </c>
      <c r="C914" s="246" t="s">
        <v>402</v>
      </c>
      <c r="D914" s="246" t="s">
        <v>707</v>
      </c>
      <c r="E914" s="246" t="s">
        <v>1707</v>
      </c>
      <c r="F914" s="247">
        <v>600000</v>
      </c>
      <c r="G914" s="124" t="str">
        <f t="shared" si="15"/>
        <v>0804053004Г000247</v>
      </c>
    </row>
    <row r="915" spans="1:7" ht="63.75">
      <c r="A915" s="245" t="s">
        <v>1634</v>
      </c>
      <c r="B915" s="246" t="s">
        <v>230</v>
      </c>
      <c r="C915" s="246" t="s">
        <v>402</v>
      </c>
      <c r="D915" s="246" t="s">
        <v>1635</v>
      </c>
      <c r="E915" s="246" t="s">
        <v>1174</v>
      </c>
      <c r="F915" s="247">
        <v>33335.25</v>
      </c>
      <c r="G915" s="124" t="str">
        <f t="shared" si="15"/>
        <v>0804053004М000</v>
      </c>
    </row>
    <row r="916" spans="1:7" ht="25.5">
      <c r="A916" s="245" t="s">
        <v>1320</v>
      </c>
      <c r="B916" s="246" t="s">
        <v>230</v>
      </c>
      <c r="C916" s="246" t="s">
        <v>402</v>
      </c>
      <c r="D916" s="246" t="s">
        <v>1635</v>
      </c>
      <c r="E916" s="246" t="s">
        <v>1321</v>
      </c>
      <c r="F916" s="247">
        <v>33335.25</v>
      </c>
      <c r="G916" s="124" t="str">
        <f t="shared" si="15"/>
        <v>0804053004М000200</v>
      </c>
    </row>
    <row r="917" spans="1:7" ht="25.5">
      <c r="A917" s="245" t="s">
        <v>1197</v>
      </c>
      <c r="B917" s="246" t="s">
        <v>230</v>
      </c>
      <c r="C917" s="246" t="s">
        <v>402</v>
      </c>
      <c r="D917" s="246" t="s">
        <v>1635</v>
      </c>
      <c r="E917" s="246" t="s">
        <v>1198</v>
      </c>
      <c r="F917" s="247">
        <v>33335.25</v>
      </c>
      <c r="G917" s="124" t="str">
        <f t="shared" si="15"/>
        <v>0804053004М000240</v>
      </c>
    </row>
    <row r="918" spans="1:7">
      <c r="A918" s="245" t="s">
        <v>1224</v>
      </c>
      <c r="B918" s="246" t="s">
        <v>230</v>
      </c>
      <c r="C918" s="246" t="s">
        <v>402</v>
      </c>
      <c r="D918" s="246" t="s">
        <v>1635</v>
      </c>
      <c r="E918" s="246" t="s">
        <v>329</v>
      </c>
      <c r="F918" s="247">
        <v>33335.25</v>
      </c>
      <c r="G918" s="124" t="str">
        <f t="shared" si="15"/>
        <v>0804053004М000244</v>
      </c>
    </row>
    <row r="919" spans="1:7" ht="63.75">
      <c r="A919" s="245" t="s">
        <v>1792</v>
      </c>
      <c r="B919" s="246" t="s">
        <v>230</v>
      </c>
      <c r="C919" s="246" t="s">
        <v>402</v>
      </c>
      <c r="D919" s="246" t="s">
        <v>1793</v>
      </c>
      <c r="E919" s="246" t="s">
        <v>1174</v>
      </c>
      <c r="F919" s="247">
        <v>200000</v>
      </c>
      <c r="G919" s="124" t="str">
        <f t="shared" si="15"/>
        <v>0804053004Ф000</v>
      </c>
    </row>
    <row r="920" spans="1:7" ht="25.5">
      <c r="A920" s="245" t="s">
        <v>1320</v>
      </c>
      <c r="B920" s="246" t="s">
        <v>230</v>
      </c>
      <c r="C920" s="246" t="s">
        <v>402</v>
      </c>
      <c r="D920" s="246" t="s">
        <v>1793</v>
      </c>
      <c r="E920" s="246" t="s">
        <v>1321</v>
      </c>
      <c r="F920" s="247">
        <v>200000</v>
      </c>
      <c r="G920" s="124" t="str">
        <f t="shared" si="15"/>
        <v>0804053004Ф000200</v>
      </c>
    </row>
    <row r="921" spans="1:7" ht="25.5">
      <c r="A921" s="245" t="s">
        <v>1197</v>
      </c>
      <c r="B921" s="246" t="s">
        <v>230</v>
      </c>
      <c r="C921" s="246" t="s">
        <v>402</v>
      </c>
      <c r="D921" s="246" t="s">
        <v>1793</v>
      </c>
      <c r="E921" s="246" t="s">
        <v>1198</v>
      </c>
      <c r="F921" s="247">
        <v>200000</v>
      </c>
      <c r="G921" s="124" t="str">
        <f t="shared" si="15"/>
        <v>0804053004Ф000240</v>
      </c>
    </row>
    <row r="922" spans="1:7">
      <c r="A922" s="245" t="s">
        <v>1224</v>
      </c>
      <c r="B922" s="246" t="s">
        <v>230</v>
      </c>
      <c r="C922" s="246" t="s">
        <v>402</v>
      </c>
      <c r="D922" s="246" t="s">
        <v>1793</v>
      </c>
      <c r="E922" s="246" t="s">
        <v>329</v>
      </c>
      <c r="F922" s="247">
        <v>200000</v>
      </c>
      <c r="G922" s="124" t="str">
        <f t="shared" si="15"/>
        <v>0804053004Ф000244</v>
      </c>
    </row>
    <row r="923" spans="1:7" ht="89.25">
      <c r="A923" s="245" t="s">
        <v>956</v>
      </c>
      <c r="B923" s="246" t="s">
        <v>230</v>
      </c>
      <c r="C923" s="246" t="s">
        <v>402</v>
      </c>
      <c r="D923" s="246" t="s">
        <v>957</v>
      </c>
      <c r="E923" s="246" t="s">
        <v>1174</v>
      </c>
      <c r="F923" s="247">
        <v>200000</v>
      </c>
      <c r="G923" s="124" t="str">
        <f t="shared" si="15"/>
        <v>0804053004Э000</v>
      </c>
    </row>
    <row r="924" spans="1:7" ht="25.5">
      <c r="A924" s="245" t="s">
        <v>1320</v>
      </c>
      <c r="B924" s="246" t="s">
        <v>230</v>
      </c>
      <c r="C924" s="246" t="s">
        <v>402</v>
      </c>
      <c r="D924" s="246" t="s">
        <v>957</v>
      </c>
      <c r="E924" s="246" t="s">
        <v>1321</v>
      </c>
      <c r="F924" s="247">
        <v>200000</v>
      </c>
      <c r="G924" s="124" t="str">
        <f t="shared" si="15"/>
        <v>0804053004Э000200</v>
      </c>
    </row>
    <row r="925" spans="1:7" ht="25.5">
      <c r="A925" s="245" t="s">
        <v>1197</v>
      </c>
      <c r="B925" s="246" t="s">
        <v>230</v>
      </c>
      <c r="C925" s="246" t="s">
        <v>402</v>
      </c>
      <c r="D925" s="246" t="s">
        <v>957</v>
      </c>
      <c r="E925" s="246" t="s">
        <v>1198</v>
      </c>
      <c r="F925" s="247">
        <v>200000</v>
      </c>
      <c r="G925" s="124" t="str">
        <f t="shared" si="15"/>
        <v>0804053004Э000240</v>
      </c>
    </row>
    <row r="926" spans="1:7">
      <c r="A926" s="245" t="s">
        <v>1706</v>
      </c>
      <c r="B926" s="246" t="s">
        <v>230</v>
      </c>
      <c r="C926" s="246" t="s">
        <v>402</v>
      </c>
      <c r="D926" s="246" t="s">
        <v>957</v>
      </c>
      <c r="E926" s="246" t="s">
        <v>1707</v>
      </c>
      <c r="F926" s="247">
        <v>200000</v>
      </c>
      <c r="G926" s="124" t="str">
        <f t="shared" si="15"/>
        <v>0804053004Э000247</v>
      </c>
    </row>
    <row r="927" spans="1:7">
      <c r="A927" s="245" t="s">
        <v>248</v>
      </c>
      <c r="B927" s="246" t="s">
        <v>230</v>
      </c>
      <c r="C927" s="246" t="s">
        <v>1144</v>
      </c>
      <c r="D927" s="246" t="s">
        <v>1174</v>
      </c>
      <c r="E927" s="246" t="s">
        <v>1174</v>
      </c>
      <c r="F927" s="247">
        <v>21937367</v>
      </c>
      <c r="G927" s="124" t="str">
        <f t="shared" si="15"/>
        <v>1100</v>
      </c>
    </row>
    <row r="928" spans="1:7">
      <c r="A928" s="245" t="s">
        <v>1229</v>
      </c>
      <c r="B928" s="246" t="s">
        <v>230</v>
      </c>
      <c r="C928" s="246" t="s">
        <v>1230</v>
      </c>
      <c r="D928" s="246" t="s">
        <v>1174</v>
      </c>
      <c r="E928" s="246" t="s">
        <v>1174</v>
      </c>
      <c r="F928" s="247">
        <v>19449717</v>
      </c>
      <c r="G928" s="124" t="str">
        <f t="shared" si="15"/>
        <v>1101</v>
      </c>
    </row>
    <row r="929" spans="1:7" ht="25.5">
      <c r="A929" s="245" t="s">
        <v>1355</v>
      </c>
      <c r="B929" s="246" t="s">
        <v>230</v>
      </c>
      <c r="C929" s="246" t="s">
        <v>1230</v>
      </c>
      <c r="D929" s="246" t="s">
        <v>988</v>
      </c>
      <c r="E929" s="246" t="s">
        <v>1174</v>
      </c>
      <c r="F929" s="247">
        <v>19449717</v>
      </c>
      <c r="G929" s="124" t="str">
        <f t="shared" si="15"/>
        <v>11010700000000</v>
      </c>
    </row>
    <row r="930" spans="1:7" ht="25.5">
      <c r="A930" s="245" t="s">
        <v>475</v>
      </c>
      <c r="B930" s="246" t="s">
        <v>230</v>
      </c>
      <c r="C930" s="246" t="s">
        <v>1230</v>
      </c>
      <c r="D930" s="246" t="s">
        <v>989</v>
      </c>
      <c r="E930" s="246" t="s">
        <v>1174</v>
      </c>
      <c r="F930" s="247">
        <v>19449717</v>
      </c>
      <c r="G930" s="124" t="str">
        <f t="shared" si="15"/>
        <v>11010710000000</v>
      </c>
    </row>
    <row r="931" spans="1:7" ht="114.75">
      <c r="A931" s="245" t="s">
        <v>2111</v>
      </c>
      <c r="B931" s="246" t="s">
        <v>230</v>
      </c>
      <c r="C931" s="246" t="s">
        <v>1230</v>
      </c>
      <c r="D931" s="246" t="s">
        <v>2112</v>
      </c>
      <c r="E931" s="246" t="s">
        <v>1174</v>
      </c>
      <c r="F931" s="247">
        <v>800000</v>
      </c>
      <c r="G931" s="124" t="str">
        <f t="shared" si="15"/>
        <v>11010710027241</v>
      </c>
    </row>
    <row r="932" spans="1:7" ht="25.5">
      <c r="A932" s="245" t="s">
        <v>1328</v>
      </c>
      <c r="B932" s="246" t="s">
        <v>230</v>
      </c>
      <c r="C932" s="246" t="s">
        <v>1230</v>
      </c>
      <c r="D932" s="246" t="s">
        <v>2112</v>
      </c>
      <c r="E932" s="246" t="s">
        <v>1329</v>
      </c>
      <c r="F932" s="247">
        <v>800000</v>
      </c>
      <c r="G932" s="124" t="str">
        <f t="shared" si="15"/>
        <v>11010710027241600</v>
      </c>
    </row>
    <row r="933" spans="1:7">
      <c r="A933" s="245" t="s">
        <v>1199</v>
      </c>
      <c r="B933" s="246" t="s">
        <v>230</v>
      </c>
      <c r="C933" s="246" t="s">
        <v>1230</v>
      </c>
      <c r="D933" s="246" t="s">
        <v>2112</v>
      </c>
      <c r="E933" s="246" t="s">
        <v>1200</v>
      </c>
      <c r="F933" s="247">
        <v>800000</v>
      </c>
      <c r="G933" s="124" t="str">
        <f t="shared" si="15"/>
        <v>11010710027241610</v>
      </c>
    </row>
    <row r="934" spans="1:7" ht="51">
      <c r="A934" s="245" t="s">
        <v>347</v>
      </c>
      <c r="B934" s="246" t="s">
        <v>230</v>
      </c>
      <c r="C934" s="246" t="s">
        <v>1230</v>
      </c>
      <c r="D934" s="246" t="s">
        <v>2112</v>
      </c>
      <c r="E934" s="246" t="s">
        <v>348</v>
      </c>
      <c r="F934" s="247">
        <v>800000</v>
      </c>
      <c r="G934" s="124" t="str">
        <f t="shared" si="15"/>
        <v>11010710027241611</v>
      </c>
    </row>
    <row r="935" spans="1:7" ht="89.25">
      <c r="A935" s="245" t="s">
        <v>2113</v>
      </c>
      <c r="B935" s="246" t="s">
        <v>230</v>
      </c>
      <c r="C935" s="246" t="s">
        <v>1230</v>
      </c>
      <c r="D935" s="246" t="s">
        <v>2114</v>
      </c>
      <c r="E935" s="246" t="s">
        <v>1174</v>
      </c>
      <c r="F935" s="247">
        <v>840421</v>
      </c>
      <c r="G935" s="124" t="str">
        <f t="shared" si="15"/>
        <v>11010710027242</v>
      </c>
    </row>
    <row r="936" spans="1:7" ht="25.5">
      <c r="A936" s="245" t="s">
        <v>1328</v>
      </c>
      <c r="B936" s="246" t="s">
        <v>230</v>
      </c>
      <c r="C936" s="246" t="s">
        <v>1230</v>
      </c>
      <c r="D936" s="246" t="s">
        <v>2114</v>
      </c>
      <c r="E936" s="246" t="s">
        <v>1329</v>
      </c>
      <c r="F936" s="247">
        <v>840421</v>
      </c>
      <c r="G936" s="124" t="str">
        <f t="shared" si="15"/>
        <v>11010710027242600</v>
      </c>
    </row>
    <row r="937" spans="1:7">
      <c r="A937" s="245" t="s">
        <v>1199</v>
      </c>
      <c r="B937" s="246" t="s">
        <v>230</v>
      </c>
      <c r="C937" s="246" t="s">
        <v>1230</v>
      </c>
      <c r="D937" s="246" t="s">
        <v>2114</v>
      </c>
      <c r="E937" s="246" t="s">
        <v>1200</v>
      </c>
      <c r="F937" s="247">
        <v>840421</v>
      </c>
      <c r="G937" s="124" t="str">
        <f t="shared" ref="G937:G1000" si="16">CONCATENATE(C937,D937,E937)</f>
        <v>11010710027242610</v>
      </c>
    </row>
    <row r="938" spans="1:7" ht="51">
      <c r="A938" s="245" t="s">
        <v>347</v>
      </c>
      <c r="B938" s="246" t="s">
        <v>230</v>
      </c>
      <c r="C938" s="246" t="s">
        <v>1230</v>
      </c>
      <c r="D938" s="246" t="s">
        <v>2114</v>
      </c>
      <c r="E938" s="246" t="s">
        <v>348</v>
      </c>
      <c r="F938" s="247">
        <v>840421</v>
      </c>
      <c r="G938" s="124" t="str">
        <f t="shared" si="16"/>
        <v>11010710027242611</v>
      </c>
    </row>
    <row r="939" spans="1:7" ht="102">
      <c r="A939" s="245" t="s">
        <v>1177</v>
      </c>
      <c r="B939" s="246" t="s">
        <v>230</v>
      </c>
      <c r="C939" s="246" t="s">
        <v>1230</v>
      </c>
      <c r="D939" s="246" t="s">
        <v>1178</v>
      </c>
      <c r="E939" s="246" t="s">
        <v>1174</v>
      </c>
      <c r="F939" s="247">
        <v>10904296</v>
      </c>
      <c r="G939" s="124" t="str">
        <f t="shared" si="16"/>
        <v>11010710040000</v>
      </c>
    </row>
    <row r="940" spans="1:7" ht="25.5">
      <c r="A940" s="245" t="s">
        <v>1328</v>
      </c>
      <c r="B940" s="246" t="s">
        <v>230</v>
      </c>
      <c r="C940" s="246" t="s">
        <v>1230</v>
      </c>
      <c r="D940" s="246" t="s">
        <v>1178</v>
      </c>
      <c r="E940" s="246" t="s">
        <v>1329</v>
      </c>
      <c r="F940" s="247">
        <v>10904296</v>
      </c>
      <c r="G940" s="124" t="str">
        <f t="shared" si="16"/>
        <v>11010710040000600</v>
      </c>
    </row>
    <row r="941" spans="1:7">
      <c r="A941" s="245" t="s">
        <v>1199</v>
      </c>
      <c r="B941" s="246" t="s">
        <v>230</v>
      </c>
      <c r="C941" s="246" t="s">
        <v>1230</v>
      </c>
      <c r="D941" s="246" t="s">
        <v>1178</v>
      </c>
      <c r="E941" s="246" t="s">
        <v>1200</v>
      </c>
      <c r="F941" s="247">
        <v>10904296</v>
      </c>
      <c r="G941" s="124" t="str">
        <f t="shared" si="16"/>
        <v>11010710040000610</v>
      </c>
    </row>
    <row r="942" spans="1:7" ht="51">
      <c r="A942" s="245" t="s">
        <v>347</v>
      </c>
      <c r="B942" s="246" t="s">
        <v>230</v>
      </c>
      <c r="C942" s="246" t="s">
        <v>1230</v>
      </c>
      <c r="D942" s="246" t="s">
        <v>1178</v>
      </c>
      <c r="E942" s="246" t="s">
        <v>348</v>
      </c>
      <c r="F942" s="247">
        <v>10904296</v>
      </c>
      <c r="G942" s="124" t="str">
        <f t="shared" si="16"/>
        <v>11010710040000611</v>
      </c>
    </row>
    <row r="943" spans="1:7" ht="127.5">
      <c r="A943" s="245" t="s">
        <v>1179</v>
      </c>
      <c r="B943" s="246" t="s">
        <v>230</v>
      </c>
      <c r="C943" s="246" t="s">
        <v>1230</v>
      </c>
      <c r="D943" s="246" t="s">
        <v>1180</v>
      </c>
      <c r="E943" s="246" t="s">
        <v>1174</v>
      </c>
      <c r="F943" s="247">
        <v>2475000</v>
      </c>
      <c r="G943" s="124" t="str">
        <f t="shared" si="16"/>
        <v>11010710041000</v>
      </c>
    </row>
    <row r="944" spans="1:7" ht="25.5">
      <c r="A944" s="245" t="s">
        <v>1328</v>
      </c>
      <c r="B944" s="246" t="s">
        <v>230</v>
      </c>
      <c r="C944" s="246" t="s">
        <v>1230</v>
      </c>
      <c r="D944" s="246" t="s">
        <v>1180</v>
      </c>
      <c r="E944" s="246" t="s">
        <v>1329</v>
      </c>
      <c r="F944" s="247">
        <v>2475000</v>
      </c>
      <c r="G944" s="124" t="str">
        <f t="shared" si="16"/>
        <v>11010710041000600</v>
      </c>
    </row>
    <row r="945" spans="1:7">
      <c r="A945" s="245" t="s">
        <v>1199</v>
      </c>
      <c r="B945" s="246" t="s">
        <v>230</v>
      </c>
      <c r="C945" s="246" t="s">
        <v>1230</v>
      </c>
      <c r="D945" s="246" t="s">
        <v>1180</v>
      </c>
      <c r="E945" s="246" t="s">
        <v>1200</v>
      </c>
      <c r="F945" s="247">
        <v>2475000</v>
      </c>
      <c r="G945" s="124" t="str">
        <f t="shared" si="16"/>
        <v>11010710041000610</v>
      </c>
    </row>
    <row r="946" spans="1:7" ht="51">
      <c r="A946" s="245" t="s">
        <v>347</v>
      </c>
      <c r="B946" s="246" t="s">
        <v>230</v>
      </c>
      <c r="C946" s="246" t="s">
        <v>1230</v>
      </c>
      <c r="D946" s="246" t="s">
        <v>1180</v>
      </c>
      <c r="E946" s="246" t="s">
        <v>348</v>
      </c>
      <c r="F946" s="247">
        <v>2475000</v>
      </c>
      <c r="G946" s="124" t="str">
        <f t="shared" si="16"/>
        <v>11010710041000611</v>
      </c>
    </row>
    <row r="947" spans="1:7" ht="89.25">
      <c r="A947" s="245" t="s">
        <v>1181</v>
      </c>
      <c r="B947" s="246" t="s">
        <v>230</v>
      </c>
      <c r="C947" s="246" t="s">
        <v>1230</v>
      </c>
      <c r="D947" s="246" t="s">
        <v>1182</v>
      </c>
      <c r="E947" s="246" t="s">
        <v>1174</v>
      </c>
      <c r="F947" s="247">
        <v>50000</v>
      </c>
      <c r="G947" s="124" t="str">
        <f t="shared" si="16"/>
        <v>11010710047000</v>
      </c>
    </row>
    <row r="948" spans="1:7" ht="25.5">
      <c r="A948" s="245" t="s">
        <v>1328</v>
      </c>
      <c r="B948" s="246" t="s">
        <v>230</v>
      </c>
      <c r="C948" s="246" t="s">
        <v>1230</v>
      </c>
      <c r="D948" s="246" t="s">
        <v>1182</v>
      </c>
      <c r="E948" s="246" t="s">
        <v>1329</v>
      </c>
      <c r="F948" s="247">
        <v>50000</v>
      </c>
      <c r="G948" s="124" t="str">
        <f t="shared" si="16"/>
        <v>11010710047000600</v>
      </c>
    </row>
    <row r="949" spans="1:7">
      <c r="A949" s="245" t="s">
        <v>1199</v>
      </c>
      <c r="B949" s="246" t="s">
        <v>230</v>
      </c>
      <c r="C949" s="246" t="s">
        <v>1230</v>
      </c>
      <c r="D949" s="246" t="s">
        <v>1182</v>
      </c>
      <c r="E949" s="246" t="s">
        <v>1200</v>
      </c>
      <c r="F949" s="247">
        <v>50000</v>
      </c>
      <c r="G949" s="124" t="str">
        <f t="shared" si="16"/>
        <v>11010710047000610</v>
      </c>
    </row>
    <row r="950" spans="1:7">
      <c r="A950" s="245" t="s">
        <v>366</v>
      </c>
      <c r="B950" s="246" t="s">
        <v>230</v>
      </c>
      <c r="C950" s="246" t="s">
        <v>1230</v>
      </c>
      <c r="D950" s="246" t="s">
        <v>1182</v>
      </c>
      <c r="E950" s="246" t="s">
        <v>367</v>
      </c>
      <c r="F950" s="247">
        <v>50000</v>
      </c>
      <c r="G950" s="124" t="str">
        <f t="shared" si="16"/>
        <v>11010710047000612</v>
      </c>
    </row>
    <row r="951" spans="1:7" ht="89.25">
      <c r="A951" s="245" t="s">
        <v>1183</v>
      </c>
      <c r="B951" s="246" t="s">
        <v>230</v>
      </c>
      <c r="C951" s="246" t="s">
        <v>1230</v>
      </c>
      <c r="D951" s="246" t="s">
        <v>1184</v>
      </c>
      <c r="E951" s="246" t="s">
        <v>1174</v>
      </c>
      <c r="F951" s="247">
        <v>2920000</v>
      </c>
      <c r="G951" s="124" t="str">
        <f t="shared" si="16"/>
        <v>1101071004Г000</v>
      </c>
    </row>
    <row r="952" spans="1:7" ht="25.5">
      <c r="A952" s="245" t="s">
        <v>1328</v>
      </c>
      <c r="B952" s="246" t="s">
        <v>230</v>
      </c>
      <c r="C952" s="246" t="s">
        <v>1230</v>
      </c>
      <c r="D952" s="246" t="s">
        <v>1184</v>
      </c>
      <c r="E952" s="246" t="s">
        <v>1329</v>
      </c>
      <c r="F952" s="247">
        <v>2920000</v>
      </c>
      <c r="G952" s="124" t="str">
        <f t="shared" si="16"/>
        <v>1101071004Г000600</v>
      </c>
    </row>
    <row r="953" spans="1:7">
      <c r="A953" s="245" t="s">
        <v>1199</v>
      </c>
      <c r="B953" s="246" t="s">
        <v>230</v>
      </c>
      <c r="C953" s="246" t="s">
        <v>1230</v>
      </c>
      <c r="D953" s="246" t="s">
        <v>1184</v>
      </c>
      <c r="E953" s="246" t="s">
        <v>1200</v>
      </c>
      <c r="F953" s="247">
        <v>2920000</v>
      </c>
      <c r="G953" s="124" t="str">
        <f t="shared" si="16"/>
        <v>1101071004Г000610</v>
      </c>
    </row>
    <row r="954" spans="1:7" ht="51">
      <c r="A954" s="245" t="s">
        <v>347</v>
      </c>
      <c r="B954" s="246" t="s">
        <v>230</v>
      </c>
      <c r="C954" s="246" t="s">
        <v>1230</v>
      </c>
      <c r="D954" s="246" t="s">
        <v>1184</v>
      </c>
      <c r="E954" s="246" t="s">
        <v>348</v>
      </c>
      <c r="F954" s="247">
        <v>2920000</v>
      </c>
      <c r="G954" s="124" t="str">
        <f t="shared" si="16"/>
        <v>1101071004Г000611</v>
      </c>
    </row>
    <row r="955" spans="1:7" ht="102">
      <c r="A955" s="245" t="s">
        <v>1644</v>
      </c>
      <c r="B955" s="246" t="s">
        <v>230</v>
      </c>
      <c r="C955" s="246" t="s">
        <v>1230</v>
      </c>
      <c r="D955" s="246" t="s">
        <v>1645</v>
      </c>
      <c r="E955" s="246" t="s">
        <v>1174</v>
      </c>
      <c r="F955" s="247">
        <v>21000</v>
      </c>
      <c r="G955" s="124" t="str">
        <f t="shared" si="16"/>
        <v>1101071004М000</v>
      </c>
    </row>
    <row r="956" spans="1:7" ht="25.5">
      <c r="A956" s="245" t="s">
        <v>1328</v>
      </c>
      <c r="B956" s="246" t="s">
        <v>230</v>
      </c>
      <c r="C956" s="246" t="s">
        <v>1230</v>
      </c>
      <c r="D956" s="246" t="s">
        <v>1645</v>
      </c>
      <c r="E956" s="246" t="s">
        <v>1329</v>
      </c>
      <c r="F956" s="247">
        <v>21000</v>
      </c>
      <c r="G956" s="124" t="str">
        <f t="shared" si="16"/>
        <v>1101071004М000600</v>
      </c>
    </row>
    <row r="957" spans="1:7">
      <c r="A957" s="245" t="s">
        <v>1199</v>
      </c>
      <c r="B957" s="246" t="s">
        <v>230</v>
      </c>
      <c r="C957" s="246" t="s">
        <v>1230</v>
      </c>
      <c r="D957" s="246" t="s">
        <v>1645</v>
      </c>
      <c r="E957" s="246" t="s">
        <v>1200</v>
      </c>
      <c r="F957" s="247">
        <v>21000</v>
      </c>
      <c r="G957" s="124" t="str">
        <f t="shared" si="16"/>
        <v>1101071004М000610</v>
      </c>
    </row>
    <row r="958" spans="1:7" ht="51">
      <c r="A958" s="245" t="s">
        <v>347</v>
      </c>
      <c r="B958" s="246" t="s">
        <v>230</v>
      </c>
      <c r="C958" s="246" t="s">
        <v>1230</v>
      </c>
      <c r="D958" s="246" t="s">
        <v>1645</v>
      </c>
      <c r="E958" s="246" t="s">
        <v>348</v>
      </c>
      <c r="F958" s="247">
        <v>21000</v>
      </c>
      <c r="G958" s="124" t="str">
        <f t="shared" si="16"/>
        <v>1101071004М000611</v>
      </c>
    </row>
    <row r="959" spans="1:7" ht="89.25">
      <c r="A959" s="245" t="s">
        <v>1185</v>
      </c>
      <c r="B959" s="246" t="s">
        <v>230</v>
      </c>
      <c r="C959" s="246" t="s">
        <v>1230</v>
      </c>
      <c r="D959" s="246" t="s">
        <v>1186</v>
      </c>
      <c r="E959" s="246" t="s">
        <v>1174</v>
      </c>
      <c r="F959" s="247">
        <v>500000</v>
      </c>
      <c r="G959" s="124" t="str">
        <f t="shared" si="16"/>
        <v>1101071004Э000</v>
      </c>
    </row>
    <row r="960" spans="1:7" ht="25.5">
      <c r="A960" s="245" t="s">
        <v>1328</v>
      </c>
      <c r="B960" s="246" t="s">
        <v>230</v>
      </c>
      <c r="C960" s="246" t="s">
        <v>1230</v>
      </c>
      <c r="D960" s="246" t="s">
        <v>1186</v>
      </c>
      <c r="E960" s="246" t="s">
        <v>1329</v>
      </c>
      <c r="F960" s="247">
        <v>500000</v>
      </c>
      <c r="G960" s="124" t="str">
        <f t="shared" si="16"/>
        <v>1101071004Э000600</v>
      </c>
    </row>
    <row r="961" spans="1:7">
      <c r="A961" s="245" t="s">
        <v>1199</v>
      </c>
      <c r="B961" s="246" t="s">
        <v>230</v>
      </c>
      <c r="C961" s="246" t="s">
        <v>1230</v>
      </c>
      <c r="D961" s="246" t="s">
        <v>1186</v>
      </c>
      <c r="E961" s="246" t="s">
        <v>1200</v>
      </c>
      <c r="F961" s="247">
        <v>500000</v>
      </c>
      <c r="G961" s="124" t="str">
        <f t="shared" si="16"/>
        <v>1101071004Э000610</v>
      </c>
    </row>
    <row r="962" spans="1:7" ht="51">
      <c r="A962" s="245" t="s">
        <v>347</v>
      </c>
      <c r="B962" s="246" t="s">
        <v>230</v>
      </c>
      <c r="C962" s="246" t="s">
        <v>1230</v>
      </c>
      <c r="D962" s="246" t="s">
        <v>1186</v>
      </c>
      <c r="E962" s="246" t="s">
        <v>348</v>
      </c>
      <c r="F962" s="247">
        <v>500000</v>
      </c>
      <c r="G962" s="124" t="str">
        <f t="shared" si="16"/>
        <v>1101071004Э000611</v>
      </c>
    </row>
    <row r="963" spans="1:7" ht="63.75">
      <c r="A963" s="245" t="s">
        <v>1187</v>
      </c>
      <c r="B963" s="246" t="s">
        <v>230</v>
      </c>
      <c r="C963" s="246" t="s">
        <v>1230</v>
      </c>
      <c r="D963" s="246" t="s">
        <v>1188</v>
      </c>
      <c r="E963" s="246" t="s">
        <v>1174</v>
      </c>
      <c r="F963" s="247">
        <v>939000</v>
      </c>
      <c r="G963" s="124" t="str">
        <f t="shared" si="16"/>
        <v>110107100Ч0020</v>
      </c>
    </row>
    <row r="964" spans="1:7" ht="25.5">
      <c r="A964" s="245" t="s">
        <v>1328</v>
      </c>
      <c r="B964" s="246" t="s">
        <v>230</v>
      </c>
      <c r="C964" s="246" t="s">
        <v>1230</v>
      </c>
      <c r="D964" s="246" t="s">
        <v>1188</v>
      </c>
      <c r="E964" s="246" t="s">
        <v>1329</v>
      </c>
      <c r="F964" s="247">
        <v>939000</v>
      </c>
      <c r="G964" s="124" t="str">
        <f t="shared" si="16"/>
        <v>110107100Ч0020600</v>
      </c>
    </row>
    <row r="965" spans="1:7">
      <c r="A965" s="245" t="s">
        <v>1199</v>
      </c>
      <c r="B965" s="246" t="s">
        <v>230</v>
      </c>
      <c r="C965" s="246" t="s">
        <v>1230</v>
      </c>
      <c r="D965" s="246" t="s">
        <v>1188</v>
      </c>
      <c r="E965" s="246" t="s">
        <v>1200</v>
      </c>
      <c r="F965" s="247">
        <v>939000</v>
      </c>
      <c r="G965" s="124" t="str">
        <f t="shared" si="16"/>
        <v>110107100Ч0020610</v>
      </c>
    </row>
    <row r="966" spans="1:7" ht="51">
      <c r="A966" s="245" t="s">
        <v>347</v>
      </c>
      <c r="B966" s="246" t="s">
        <v>230</v>
      </c>
      <c r="C966" s="246" t="s">
        <v>1230</v>
      </c>
      <c r="D966" s="246" t="s">
        <v>1188</v>
      </c>
      <c r="E966" s="246" t="s">
        <v>348</v>
      </c>
      <c r="F966" s="247">
        <v>939000</v>
      </c>
      <c r="G966" s="124" t="str">
        <f t="shared" si="16"/>
        <v>110107100Ч0020611</v>
      </c>
    </row>
    <row r="967" spans="1:7">
      <c r="A967" s="245" t="s">
        <v>210</v>
      </c>
      <c r="B967" s="246" t="s">
        <v>230</v>
      </c>
      <c r="C967" s="246" t="s">
        <v>381</v>
      </c>
      <c r="D967" s="246" t="s">
        <v>1174</v>
      </c>
      <c r="E967" s="246" t="s">
        <v>1174</v>
      </c>
      <c r="F967" s="247">
        <v>2487650</v>
      </c>
      <c r="G967" s="124" t="str">
        <f t="shared" si="16"/>
        <v>1102</v>
      </c>
    </row>
    <row r="968" spans="1:7" ht="25.5">
      <c r="A968" s="245" t="s">
        <v>1355</v>
      </c>
      <c r="B968" s="246" t="s">
        <v>230</v>
      </c>
      <c r="C968" s="246" t="s">
        <v>381</v>
      </c>
      <c r="D968" s="246" t="s">
        <v>988</v>
      </c>
      <c r="E968" s="246" t="s">
        <v>1174</v>
      </c>
      <c r="F968" s="247">
        <v>2487650</v>
      </c>
      <c r="G968" s="124" t="str">
        <f t="shared" si="16"/>
        <v>11020700000000</v>
      </c>
    </row>
    <row r="969" spans="1:7" ht="25.5">
      <c r="A969" s="245" t="s">
        <v>475</v>
      </c>
      <c r="B969" s="246" t="s">
        <v>230</v>
      </c>
      <c r="C969" s="246" t="s">
        <v>381</v>
      </c>
      <c r="D969" s="246" t="s">
        <v>989</v>
      </c>
      <c r="E969" s="246" t="s">
        <v>1174</v>
      </c>
      <c r="F969" s="247">
        <v>2300000</v>
      </c>
      <c r="G969" s="124" t="str">
        <f t="shared" si="16"/>
        <v>11020710000000</v>
      </c>
    </row>
    <row r="970" spans="1:7" ht="63.75">
      <c r="A970" s="245" t="s">
        <v>1794</v>
      </c>
      <c r="B970" s="246" t="s">
        <v>230</v>
      </c>
      <c r="C970" s="246" t="s">
        <v>381</v>
      </c>
      <c r="D970" s="246" t="s">
        <v>1795</v>
      </c>
      <c r="E970" s="246" t="s">
        <v>1174</v>
      </c>
      <c r="F970" s="247">
        <v>2300000</v>
      </c>
      <c r="G970" s="124" t="str">
        <f t="shared" si="16"/>
        <v>110207100Ф0000</v>
      </c>
    </row>
    <row r="971" spans="1:7" ht="25.5">
      <c r="A971" s="245" t="s">
        <v>1328</v>
      </c>
      <c r="B971" s="246" t="s">
        <v>230</v>
      </c>
      <c r="C971" s="246" t="s">
        <v>381</v>
      </c>
      <c r="D971" s="246" t="s">
        <v>1795</v>
      </c>
      <c r="E971" s="246" t="s">
        <v>1329</v>
      </c>
      <c r="F971" s="247">
        <v>2300000</v>
      </c>
      <c r="G971" s="124" t="str">
        <f t="shared" si="16"/>
        <v>110207100Ф0000600</v>
      </c>
    </row>
    <row r="972" spans="1:7">
      <c r="A972" s="245" t="s">
        <v>1199</v>
      </c>
      <c r="B972" s="246" t="s">
        <v>230</v>
      </c>
      <c r="C972" s="246" t="s">
        <v>381</v>
      </c>
      <c r="D972" s="246" t="s">
        <v>1795</v>
      </c>
      <c r="E972" s="246" t="s">
        <v>1200</v>
      </c>
      <c r="F972" s="247">
        <v>2300000</v>
      </c>
      <c r="G972" s="124" t="str">
        <f t="shared" si="16"/>
        <v>110207100Ф0000610</v>
      </c>
    </row>
    <row r="973" spans="1:7">
      <c r="A973" s="245" t="s">
        <v>366</v>
      </c>
      <c r="B973" s="246" t="s">
        <v>230</v>
      </c>
      <c r="C973" s="246" t="s">
        <v>381</v>
      </c>
      <c r="D973" s="246" t="s">
        <v>1795</v>
      </c>
      <c r="E973" s="246" t="s">
        <v>367</v>
      </c>
      <c r="F973" s="247">
        <v>2300000</v>
      </c>
      <c r="G973" s="124" t="str">
        <f t="shared" si="16"/>
        <v>110207100Ф0000612</v>
      </c>
    </row>
    <row r="974" spans="1:7" ht="25.5">
      <c r="A974" s="245" t="s">
        <v>477</v>
      </c>
      <c r="B974" s="246" t="s">
        <v>230</v>
      </c>
      <c r="C974" s="246" t="s">
        <v>381</v>
      </c>
      <c r="D974" s="246" t="s">
        <v>990</v>
      </c>
      <c r="E974" s="246" t="s">
        <v>1174</v>
      </c>
      <c r="F974" s="247">
        <v>187650</v>
      </c>
      <c r="G974" s="124" t="str">
        <f t="shared" si="16"/>
        <v>11020720000000</v>
      </c>
    </row>
    <row r="975" spans="1:7" ht="76.5">
      <c r="A975" s="245" t="s">
        <v>504</v>
      </c>
      <c r="B975" s="246" t="s">
        <v>230</v>
      </c>
      <c r="C975" s="246" t="s">
        <v>381</v>
      </c>
      <c r="D975" s="246" t="s">
        <v>690</v>
      </c>
      <c r="E975" s="246" t="s">
        <v>1174</v>
      </c>
      <c r="F975" s="247">
        <v>187650</v>
      </c>
      <c r="G975" s="124" t="str">
        <f t="shared" si="16"/>
        <v>11020720080010</v>
      </c>
    </row>
    <row r="976" spans="1:7" ht="25.5">
      <c r="A976" s="245" t="s">
        <v>1328</v>
      </c>
      <c r="B976" s="246" t="s">
        <v>230</v>
      </c>
      <c r="C976" s="246" t="s">
        <v>381</v>
      </c>
      <c r="D976" s="246" t="s">
        <v>690</v>
      </c>
      <c r="E976" s="246" t="s">
        <v>1329</v>
      </c>
      <c r="F976" s="247">
        <v>187650</v>
      </c>
      <c r="G976" s="124" t="str">
        <f t="shared" si="16"/>
        <v>11020720080010600</v>
      </c>
    </row>
    <row r="977" spans="1:7">
      <c r="A977" s="245" t="s">
        <v>1199</v>
      </c>
      <c r="B977" s="246" t="s">
        <v>230</v>
      </c>
      <c r="C977" s="246" t="s">
        <v>381</v>
      </c>
      <c r="D977" s="246" t="s">
        <v>690</v>
      </c>
      <c r="E977" s="246" t="s">
        <v>1200</v>
      </c>
      <c r="F977" s="247">
        <v>187650</v>
      </c>
      <c r="G977" s="124" t="str">
        <f t="shared" si="16"/>
        <v>11020720080010610</v>
      </c>
    </row>
    <row r="978" spans="1:7" ht="51">
      <c r="A978" s="245" t="s">
        <v>347</v>
      </c>
      <c r="B978" s="246" t="s">
        <v>230</v>
      </c>
      <c r="C978" s="246" t="s">
        <v>381</v>
      </c>
      <c r="D978" s="246" t="s">
        <v>690</v>
      </c>
      <c r="E978" s="246" t="s">
        <v>348</v>
      </c>
      <c r="F978" s="247">
        <v>187650</v>
      </c>
      <c r="G978" s="124" t="str">
        <f t="shared" si="16"/>
        <v>11020720080010611</v>
      </c>
    </row>
    <row r="979" spans="1:7" ht="25.5">
      <c r="A979" s="245" t="s">
        <v>186</v>
      </c>
      <c r="B979" s="246" t="s">
        <v>66</v>
      </c>
      <c r="C979" s="246" t="s">
        <v>1174</v>
      </c>
      <c r="D979" s="246" t="s">
        <v>1174</v>
      </c>
      <c r="E979" s="246" t="s">
        <v>1174</v>
      </c>
      <c r="F979" s="247">
        <v>15162379.439999999</v>
      </c>
      <c r="G979" s="124" t="str">
        <f t="shared" si="16"/>
        <v/>
      </c>
    </row>
    <row r="980" spans="1:7">
      <c r="A980" s="245" t="s">
        <v>234</v>
      </c>
      <c r="B980" s="246" t="s">
        <v>66</v>
      </c>
      <c r="C980" s="246" t="s">
        <v>1135</v>
      </c>
      <c r="D980" s="246" t="s">
        <v>1174</v>
      </c>
      <c r="E980" s="246" t="s">
        <v>1174</v>
      </c>
      <c r="F980" s="247">
        <v>1273452.21</v>
      </c>
      <c r="G980" s="124" t="str">
        <f t="shared" si="16"/>
        <v>0100</v>
      </c>
    </row>
    <row r="981" spans="1:7">
      <c r="A981" s="245" t="s">
        <v>217</v>
      </c>
      <c r="B981" s="246" t="s">
        <v>66</v>
      </c>
      <c r="C981" s="246" t="s">
        <v>337</v>
      </c>
      <c r="D981" s="246" t="s">
        <v>1174</v>
      </c>
      <c r="E981" s="246" t="s">
        <v>1174</v>
      </c>
      <c r="F981" s="247">
        <v>1273452.21</v>
      </c>
      <c r="G981" s="124" t="str">
        <f t="shared" si="16"/>
        <v>0113</v>
      </c>
    </row>
    <row r="982" spans="1:7" ht="25.5">
      <c r="A982" s="245" t="s">
        <v>601</v>
      </c>
      <c r="B982" s="246" t="s">
        <v>66</v>
      </c>
      <c r="C982" s="246" t="s">
        <v>337</v>
      </c>
      <c r="D982" s="246" t="s">
        <v>1011</v>
      </c>
      <c r="E982" s="246" t="s">
        <v>1174</v>
      </c>
      <c r="F982" s="247">
        <v>1273452.21</v>
      </c>
      <c r="G982" s="124" t="str">
        <f t="shared" si="16"/>
        <v>01139000000000</v>
      </c>
    </row>
    <row r="983" spans="1:7" ht="25.5">
      <c r="A983" s="245" t="s">
        <v>431</v>
      </c>
      <c r="B983" s="246" t="s">
        <v>66</v>
      </c>
      <c r="C983" s="246" t="s">
        <v>337</v>
      </c>
      <c r="D983" s="246" t="s">
        <v>1015</v>
      </c>
      <c r="E983" s="246" t="s">
        <v>1174</v>
      </c>
      <c r="F983" s="247">
        <v>1273452.21</v>
      </c>
      <c r="G983" s="124" t="str">
        <f t="shared" si="16"/>
        <v>01139090000000</v>
      </c>
    </row>
    <row r="984" spans="1:7" ht="25.5">
      <c r="A984" s="245" t="s">
        <v>431</v>
      </c>
      <c r="B984" s="246" t="s">
        <v>66</v>
      </c>
      <c r="C984" s="246" t="s">
        <v>337</v>
      </c>
      <c r="D984" s="246" t="s">
        <v>795</v>
      </c>
      <c r="E984" s="246" t="s">
        <v>1174</v>
      </c>
      <c r="F984" s="247">
        <v>500</v>
      </c>
      <c r="G984" s="124" t="str">
        <f t="shared" si="16"/>
        <v>01139090080000</v>
      </c>
    </row>
    <row r="985" spans="1:7">
      <c r="A985" s="245" t="s">
        <v>1322</v>
      </c>
      <c r="B985" s="246" t="s">
        <v>66</v>
      </c>
      <c r="C985" s="246" t="s">
        <v>337</v>
      </c>
      <c r="D985" s="246" t="s">
        <v>795</v>
      </c>
      <c r="E985" s="246" t="s">
        <v>1323</v>
      </c>
      <c r="F985" s="247">
        <v>500</v>
      </c>
      <c r="G985" s="124" t="str">
        <f t="shared" si="16"/>
        <v>01139090080000800</v>
      </c>
    </row>
    <row r="986" spans="1:7">
      <c r="A986" s="245" t="s">
        <v>1202</v>
      </c>
      <c r="B986" s="246" t="s">
        <v>66</v>
      </c>
      <c r="C986" s="246" t="s">
        <v>337</v>
      </c>
      <c r="D986" s="246" t="s">
        <v>795</v>
      </c>
      <c r="E986" s="246" t="s">
        <v>1203</v>
      </c>
      <c r="F986" s="247">
        <v>500</v>
      </c>
      <c r="G986" s="124" t="str">
        <f t="shared" si="16"/>
        <v>01139090080000850</v>
      </c>
    </row>
    <row r="987" spans="1:7">
      <c r="A987" s="245" t="s">
        <v>1057</v>
      </c>
      <c r="B987" s="246" t="s">
        <v>66</v>
      </c>
      <c r="C987" s="246" t="s">
        <v>337</v>
      </c>
      <c r="D987" s="246" t="s">
        <v>795</v>
      </c>
      <c r="E987" s="246" t="s">
        <v>1058</v>
      </c>
      <c r="F987" s="247">
        <v>500</v>
      </c>
      <c r="G987" s="124" t="str">
        <f t="shared" si="16"/>
        <v>01139090080000853</v>
      </c>
    </row>
    <row r="988" spans="1:7" ht="51">
      <c r="A988" s="245" t="s">
        <v>527</v>
      </c>
      <c r="B988" s="246" t="s">
        <v>66</v>
      </c>
      <c r="C988" s="246" t="s">
        <v>337</v>
      </c>
      <c r="D988" s="246" t="s">
        <v>734</v>
      </c>
      <c r="E988" s="246" t="s">
        <v>1174</v>
      </c>
      <c r="F988" s="247">
        <v>1272952.21</v>
      </c>
      <c r="G988" s="124" t="str">
        <f t="shared" si="16"/>
        <v>011390900Д0000</v>
      </c>
    </row>
    <row r="989" spans="1:7" ht="25.5">
      <c r="A989" s="245" t="s">
        <v>1320</v>
      </c>
      <c r="B989" s="246" t="s">
        <v>66</v>
      </c>
      <c r="C989" s="246" t="s">
        <v>337</v>
      </c>
      <c r="D989" s="246" t="s">
        <v>734</v>
      </c>
      <c r="E989" s="246" t="s">
        <v>1321</v>
      </c>
      <c r="F989" s="247">
        <v>1272952.21</v>
      </c>
      <c r="G989" s="124" t="str">
        <f t="shared" si="16"/>
        <v>011390900Д0000200</v>
      </c>
    </row>
    <row r="990" spans="1:7" ht="25.5">
      <c r="A990" s="245" t="s">
        <v>1197</v>
      </c>
      <c r="B990" s="246" t="s">
        <v>66</v>
      </c>
      <c r="C990" s="246" t="s">
        <v>337</v>
      </c>
      <c r="D990" s="246" t="s">
        <v>734</v>
      </c>
      <c r="E990" s="246" t="s">
        <v>1198</v>
      </c>
      <c r="F990" s="247">
        <v>1272952.21</v>
      </c>
      <c r="G990" s="124" t="str">
        <f t="shared" si="16"/>
        <v>011390900Д0000240</v>
      </c>
    </row>
    <row r="991" spans="1:7">
      <c r="A991" s="245" t="s">
        <v>1224</v>
      </c>
      <c r="B991" s="246" t="s">
        <v>66</v>
      </c>
      <c r="C991" s="246" t="s">
        <v>337</v>
      </c>
      <c r="D991" s="246" t="s">
        <v>734</v>
      </c>
      <c r="E991" s="246" t="s">
        <v>329</v>
      </c>
      <c r="F991" s="247">
        <v>1272952.21</v>
      </c>
      <c r="G991" s="124" t="str">
        <f t="shared" si="16"/>
        <v>011390900Д0000244</v>
      </c>
    </row>
    <row r="992" spans="1:7">
      <c r="A992" s="245" t="s">
        <v>183</v>
      </c>
      <c r="B992" s="246" t="s">
        <v>66</v>
      </c>
      <c r="C992" s="246" t="s">
        <v>1140</v>
      </c>
      <c r="D992" s="246" t="s">
        <v>1174</v>
      </c>
      <c r="E992" s="246" t="s">
        <v>1174</v>
      </c>
      <c r="F992" s="247">
        <v>600021</v>
      </c>
      <c r="G992" s="124" t="str">
        <f t="shared" si="16"/>
        <v>0400</v>
      </c>
    </row>
    <row r="993" spans="1:7">
      <c r="A993" s="245" t="s">
        <v>145</v>
      </c>
      <c r="B993" s="246" t="s">
        <v>66</v>
      </c>
      <c r="C993" s="246" t="s">
        <v>360</v>
      </c>
      <c r="D993" s="246" t="s">
        <v>1174</v>
      </c>
      <c r="E993" s="246" t="s">
        <v>1174</v>
      </c>
      <c r="F993" s="247">
        <v>600021</v>
      </c>
      <c r="G993" s="124" t="str">
        <f t="shared" si="16"/>
        <v>0412</v>
      </c>
    </row>
    <row r="994" spans="1:7" ht="25.5">
      <c r="A994" s="245" t="s">
        <v>601</v>
      </c>
      <c r="B994" s="246" t="s">
        <v>66</v>
      </c>
      <c r="C994" s="246" t="s">
        <v>360</v>
      </c>
      <c r="D994" s="246" t="s">
        <v>1011</v>
      </c>
      <c r="E994" s="246" t="s">
        <v>1174</v>
      </c>
      <c r="F994" s="247">
        <v>600021</v>
      </c>
      <c r="G994" s="124" t="str">
        <f t="shared" si="16"/>
        <v>04129000000000</v>
      </c>
    </row>
    <row r="995" spans="1:7" ht="25.5">
      <c r="A995" s="245" t="s">
        <v>431</v>
      </c>
      <c r="B995" s="246" t="s">
        <v>66</v>
      </c>
      <c r="C995" s="246" t="s">
        <v>360</v>
      </c>
      <c r="D995" s="246" t="s">
        <v>1015</v>
      </c>
      <c r="E995" s="246" t="s">
        <v>1174</v>
      </c>
      <c r="F995" s="247">
        <v>600021</v>
      </c>
      <c r="G995" s="124" t="str">
        <f t="shared" si="16"/>
        <v>04129090000000</v>
      </c>
    </row>
    <row r="996" spans="1:7" ht="25.5">
      <c r="A996" s="245" t="s">
        <v>2070</v>
      </c>
      <c r="B996" s="246" t="s">
        <v>66</v>
      </c>
      <c r="C996" s="246" t="s">
        <v>360</v>
      </c>
      <c r="D996" s="246" t="s">
        <v>2071</v>
      </c>
      <c r="E996" s="246" t="s">
        <v>1174</v>
      </c>
      <c r="F996" s="247">
        <v>21</v>
      </c>
      <c r="G996" s="124" t="str">
        <f t="shared" si="16"/>
        <v>04129090080010</v>
      </c>
    </row>
    <row r="997" spans="1:7">
      <c r="A997" s="245" t="s">
        <v>1322</v>
      </c>
      <c r="B997" s="246" t="s">
        <v>66</v>
      </c>
      <c r="C997" s="246" t="s">
        <v>360</v>
      </c>
      <c r="D997" s="246" t="s">
        <v>2071</v>
      </c>
      <c r="E997" s="246" t="s">
        <v>1323</v>
      </c>
      <c r="F997" s="247">
        <v>21</v>
      </c>
      <c r="G997" s="124" t="str">
        <f t="shared" si="16"/>
        <v>04129090080010800</v>
      </c>
    </row>
    <row r="998" spans="1:7">
      <c r="A998" s="245" t="s">
        <v>1202</v>
      </c>
      <c r="B998" s="246" t="s">
        <v>66</v>
      </c>
      <c r="C998" s="246" t="s">
        <v>360</v>
      </c>
      <c r="D998" s="246" t="s">
        <v>2071</v>
      </c>
      <c r="E998" s="246" t="s">
        <v>1203</v>
      </c>
      <c r="F998" s="247">
        <v>21</v>
      </c>
      <c r="G998" s="124" t="str">
        <f t="shared" si="16"/>
        <v>04129090080010850</v>
      </c>
    </row>
    <row r="999" spans="1:7">
      <c r="A999" s="245" t="s">
        <v>2126</v>
      </c>
      <c r="B999" s="246" t="s">
        <v>66</v>
      </c>
      <c r="C999" s="246" t="s">
        <v>360</v>
      </c>
      <c r="D999" s="246" t="s">
        <v>2071</v>
      </c>
      <c r="E999" s="246" t="s">
        <v>2127</v>
      </c>
      <c r="F999" s="247">
        <v>21</v>
      </c>
      <c r="G999" s="124" t="str">
        <f t="shared" si="16"/>
        <v>04129090080010852</v>
      </c>
    </row>
    <row r="1000" spans="1:7" ht="38.25">
      <c r="A1000" s="245" t="s">
        <v>403</v>
      </c>
      <c r="B1000" s="246" t="s">
        <v>66</v>
      </c>
      <c r="C1000" s="246" t="s">
        <v>360</v>
      </c>
      <c r="D1000" s="246" t="s">
        <v>735</v>
      </c>
      <c r="E1000" s="246" t="s">
        <v>1174</v>
      </c>
      <c r="F1000" s="247">
        <v>600000</v>
      </c>
      <c r="G1000" s="124" t="str">
        <f t="shared" si="16"/>
        <v>041290900Ж0000</v>
      </c>
    </row>
    <row r="1001" spans="1:7" ht="25.5">
      <c r="A1001" s="245" t="s">
        <v>1320</v>
      </c>
      <c r="B1001" s="246" t="s">
        <v>66</v>
      </c>
      <c r="C1001" s="246" t="s">
        <v>360</v>
      </c>
      <c r="D1001" s="246" t="s">
        <v>735</v>
      </c>
      <c r="E1001" s="246" t="s">
        <v>1321</v>
      </c>
      <c r="F1001" s="247">
        <v>600000</v>
      </c>
      <c r="G1001" s="124" t="str">
        <f t="shared" ref="G1001:G1064" si="17">CONCATENATE(C1001,D1001,E1001)</f>
        <v>041290900Ж0000200</v>
      </c>
    </row>
    <row r="1002" spans="1:7" ht="25.5">
      <c r="A1002" s="245" t="s">
        <v>1197</v>
      </c>
      <c r="B1002" s="246" t="s">
        <v>66</v>
      </c>
      <c r="C1002" s="246" t="s">
        <v>360</v>
      </c>
      <c r="D1002" s="246" t="s">
        <v>735</v>
      </c>
      <c r="E1002" s="246" t="s">
        <v>1198</v>
      </c>
      <c r="F1002" s="247">
        <v>600000</v>
      </c>
      <c r="G1002" s="124" t="str">
        <f t="shared" si="17"/>
        <v>041290900Ж0000240</v>
      </c>
    </row>
    <row r="1003" spans="1:7">
      <c r="A1003" s="245" t="s">
        <v>1224</v>
      </c>
      <c r="B1003" s="246" t="s">
        <v>66</v>
      </c>
      <c r="C1003" s="246" t="s">
        <v>360</v>
      </c>
      <c r="D1003" s="246" t="s">
        <v>735</v>
      </c>
      <c r="E1003" s="246" t="s">
        <v>329</v>
      </c>
      <c r="F1003" s="247">
        <v>600000</v>
      </c>
      <c r="G1003" s="124" t="str">
        <f t="shared" si="17"/>
        <v>041290900Ж0000244</v>
      </c>
    </row>
    <row r="1004" spans="1:7">
      <c r="A1004" s="245" t="s">
        <v>239</v>
      </c>
      <c r="B1004" s="246" t="s">
        <v>66</v>
      </c>
      <c r="C1004" s="246" t="s">
        <v>1141</v>
      </c>
      <c r="D1004" s="246" t="s">
        <v>1174</v>
      </c>
      <c r="E1004" s="246" t="s">
        <v>1174</v>
      </c>
      <c r="F1004" s="247">
        <v>4765580.79</v>
      </c>
      <c r="G1004" s="124" t="str">
        <f t="shared" si="17"/>
        <v>0500</v>
      </c>
    </row>
    <row r="1005" spans="1:7">
      <c r="A1005" s="245" t="s">
        <v>3</v>
      </c>
      <c r="B1005" s="246" t="s">
        <v>66</v>
      </c>
      <c r="C1005" s="246" t="s">
        <v>386</v>
      </c>
      <c r="D1005" s="246" t="s">
        <v>1174</v>
      </c>
      <c r="E1005" s="246" t="s">
        <v>1174</v>
      </c>
      <c r="F1005" s="247">
        <v>1596980.79</v>
      </c>
      <c r="G1005" s="124" t="str">
        <f t="shared" si="17"/>
        <v>0501</v>
      </c>
    </row>
    <row r="1006" spans="1:7" ht="38.25">
      <c r="A1006" s="245" t="s">
        <v>452</v>
      </c>
      <c r="B1006" s="246" t="s">
        <v>66</v>
      </c>
      <c r="C1006" s="246" t="s">
        <v>386</v>
      </c>
      <c r="D1006" s="246" t="s">
        <v>974</v>
      </c>
      <c r="E1006" s="246" t="s">
        <v>1174</v>
      </c>
      <c r="F1006" s="247">
        <v>628030.87</v>
      </c>
      <c r="G1006" s="124" t="str">
        <f t="shared" si="17"/>
        <v>05010300000000</v>
      </c>
    </row>
    <row r="1007" spans="1:7" ht="38.25">
      <c r="A1007" s="245" t="s">
        <v>592</v>
      </c>
      <c r="B1007" s="246" t="s">
        <v>66</v>
      </c>
      <c r="C1007" s="246" t="s">
        <v>386</v>
      </c>
      <c r="D1007" s="246" t="s">
        <v>976</v>
      </c>
      <c r="E1007" s="246" t="s">
        <v>1174</v>
      </c>
      <c r="F1007" s="247">
        <v>628030.87</v>
      </c>
      <c r="G1007" s="124" t="str">
        <f t="shared" si="17"/>
        <v>05010330000000</v>
      </c>
    </row>
    <row r="1008" spans="1:7" ht="89.25">
      <c r="A1008" s="245" t="s">
        <v>529</v>
      </c>
      <c r="B1008" s="246" t="s">
        <v>66</v>
      </c>
      <c r="C1008" s="246" t="s">
        <v>386</v>
      </c>
      <c r="D1008" s="246" t="s">
        <v>737</v>
      </c>
      <c r="E1008" s="246" t="s">
        <v>1174</v>
      </c>
      <c r="F1008" s="247">
        <v>628030.87</v>
      </c>
      <c r="G1008" s="124" t="str">
        <f t="shared" si="17"/>
        <v>05010330080000</v>
      </c>
    </row>
    <row r="1009" spans="1:7" ht="25.5">
      <c r="A1009" s="245" t="s">
        <v>1320</v>
      </c>
      <c r="B1009" s="246" t="s">
        <v>66</v>
      </c>
      <c r="C1009" s="246" t="s">
        <v>386</v>
      </c>
      <c r="D1009" s="246" t="s">
        <v>737</v>
      </c>
      <c r="E1009" s="246" t="s">
        <v>1321</v>
      </c>
      <c r="F1009" s="247">
        <v>628030.87</v>
      </c>
      <c r="G1009" s="124" t="str">
        <f t="shared" si="17"/>
        <v>05010330080000200</v>
      </c>
    </row>
    <row r="1010" spans="1:7" ht="25.5">
      <c r="A1010" s="245" t="s">
        <v>1197</v>
      </c>
      <c r="B1010" s="246" t="s">
        <v>66</v>
      </c>
      <c r="C1010" s="246" t="s">
        <v>386</v>
      </c>
      <c r="D1010" s="246" t="s">
        <v>737</v>
      </c>
      <c r="E1010" s="246" t="s">
        <v>1198</v>
      </c>
      <c r="F1010" s="247">
        <v>628030.87</v>
      </c>
      <c r="G1010" s="124" t="str">
        <f t="shared" si="17"/>
        <v>05010330080000240</v>
      </c>
    </row>
    <row r="1011" spans="1:7">
      <c r="A1011" s="245" t="s">
        <v>1224</v>
      </c>
      <c r="B1011" s="246" t="s">
        <v>66</v>
      </c>
      <c r="C1011" s="246" t="s">
        <v>386</v>
      </c>
      <c r="D1011" s="246" t="s">
        <v>737</v>
      </c>
      <c r="E1011" s="246" t="s">
        <v>329</v>
      </c>
      <c r="F1011" s="247">
        <v>628030.87</v>
      </c>
      <c r="G1011" s="124" t="str">
        <f t="shared" si="17"/>
        <v>05010330080000244</v>
      </c>
    </row>
    <row r="1012" spans="1:7" ht="25.5">
      <c r="A1012" s="245" t="s">
        <v>596</v>
      </c>
      <c r="B1012" s="246" t="s">
        <v>66</v>
      </c>
      <c r="C1012" s="246" t="s">
        <v>386</v>
      </c>
      <c r="D1012" s="246" t="s">
        <v>997</v>
      </c>
      <c r="E1012" s="246" t="s">
        <v>1174</v>
      </c>
      <c r="F1012" s="247">
        <v>960000</v>
      </c>
      <c r="G1012" s="124" t="str">
        <f t="shared" si="17"/>
        <v>05011000000000</v>
      </c>
    </row>
    <row r="1013" spans="1:7" ht="25.5">
      <c r="A1013" s="245" t="s">
        <v>597</v>
      </c>
      <c r="B1013" s="246" t="s">
        <v>66</v>
      </c>
      <c r="C1013" s="246" t="s">
        <v>386</v>
      </c>
      <c r="D1013" s="246" t="s">
        <v>998</v>
      </c>
      <c r="E1013" s="246" t="s">
        <v>1174</v>
      </c>
      <c r="F1013" s="247">
        <v>960000</v>
      </c>
      <c r="G1013" s="124" t="str">
        <f t="shared" si="17"/>
        <v>05011050000000</v>
      </c>
    </row>
    <row r="1014" spans="1:7" ht="63.75">
      <c r="A1014" s="245" t="s">
        <v>528</v>
      </c>
      <c r="B1014" s="246" t="s">
        <v>66</v>
      </c>
      <c r="C1014" s="246" t="s">
        <v>386</v>
      </c>
      <c r="D1014" s="246" t="s">
        <v>736</v>
      </c>
      <c r="E1014" s="246" t="s">
        <v>1174</v>
      </c>
      <c r="F1014" s="247">
        <v>960000</v>
      </c>
      <c r="G1014" s="124" t="str">
        <f t="shared" si="17"/>
        <v>05011050080000</v>
      </c>
    </row>
    <row r="1015" spans="1:7">
      <c r="A1015" s="245" t="s">
        <v>1324</v>
      </c>
      <c r="B1015" s="246" t="s">
        <v>66</v>
      </c>
      <c r="C1015" s="246" t="s">
        <v>386</v>
      </c>
      <c r="D1015" s="246" t="s">
        <v>736</v>
      </c>
      <c r="E1015" s="246" t="s">
        <v>1325</v>
      </c>
      <c r="F1015" s="247">
        <v>960000</v>
      </c>
      <c r="G1015" s="124" t="str">
        <f t="shared" si="17"/>
        <v>05011050080000300</v>
      </c>
    </row>
    <row r="1016" spans="1:7">
      <c r="A1016" s="245" t="s">
        <v>531</v>
      </c>
      <c r="B1016" s="246" t="s">
        <v>66</v>
      </c>
      <c r="C1016" s="246" t="s">
        <v>386</v>
      </c>
      <c r="D1016" s="246" t="s">
        <v>736</v>
      </c>
      <c r="E1016" s="246" t="s">
        <v>532</v>
      </c>
      <c r="F1016" s="247">
        <v>960000</v>
      </c>
      <c r="G1016" s="124" t="str">
        <f t="shared" si="17"/>
        <v>05011050080000360</v>
      </c>
    </row>
    <row r="1017" spans="1:7" ht="25.5">
      <c r="A1017" s="245" t="s">
        <v>601</v>
      </c>
      <c r="B1017" s="246" t="s">
        <v>66</v>
      </c>
      <c r="C1017" s="246" t="s">
        <v>386</v>
      </c>
      <c r="D1017" s="246" t="s">
        <v>1011</v>
      </c>
      <c r="E1017" s="246" t="s">
        <v>1174</v>
      </c>
      <c r="F1017" s="247">
        <v>8949.92</v>
      </c>
      <c r="G1017" s="124" t="str">
        <f t="shared" si="17"/>
        <v>05019000000000</v>
      </c>
    </row>
    <row r="1018" spans="1:7" ht="25.5">
      <c r="A1018" s="245" t="s">
        <v>431</v>
      </c>
      <c r="B1018" s="246" t="s">
        <v>66</v>
      </c>
      <c r="C1018" s="246" t="s">
        <v>386</v>
      </c>
      <c r="D1018" s="246" t="s">
        <v>1015</v>
      </c>
      <c r="E1018" s="246" t="s">
        <v>1174</v>
      </c>
      <c r="F1018" s="247">
        <v>8949.92</v>
      </c>
      <c r="G1018" s="124" t="str">
        <f t="shared" si="17"/>
        <v>05019090000000</v>
      </c>
    </row>
    <row r="1019" spans="1:7" ht="25.5">
      <c r="A1019" s="245" t="s">
        <v>431</v>
      </c>
      <c r="B1019" s="246" t="s">
        <v>66</v>
      </c>
      <c r="C1019" s="246" t="s">
        <v>386</v>
      </c>
      <c r="D1019" s="246" t="s">
        <v>795</v>
      </c>
      <c r="E1019" s="246" t="s">
        <v>1174</v>
      </c>
      <c r="F1019" s="247">
        <v>8949.92</v>
      </c>
      <c r="G1019" s="124" t="str">
        <f t="shared" si="17"/>
        <v>05019090080000</v>
      </c>
    </row>
    <row r="1020" spans="1:7">
      <c r="A1020" s="245" t="s">
        <v>1322</v>
      </c>
      <c r="B1020" s="246" t="s">
        <v>66</v>
      </c>
      <c r="C1020" s="246" t="s">
        <v>386</v>
      </c>
      <c r="D1020" s="246" t="s">
        <v>795</v>
      </c>
      <c r="E1020" s="246" t="s">
        <v>1323</v>
      </c>
      <c r="F1020" s="247">
        <v>8949.92</v>
      </c>
      <c r="G1020" s="124" t="str">
        <f t="shared" si="17"/>
        <v>05019090080000800</v>
      </c>
    </row>
    <row r="1021" spans="1:7">
      <c r="A1021" s="245" t="s">
        <v>1202</v>
      </c>
      <c r="B1021" s="246" t="s">
        <v>66</v>
      </c>
      <c r="C1021" s="246" t="s">
        <v>386</v>
      </c>
      <c r="D1021" s="246" t="s">
        <v>795</v>
      </c>
      <c r="E1021" s="246" t="s">
        <v>1203</v>
      </c>
      <c r="F1021" s="247">
        <v>8949.92</v>
      </c>
      <c r="G1021" s="124" t="str">
        <f t="shared" si="17"/>
        <v>05019090080000850</v>
      </c>
    </row>
    <row r="1022" spans="1:7">
      <c r="A1022" s="245" t="s">
        <v>1057</v>
      </c>
      <c r="B1022" s="246" t="s">
        <v>66</v>
      </c>
      <c r="C1022" s="246" t="s">
        <v>386</v>
      </c>
      <c r="D1022" s="246" t="s">
        <v>795</v>
      </c>
      <c r="E1022" s="246" t="s">
        <v>1058</v>
      </c>
      <c r="F1022" s="247">
        <v>8949.92</v>
      </c>
      <c r="G1022" s="124" t="str">
        <f t="shared" si="17"/>
        <v>05019090080000853</v>
      </c>
    </row>
    <row r="1023" spans="1:7">
      <c r="A1023" s="245" t="s">
        <v>146</v>
      </c>
      <c r="B1023" s="246" t="s">
        <v>66</v>
      </c>
      <c r="C1023" s="246" t="s">
        <v>364</v>
      </c>
      <c r="D1023" s="246" t="s">
        <v>1174</v>
      </c>
      <c r="E1023" s="246" t="s">
        <v>1174</v>
      </c>
      <c r="F1023" s="247">
        <v>3168600</v>
      </c>
      <c r="G1023" s="124" t="str">
        <f t="shared" si="17"/>
        <v>0502</v>
      </c>
    </row>
    <row r="1024" spans="1:7" ht="25.5">
      <c r="A1024" s="245" t="s">
        <v>601</v>
      </c>
      <c r="B1024" s="246" t="s">
        <v>66</v>
      </c>
      <c r="C1024" s="246" t="s">
        <v>364</v>
      </c>
      <c r="D1024" s="246" t="s">
        <v>1011</v>
      </c>
      <c r="E1024" s="246" t="s">
        <v>1174</v>
      </c>
      <c r="F1024" s="247">
        <v>3168600</v>
      </c>
      <c r="G1024" s="124" t="str">
        <f t="shared" si="17"/>
        <v>05029000000000</v>
      </c>
    </row>
    <row r="1025" spans="1:7" ht="38.25">
      <c r="A1025" s="245" t="s">
        <v>427</v>
      </c>
      <c r="B1025" s="246" t="s">
        <v>66</v>
      </c>
      <c r="C1025" s="246" t="s">
        <v>364</v>
      </c>
      <c r="D1025" s="246" t="s">
        <v>1012</v>
      </c>
      <c r="E1025" s="246" t="s">
        <v>1174</v>
      </c>
      <c r="F1025" s="247">
        <v>3168600</v>
      </c>
      <c r="G1025" s="124" t="str">
        <f t="shared" si="17"/>
        <v>05029010000000</v>
      </c>
    </row>
    <row r="1026" spans="1:7" ht="38.25">
      <c r="A1026" s="245" t="s">
        <v>427</v>
      </c>
      <c r="B1026" s="246" t="s">
        <v>66</v>
      </c>
      <c r="C1026" s="246" t="s">
        <v>364</v>
      </c>
      <c r="D1026" s="246" t="s">
        <v>793</v>
      </c>
      <c r="E1026" s="246" t="s">
        <v>1174</v>
      </c>
      <c r="F1026" s="247">
        <v>3168600</v>
      </c>
      <c r="G1026" s="124" t="str">
        <f t="shared" si="17"/>
        <v>05029010080000</v>
      </c>
    </row>
    <row r="1027" spans="1:7" ht="25.5">
      <c r="A1027" s="245" t="s">
        <v>1320</v>
      </c>
      <c r="B1027" s="246" t="s">
        <v>66</v>
      </c>
      <c r="C1027" s="246" t="s">
        <v>364</v>
      </c>
      <c r="D1027" s="246" t="s">
        <v>793</v>
      </c>
      <c r="E1027" s="246" t="s">
        <v>1321</v>
      </c>
      <c r="F1027" s="247">
        <v>3168600</v>
      </c>
      <c r="G1027" s="124" t="str">
        <f t="shared" si="17"/>
        <v>05029010080000200</v>
      </c>
    </row>
    <row r="1028" spans="1:7" ht="25.5">
      <c r="A1028" s="245" t="s">
        <v>1197</v>
      </c>
      <c r="B1028" s="246" t="s">
        <v>66</v>
      </c>
      <c r="C1028" s="246" t="s">
        <v>364</v>
      </c>
      <c r="D1028" s="246" t="s">
        <v>793</v>
      </c>
      <c r="E1028" s="246" t="s">
        <v>1198</v>
      </c>
      <c r="F1028" s="247">
        <v>3168600</v>
      </c>
      <c r="G1028" s="124" t="str">
        <f t="shared" si="17"/>
        <v>05029010080000240</v>
      </c>
    </row>
    <row r="1029" spans="1:7">
      <c r="A1029" s="245" t="s">
        <v>1224</v>
      </c>
      <c r="B1029" s="246" t="s">
        <v>66</v>
      </c>
      <c r="C1029" s="246" t="s">
        <v>364</v>
      </c>
      <c r="D1029" s="246" t="s">
        <v>793</v>
      </c>
      <c r="E1029" s="246" t="s">
        <v>329</v>
      </c>
      <c r="F1029" s="247">
        <v>3168600</v>
      </c>
      <c r="G1029" s="124" t="str">
        <f t="shared" si="17"/>
        <v>05029010080000244</v>
      </c>
    </row>
    <row r="1030" spans="1:7">
      <c r="A1030" s="245" t="s">
        <v>141</v>
      </c>
      <c r="B1030" s="246" t="s">
        <v>66</v>
      </c>
      <c r="C1030" s="246" t="s">
        <v>1143</v>
      </c>
      <c r="D1030" s="246" t="s">
        <v>1174</v>
      </c>
      <c r="E1030" s="246" t="s">
        <v>1174</v>
      </c>
      <c r="F1030" s="247">
        <v>8523325.4399999995</v>
      </c>
      <c r="G1030" s="124" t="str">
        <f t="shared" si="17"/>
        <v>1000</v>
      </c>
    </row>
    <row r="1031" spans="1:7">
      <c r="A1031" s="245" t="s">
        <v>98</v>
      </c>
      <c r="B1031" s="246" t="s">
        <v>66</v>
      </c>
      <c r="C1031" s="246" t="s">
        <v>378</v>
      </c>
      <c r="D1031" s="246" t="s">
        <v>1174</v>
      </c>
      <c r="E1031" s="246" t="s">
        <v>1174</v>
      </c>
      <c r="F1031" s="247">
        <v>8523325.4399999995</v>
      </c>
      <c r="G1031" s="124" t="str">
        <f t="shared" si="17"/>
        <v>1003</v>
      </c>
    </row>
    <row r="1032" spans="1:7" ht="25.5">
      <c r="A1032" s="245" t="s">
        <v>442</v>
      </c>
      <c r="B1032" s="246" t="s">
        <v>66</v>
      </c>
      <c r="C1032" s="246" t="s">
        <v>378</v>
      </c>
      <c r="D1032" s="246" t="s">
        <v>971</v>
      </c>
      <c r="E1032" s="246" t="s">
        <v>1174</v>
      </c>
      <c r="F1032" s="247">
        <v>5025205.4400000004</v>
      </c>
      <c r="G1032" s="124" t="str">
        <f t="shared" si="17"/>
        <v>10030100000000</v>
      </c>
    </row>
    <row r="1033" spans="1:7" ht="38.25">
      <c r="A1033" s="245" t="s">
        <v>445</v>
      </c>
      <c r="B1033" s="246" t="s">
        <v>66</v>
      </c>
      <c r="C1033" s="246" t="s">
        <v>378</v>
      </c>
      <c r="D1033" s="246" t="s">
        <v>1134</v>
      </c>
      <c r="E1033" s="246" t="s">
        <v>1174</v>
      </c>
      <c r="F1033" s="247">
        <v>5025205.4400000004</v>
      </c>
      <c r="G1033" s="124" t="str">
        <f t="shared" si="17"/>
        <v>10030120000000</v>
      </c>
    </row>
    <row r="1034" spans="1:7" ht="114.75">
      <c r="A1034" s="245" t="s">
        <v>1356</v>
      </c>
      <c r="B1034" s="246" t="s">
        <v>66</v>
      </c>
      <c r="C1034" s="246" t="s">
        <v>378</v>
      </c>
      <c r="D1034" s="246" t="s">
        <v>1357</v>
      </c>
      <c r="E1034" s="246" t="s">
        <v>1174</v>
      </c>
      <c r="F1034" s="247">
        <v>5025205.4400000004</v>
      </c>
      <c r="G1034" s="124" t="str">
        <f t="shared" si="17"/>
        <v>10030120075870</v>
      </c>
    </row>
    <row r="1035" spans="1:7" ht="25.5">
      <c r="A1035" s="245" t="s">
        <v>1326</v>
      </c>
      <c r="B1035" s="246" t="s">
        <v>66</v>
      </c>
      <c r="C1035" s="246" t="s">
        <v>378</v>
      </c>
      <c r="D1035" s="246" t="s">
        <v>1357</v>
      </c>
      <c r="E1035" s="246" t="s">
        <v>1327</v>
      </c>
      <c r="F1035" s="247">
        <v>5025205.4400000004</v>
      </c>
      <c r="G1035" s="124" t="str">
        <f t="shared" si="17"/>
        <v>10030120075870400</v>
      </c>
    </row>
    <row r="1036" spans="1:7">
      <c r="A1036" s="245" t="s">
        <v>1208</v>
      </c>
      <c r="B1036" s="246" t="s">
        <v>66</v>
      </c>
      <c r="C1036" s="246" t="s">
        <v>378</v>
      </c>
      <c r="D1036" s="246" t="s">
        <v>1357</v>
      </c>
      <c r="E1036" s="246" t="s">
        <v>75</v>
      </c>
      <c r="F1036" s="247">
        <v>5025205.4400000004</v>
      </c>
      <c r="G1036" s="124" t="str">
        <f t="shared" si="17"/>
        <v>10030120075870410</v>
      </c>
    </row>
    <row r="1037" spans="1:7" ht="38.25">
      <c r="A1037" s="245" t="s">
        <v>404</v>
      </c>
      <c r="B1037" s="246" t="s">
        <v>66</v>
      </c>
      <c r="C1037" s="246" t="s">
        <v>378</v>
      </c>
      <c r="D1037" s="246" t="s">
        <v>1357</v>
      </c>
      <c r="E1037" s="246" t="s">
        <v>405</v>
      </c>
      <c r="F1037" s="247">
        <v>5025205.4400000004</v>
      </c>
      <c r="G1037" s="124" t="str">
        <f t="shared" si="17"/>
        <v>10030120075870412</v>
      </c>
    </row>
    <row r="1038" spans="1:7">
      <c r="A1038" s="245" t="s">
        <v>466</v>
      </c>
      <c r="B1038" s="246" t="s">
        <v>66</v>
      </c>
      <c r="C1038" s="246" t="s">
        <v>378</v>
      </c>
      <c r="D1038" s="246" t="s">
        <v>985</v>
      </c>
      <c r="E1038" s="246" t="s">
        <v>1174</v>
      </c>
      <c r="F1038" s="247">
        <v>3498120</v>
      </c>
      <c r="G1038" s="124" t="str">
        <f t="shared" si="17"/>
        <v>10030600000000</v>
      </c>
    </row>
    <row r="1039" spans="1:7" ht="25.5">
      <c r="A1039" s="245" t="s">
        <v>471</v>
      </c>
      <c r="B1039" s="246" t="s">
        <v>66</v>
      </c>
      <c r="C1039" s="246" t="s">
        <v>378</v>
      </c>
      <c r="D1039" s="246" t="s">
        <v>2115</v>
      </c>
      <c r="E1039" s="246" t="s">
        <v>1174</v>
      </c>
      <c r="F1039" s="247">
        <v>3498120</v>
      </c>
      <c r="G1039" s="124" t="str">
        <f t="shared" si="17"/>
        <v>10030630000000</v>
      </c>
    </row>
    <row r="1040" spans="1:7" ht="63.75">
      <c r="A1040" s="245" t="s">
        <v>1523</v>
      </c>
      <c r="B1040" s="246" t="s">
        <v>66</v>
      </c>
      <c r="C1040" s="246" t="s">
        <v>378</v>
      </c>
      <c r="D1040" s="246" t="s">
        <v>1232</v>
      </c>
      <c r="E1040" s="246" t="s">
        <v>1174</v>
      </c>
      <c r="F1040" s="247">
        <v>3498120</v>
      </c>
      <c r="G1040" s="124" t="str">
        <f t="shared" si="17"/>
        <v>100306300L4970</v>
      </c>
    </row>
    <row r="1041" spans="1:7">
      <c r="A1041" s="245" t="s">
        <v>1324</v>
      </c>
      <c r="B1041" s="246" t="s">
        <v>66</v>
      </c>
      <c r="C1041" s="246" t="s">
        <v>378</v>
      </c>
      <c r="D1041" s="246" t="s">
        <v>1232</v>
      </c>
      <c r="E1041" s="246" t="s">
        <v>1325</v>
      </c>
      <c r="F1041" s="247">
        <v>3498120</v>
      </c>
      <c r="G1041" s="124" t="str">
        <f t="shared" si="17"/>
        <v>100306300L4970300</v>
      </c>
    </row>
    <row r="1042" spans="1:7" ht="25.5">
      <c r="A1042" s="245" t="s">
        <v>1201</v>
      </c>
      <c r="B1042" s="246" t="s">
        <v>66</v>
      </c>
      <c r="C1042" s="246" t="s">
        <v>378</v>
      </c>
      <c r="D1042" s="246" t="s">
        <v>1232</v>
      </c>
      <c r="E1042" s="246" t="s">
        <v>557</v>
      </c>
      <c r="F1042" s="247">
        <v>3498120</v>
      </c>
      <c r="G1042" s="124" t="str">
        <f t="shared" si="17"/>
        <v>100306300L4970320</v>
      </c>
    </row>
    <row r="1043" spans="1:7">
      <c r="A1043" s="245" t="s">
        <v>2116</v>
      </c>
      <c r="B1043" s="246" t="s">
        <v>66</v>
      </c>
      <c r="C1043" s="246" t="s">
        <v>378</v>
      </c>
      <c r="D1043" s="246" t="s">
        <v>1232</v>
      </c>
      <c r="E1043" s="246" t="s">
        <v>602</v>
      </c>
      <c r="F1043" s="247">
        <v>3498120</v>
      </c>
      <c r="G1043" s="124" t="str">
        <f t="shared" si="17"/>
        <v>100306300L4970322</v>
      </c>
    </row>
    <row r="1044" spans="1:7" ht="25.5">
      <c r="A1044" s="245" t="s">
        <v>254</v>
      </c>
      <c r="B1044" s="246" t="s">
        <v>207</v>
      </c>
      <c r="C1044" s="246" t="s">
        <v>1174</v>
      </c>
      <c r="D1044" s="246" t="s">
        <v>1174</v>
      </c>
      <c r="E1044" s="246" t="s">
        <v>1174</v>
      </c>
      <c r="F1044" s="247">
        <v>1624032773.2</v>
      </c>
      <c r="G1044" s="124" t="str">
        <f t="shared" si="17"/>
        <v/>
      </c>
    </row>
    <row r="1045" spans="1:7">
      <c r="A1045" s="245" t="s">
        <v>140</v>
      </c>
      <c r="B1045" s="246" t="s">
        <v>207</v>
      </c>
      <c r="C1045" s="246" t="s">
        <v>1142</v>
      </c>
      <c r="D1045" s="246" t="s">
        <v>1174</v>
      </c>
      <c r="E1045" s="246" t="s">
        <v>1174</v>
      </c>
      <c r="F1045" s="247">
        <v>1558554519.3199999</v>
      </c>
      <c r="G1045" s="124" t="str">
        <f t="shared" si="17"/>
        <v>0700</v>
      </c>
    </row>
    <row r="1046" spans="1:7">
      <c r="A1046" s="245" t="s">
        <v>152</v>
      </c>
      <c r="B1046" s="246" t="s">
        <v>207</v>
      </c>
      <c r="C1046" s="246" t="s">
        <v>408</v>
      </c>
      <c r="D1046" s="246" t="s">
        <v>1174</v>
      </c>
      <c r="E1046" s="246" t="s">
        <v>1174</v>
      </c>
      <c r="F1046" s="247">
        <v>490845694.18000001</v>
      </c>
      <c r="G1046" s="124" t="str">
        <f t="shared" si="17"/>
        <v>0701</v>
      </c>
    </row>
    <row r="1047" spans="1:7" ht="25.5">
      <c r="A1047" s="245" t="s">
        <v>442</v>
      </c>
      <c r="B1047" s="246" t="s">
        <v>207</v>
      </c>
      <c r="C1047" s="246" t="s">
        <v>408</v>
      </c>
      <c r="D1047" s="246" t="s">
        <v>971</v>
      </c>
      <c r="E1047" s="246" t="s">
        <v>1174</v>
      </c>
      <c r="F1047" s="247">
        <v>490845694.18000001</v>
      </c>
      <c r="G1047" s="124" t="str">
        <f t="shared" si="17"/>
        <v>07010100000000</v>
      </c>
    </row>
    <row r="1048" spans="1:7" ht="25.5">
      <c r="A1048" s="245" t="s">
        <v>443</v>
      </c>
      <c r="B1048" s="246" t="s">
        <v>207</v>
      </c>
      <c r="C1048" s="246" t="s">
        <v>408</v>
      </c>
      <c r="D1048" s="246" t="s">
        <v>972</v>
      </c>
      <c r="E1048" s="246" t="s">
        <v>1174</v>
      </c>
      <c r="F1048" s="247">
        <v>490845694.18000001</v>
      </c>
      <c r="G1048" s="124" t="str">
        <f t="shared" si="17"/>
        <v>07010110000000</v>
      </c>
    </row>
    <row r="1049" spans="1:7" ht="89.25">
      <c r="A1049" s="245" t="s">
        <v>2124</v>
      </c>
      <c r="B1049" s="246" t="s">
        <v>207</v>
      </c>
      <c r="C1049" s="246" t="s">
        <v>408</v>
      </c>
      <c r="D1049" s="246" t="s">
        <v>2125</v>
      </c>
      <c r="E1049" s="246" t="s">
        <v>1174</v>
      </c>
      <c r="F1049" s="247">
        <v>1050714</v>
      </c>
      <c r="G1049" s="124" t="str">
        <f t="shared" si="17"/>
        <v>07010110027242</v>
      </c>
    </row>
    <row r="1050" spans="1:7" ht="51">
      <c r="A1050" s="245" t="s">
        <v>1319</v>
      </c>
      <c r="B1050" s="246" t="s">
        <v>207</v>
      </c>
      <c r="C1050" s="246" t="s">
        <v>408</v>
      </c>
      <c r="D1050" s="246" t="s">
        <v>2125</v>
      </c>
      <c r="E1050" s="246" t="s">
        <v>273</v>
      </c>
      <c r="F1050" s="247">
        <v>1050714</v>
      </c>
      <c r="G1050" s="124" t="str">
        <f t="shared" si="17"/>
        <v>07010110027242100</v>
      </c>
    </row>
    <row r="1051" spans="1:7">
      <c r="A1051" s="245" t="s">
        <v>1191</v>
      </c>
      <c r="B1051" s="246" t="s">
        <v>207</v>
      </c>
      <c r="C1051" s="246" t="s">
        <v>408</v>
      </c>
      <c r="D1051" s="246" t="s">
        <v>2125</v>
      </c>
      <c r="E1051" s="246" t="s">
        <v>133</v>
      </c>
      <c r="F1051" s="247">
        <v>1050714</v>
      </c>
      <c r="G1051" s="124" t="str">
        <f t="shared" si="17"/>
        <v>07010110027242110</v>
      </c>
    </row>
    <row r="1052" spans="1:7">
      <c r="A1052" s="245" t="s">
        <v>1138</v>
      </c>
      <c r="B1052" s="246" t="s">
        <v>207</v>
      </c>
      <c r="C1052" s="246" t="s">
        <v>408</v>
      </c>
      <c r="D1052" s="246" t="s">
        <v>2125</v>
      </c>
      <c r="E1052" s="246" t="s">
        <v>342</v>
      </c>
      <c r="F1052" s="247">
        <v>807000</v>
      </c>
      <c r="G1052" s="124" t="str">
        <f t="shared" si="17"/>
        <v>07010110027242111</v>
      </c>
    </row>
    <row r="1053" spans="1:7" ht="38.25">
      <c r="A1053" s="245" t="s">
        <v>1139</v>
      </c>
      <c r="B1053" s="246" t="s">
        <v>207</v>
      </c>
      <c r="C1053" s="246" t="s">
        <v>408</v>
      </c>
      <c r="D1053" s="246" t="s">
        <v>2125</v>
      </c>
      <c r="E1053" s="246" t="s">
        <v>1056</v>
      </c>
      <c r="F1053" s="247">
        <v>243714</v>
      </c>
      <c r="G1053" s="124" t="str">
        <f t="shared" si="17"/>
        <v>07010110027242119</v>
      </c>
    </row>
    <row r="1054" spans="1:7" ht="102">
      <c r="A1054" s="245" t="s">
        <v>410</v>
      </c>
      <c r="B1054" s="246" t="s">
        <v>207</v>
      </c>
      <c r="C1054" s="246" t="s">
        <v>408</v>
      </c>
      <c r="D1054" s="246" t="s">
        <v>742</v>
      </c>
      <c r="E1054" s="246" t="s">
        <v>1174</v>
      </c>
      <c r="F1054" s="247">
        <v>61631751.810000002</v>
      </c>
      <c r="G1054" s="124" t="str">
        <f t="shared" si="17"/>
        <v>07010110040010</v>
      </c>
    </row>
    <row r="1055" spans="1:7" ht="51">
      <c r="A1055" s="245" t="s">
        <v>1319</v>
      </c>
      <c r="B1055" s="246" t="s">
        <v>207</v>
      </c>
      <c r="C1055" s="246" t="s">
        <v>408</v>
      </c>
      <c r="D1055" s="246" t="s">
        <v>742</v>
      </c>
      <c r="E1055" s="246" t="s">
        <v>273</v>
      </c>
      <c r="F1055" s="247">
        <v>29288683.09</v>
      </c>
      <c r="G1055" s="124" t="str">
        <f t="shared" si="17"/>
        <v>07010110040010100</v>
      </c>
    </row>
    <row r="1056" spans="1:7">
      <c r="A1056" s="245" t="s">
        <v>1191</v>
      </c>
      <c r="B1056" s="246" t="s">
        <v>207</v>
      </c>
      <c r="C1056" s="246" t="s">
        <v>408</v>
      </c>
      <c r="D1056" s="246" t="s">
        <v>742</v>
      </c>
      <c r="E1056" s="246" t="s">
        <v>133</v>
      </c>
      <c r="F1056" s="247">
        <v>29288683.09</v>
      </c>
      <c r="G1056" s="124" t="str">
        <f t="shared" si="17"/>
        <v>07010110040010110</v>
      </c>
    </row>
    <row r="1057" spans="1:7">
      <c r="A1057" s="245" t="s">
        <v>1138</v>
      </c>
      <c r="B1057" s="246" t="s">
        <v>207</v>
      </c>
      <c r="C1057" s="246" t="s">
        <v>408</v>
      </c>
      <c r="D1057" s="246" t="s">
        <v>742</v>
      </c>
      <c r="E1057" s="246" t="s">
        <v>342</v>
      </c>
      <c r="F1057" s="247">
        <v>22646184</v>
      </c>
      <c r="G1057" s="124" t="str">
        <f t="shared" si="17"/>
        <v>07010110040010111</v>
      </c>
    </row>
    <row r="1058" spans="1:7" ht="25.5">
      <c r="A1058" s="245" t="s">
        <v>1147</v>
      </c>
      <c r="B1058" s="246" t="s">
        <v>207</v>
      </c>
      <c r="C1058" s="246" t="s">
        <v>408</v>
      </c>
      <c r="D1058" s="246" t="s">
        <v>742</v>
      </c>
      <c r="E1058" s="246" t="s">
        <v>391</v>
      </c>
      <c r="F1058" s="247">
        <v>43318.09</v>
      </c>
      <c r="G1058" s="124" t="str">
        <f t="shared" si="17"/>
        <v>07010110040010112</v>
      </c>
    </row>
    <row r="1059" spans="1:7" ht="38.25">
      <c r="A1059" s="245" t="s">
        <v>1139</v>
      </c>
      <c r="B1059" s="246" t="s">
        <v>207</v>
      </c>
      <c r="C1059" s="246" t="s">
        <v>408</v>
      </c>
      <c r="D1059" s="246" t="s">
        <v>742</v>
      </c>
      <c r="E1059" s="246" t="s">
        <v>1056</v>
      </c>
      <c r="F1059" s="247">
        <v>6599181</v>
      </c>
      <c r="G1059" s="124" t="str">
        <f t="shared" si="17"/>
        <v>07010110040010119</v>
      </c>
    </row>
    <row r="1060" spans="1:7">
      <c r="A1060" s="245" t="s">
        <v>2117</v>
      </c>
      <c r="B1060" s="246" t="s">
        <v>207</v>
      </c>
      <c r="C1060" s="246" t="s">
        <v>408</v>
      </c>
      <c r="D1060" s="246" t="s">
        <v>742</v>
      </c>
      <c r="E1060" s="246" t="s">
        <v>391</v>
      </c>
      <c r="F1060" s="247">
        <v>36138.04</v>
      </c>
      <c r="G1060" s="124" t="str">
        <f t="shared" si="17"/>
        <v>07010110040010112</v>
      </c>
    </row>
    <row r="1061" spans="1:7" ht="25.5">
      <c r="A1061" s="245" t="s">
        <v>1320</v>
      </c>
      <c r="B1061" s="246" t="s">
        <v>207</v>
      </c>
      <c r="C1061" s="246" t="s">
        <v>408</v>
      </c>
      <c r="D1061" s="246" t="s">
        <v>742</v>
      </c>
      <c r="E1061" s="246" t="s">
        <v>1321</v>
      </c>
      <c r="F1061" s="247">
        <v>31652421.34</v>
      </c>
      <c r="G1061" s="124" t="str">
        <f t="shared" si="17"/>
        <v>07010110040010200</v>
      </c>
    </row>
    <row r="1062" spans="1:7" ht="25.5">
      <c r="A1062" s="245" t="s">
        <v>1197</v>
      </c>
      <c r="B1062" s="246" t="s">
        <v>207</v>
      </c>
      <c r="C1062" s="246" t="s">
        <v>408</v>
      </c>
      <c r="D1062" s="246" t="s">
        <v>742</v>
      </c>
      <c r="E1062" s="246" t="s">
        <v>1198</v>
      </c>
      <c r="F1062" s="247">
        <v>31652421.34</v>
      </c>
      <c r="G1062" s="124" t="str">
        <f t="shared" si="17"/>
        <v>07010110040010240</v>
      </c>
    </row>
    <row r="1063" spans="1:7">
      <c r="A1063" s="245" t="s">
        <v>1224</v>
      </c>
      <c r="B1063" s="246" t="s">
        <v>207</v>
      </c>
      <c r="C1063" s="246" t="s">
        <v>408</v>
      </c>
      <c r="D1063" s="246" t="s">
        <v>742</v>
      </c>
      <c r="E1063" s="246" t="s">
        <v>329</v>
      </c>
      <c r="F1063" s="247">
        <v>31652421.34</v>
      </c>
      <c r="G1063" s="124" t="str">
        <f t="shared" si="17"/>
        <v>07010110040010244</v>
      </c>
    </row>
    <row r="1064" spans="1:7">
      <c r="A1064" s="245" t="s">
        <v>1322</v>
      </c>
      <c r="B1064" s="246" t="s">
        <v>207</v>
      </c>
      <c r="C1064" s="246" t="s">
        <v>408</v>
      </c>
      <c r="D1064" s="246" t="s">
        <v>742</v>
      </c>
      <c r="E1064" s="246" t="s">
        <v>1323</v>
      </c>
      <c r="F1064" s="247">
        <v>654509.34</v>
      </c>
      <c r="G1064" s="124" t="str">
        <f t="shared" si="17"/>
        <v>07010110040010800</v>
      </c>
    </row>
    <row r="1065" spans="1:7">
      <c r="A1065" s="245" t="s">
        <v>1211</v>
      </c>
      <c r="B1065" s="246" t="s">
        <v>207</v>
      </c>
      <c r="C1065" s="246" t="s">
        <v>408</v>
      </c>
      <c r="D1065" s="246" t="s">
        <v>742</v>
      </c>
      <c r="E1065" s="246" t="s">
        <v>201</v>
      </c>
      <c r="F1065" s="247">
        <v>33521</v>
      </c>
      <c r="G1065" s="124" t="str">
        <f t="shared" ref="G1065:G1128" si="18">CONCATENATE(C1065,D1065,E1065)</f>
        <v>07010110040010830</v>
      </c>
    </row>
    <row r="1066" spans="1:7" ht="25.5">
      <c r="A1066" s="245" t="s">
        <v>1163</v>
      </c>
      <c r="B1066" s="246" t="s">
        <v>207</v>
      </c>
      <c r="C1066" s="246" t="s">
        <v>408</v>
      </c>
      <c r="D1066" s="246" t="s">
        <v>742</v>
      </c>
      <c r="E1066" s="246" t="s">
        <v>432</v>
      </c>
      <c r="F1066" s="247">
        <v>33521</v>
      </c>
      <c r="G1066" s="124" t="str">
        <f t="shared" si="18"/>
        <v>07010110040010831</v>
      </c>
    </row>
    <row r="1067" spans="1:7">
      <c r="A1067" s="245" t="s">
        <v>1202</v>
      </c>
      <c r="B1067" s="246" t="s">
        <v>207</v>
      </c>
      <c r="C1067" s="246" t="s">
        <v>408</v>
      </c>
      <c r="D1067" s="246" t="s">
        <v>742</v>
      </c>
      <c r="E1067" s="246" t="s">
        <v>1203</v>
      </c>
      <c r="F1067" s="247">
        <v>620988.34</v>
      </c>
      <c r="G1067" s="124" t="str">
        <f t="shared" si="18"/>
        <v>07010110040010850</v>
      </c>
    </row>
    <row r="1068" spans="1:7">
      <c r="A1068" s="245" t="s">
        <v>1057</v>
      </c>
      <c r="B1068" s="246" t="s">
        <v>207</v>
      </c>
      <c r="C1068" s="246" t="s">
        <v>408</v>
      </c>
      <c r="D1068" s="246" t="s">
        <v>742</v>
      </c>
      <c r="E1068" s="246" t="s">
        <v>1058</v>
      </c>
      <c r="F1068" s="247">
        <v>620988.34</v>
      </c>
      <c r="G1068" s="124" t="str">
        <f t="shared" si="18"/>
        <v>07010110040010853</v>
      </c>
    </row>
    <row r="1069" spans="1:7" ht="140.25">
      <c r="A1069" s="245" t="s">
        <v>572</v>
      </c>
      <c r="B1069" s="246" t="s">
        <v>207</v>
      </c>
      <c r="C1069" s="246" t="s">
        <v>408</v>
      </c>
      <c r="D1069" s="246" t="s">
        <v>743</v>
      </c>
      <c r="E1069" s="246" t="s">
        <v>1174</v>
      </c>
      <c r="F1069" s="247">
        <v>49022846</v>
      </c>
      <c r="G1069" s="124" t="str">
        <f t="shared" si="18"/>
        <v>07010110041010</v>
      </c>
    </row>
    <row r="1070" spans="1:7" ht="51">
      <c r="A1070" s="245" t="s">
        <v>1319</v>
      </c>
      <c r="B1070" s="246" t="s">
        <v>207</v>
      </c>
      <c r="C1070" s="246" t="s">
        <v>408</v>
      </c>
      <c r="D1070" s="246" t="s">
        <v>743</v>
      </c>
      <c r="E1070" s="246" t="s">
        <v>273</v>
      </c>
      <c r="F1070" s="247">
        <v>49022846</v>
      </c>
      <c r="G1070" s="124" t="str">
        <f t="shared" si="18"/>
        <v>07010110041010100</v>
      </c>
    </row>
    <row r="1071" spans="1:7">
      <c r="A1071" s="245" t="s">
        <v>1191</v>
      </c>
      <c r="B1071" s="246" t="s">
        <v>207</v>
      </c>
      <c r="C1071" s="246" t="s">
        <v>408</v>
      </c>
      <c r="D1071" s="246" t="s">
        <v>743</v>
      </c>
      <c r="E1071" s="246" t="s">
        <v>133</v>
      </c>
      <c r="F1071" s="247">
        <v>49022846</v>
      </c>
      <c r="G1071" s="124" t="str">
        <f t="shared" si="18"/>
        <v>07010110041010110</v>
      </c>
    </row>
    <row r="1072" spans="1:7">
      <c r="A1072" s="245" t="s">
        <v>1138</v>
      </c>
      <c r="B1072" s="246" t="s">
        <v>207</v>
      </c>
      <c r="C1072" s="246" t="s">
        <v>408</v>
      </c>
      <c r="D1072" s="246" t="s">
        <v>743</v>
      </c>
      <c r="E1072" s="246" t="s">
        <v>342</v>
      </c>
      <c r="F1072" s="247">
        <v>37625000</v>
      </c>
      <c r="G1072" s="124" t="str">
        <f t="shared" si="18"/>
        <v>07010110041010111</v>
      </c>
    </row>
    <row r="1073" spans="1:7" ht="38.25">
      <c r="A1073" s="245" t="s">
        <v>1139</v>
      </c>
      <c r="B1073" s="246" t="s">
        <v>207</v>
      </c>
      <c r="C1073" s="246" t="s">
        <v>408</v>
      </c>
      <c r="D1073" s="246" t="s">
        <v>743</v>
      </c>
      <c r="E1073" s="246" t="s">
        <v>1056</v>
      </c>
      <c r="F1073" s="247">
        <v>11397846</v>
      </c>
      <c r="G1073" s="124" t="str">
        <f t="shared" si="18"/>
        <v>07010110041010119</v>
      </c>
    </row>
    <row r="1074" spans="1:7" ht="114.75">
      <c r="A1074" s="245" t="s">
        <v>2118</v>
      </c>
      <c r="B1074" s="246" t="s">
        <v>207</v>
      </c>
      <c r="C1074" s="246" t="s">
        <v>408</v>
      </c>
      <c r="D1074" s="246" t="s">
        <v>2119</v>
      </c>
      <c r="E1074" s="246" t="s">
        <v>1174</v>
      </c>
      <c r="F1074" s="247">
        <v>20000</v>
      </c>
      <c r="G1074" s="124" t="str">
        <f t="shared" si="18"/>
        <v>07010110043010</v>
      </c>
    </row>
    <row r="1075" spans="1:7" ht="25.5">
      <c r="A1075" s="245" t="s">
        <v>1320</v>
      </c>
      <c r="B1075" s="246" t="s">
        <v>207</v>
      </c>
      <c r="C1075" s="246" t="s">
        <v>408</v>
      </c>
      <c r="D1075" s="246" t="s">
        <v>2119</v>
      </c>
      <c r="E1075" s="246" t="s">
        <v>1321</v>
      </c>
      <c r="F1075" s="247">
        <v>20000</v>
      </c>
      <c r="G1075" s="124" t="str">
        <f t="shared" si="18"/>
        <v>07010110043010200</v>
      </c>
    </row>
    <row r="1076" spans="1:7" ht="25.5">
      <c r="A1076" s="245" t="s">
        <v>1197</v>
      </c>
      <c r="B1076" s="246" t="s">
        <v>207</v>
      </c>
      <c r="C1076" s="246" t="s">
        <v>408</v>
      </c>
      <c r="D1076" s="246" t="s">
        <v>2119</v>
      </c>
      <c r="E1076" s="246" t="s">
        <v>1198</v>
      </c>
      <c r="F1076" s="247">
        <v>20000</v>
      </c>
      <c r="G1076" s="124" t="str">
        <f t="shared" si="18"/>
        <v>07010110043010240</v>
      </c>
    </row>
    <row r="1077" spans="1:7">
      <c r="A1077" s="245" t="s">
        <v>1224</v>
      </c>
      <c r="B1077" s="246" t="s">
        <v>207</v>
      </c>
      <c r="C1077" s="246" t="s">
        <v>408</v>
      </c>
      <c r="D1077" s="246" t="s">
        <v>2119</v>
      </c>
      <c r="E1077" s="246" t="s">
        <v>329</v>
      </c>
      <c r="F1077" s="247">
        <v>20000</v>
      </c>
      <c r="G1077" s="124" t="str">
        <f t="shared" si="18"/>
        <v>07010110043010244</v>
      </c>
    </row>
    <row r="1078" spans="1:7" ht="102">
      <c r="A1078" s="245" t="s">
        <v>573</v>
      </c>
      <c r="B1078" s="246" t="s">
        <v>207</v>
      </c>
      <c r="C1078" s="246" t="s">
        <v>408</v>
      </c>
      <c r="D1078" s="246" t="s">
        <v>744</v>
      </c>
      <c r="E1078" s="246" t="s">
        <v>1174</v>
      </c>
      <c r="F1078" s="247">
        <v>1134598.9099999999</v>
      </c>
      <c r="G1078" s="124" t="str">
        <f t="shared" si="18"/>
        <v>07010110047010</v>
      </c>
    </row>
    <row r="1079" spans="1:7" ht="51">
      <c r="A1079" s="245" t="s">
        <v>1319</v>
      </c>
      <c r="B1079" s="246" t="s">
        <v>207</v>
      </c>
      <c r="C1079" s="246" t="s">
        <v>408</v>
      </c>
      <c r="D1079" s="246" t="s">
        <v>744</v>
      </c>
      <c r="E1079" s="246" t="s">
        <v>273</v>
      </c>
      <c r="F1079" s="247">
        <v>1134598.9099999999</v>
      </c>
      <c r="G1079" s="124" t="str">
        <f t="shared" si="18"/>
        <v>07010110047010100</v>
      </c>
    </row>
    <row r="1080" spans="1:7">
      <c r="A1080" s="245" t="s">
        <v>1191</v>
      </c>
      <c r="B1080" s="246" t="s">
        <v>207</v>
      </c>
      <c r="C1080" s="246" t="s">
        <v>408</v>
      </c>
      <c r="D1080" s="246" t="s">
        <v>744</v>
      </c>
      <c r="E1080" s="246" t="s">
        <v>133</v>
      </c>
      <c r="F1080" s="247">
        <v>1134598.9099999999</v>
      </c>
      <c r="G1080" s="124" t="str">
        <f t="shared" si="18"/>
        <v>07010110047010110</v>
      </c>
    </row>
    <row r="1081" spans="1:7" ht="25.5">
      <c r="A1081" s="245" t="s">
        <v>1147</v>
      </c>
      <c r="B1081" s="246" t="s">
        <v>207</v>
      </c>
      <c r="C1081" s="246" t="s">
        <v>408</v>
      </c>
      <c r="D1081" s="246" t="s">
        <v>744</v>
      </c>
      <c r="E1081" s="246" t="s">
        <v>391</v>
      </c>
      <c r="F1081" s="247">
        <v>1134598.9099999999</v>
      </c>
      <c r="G1081" s="124" t="str">
        <f t="shared" si="18"/>
        <v>07010110047010112</v>
      </c>
    </row>
    <row r="1082" spans="1:7" ht="102">
      <c r="A1082" s="245" t="s">
        <v>574</v>
      </c>
      <c r="B1082" s="246" t="s">
        <v>207</v>
      </c>
      <c r="C1082" s="246" t="s">
        <v>408</v>
      </c>
      <c r="D1082" s="246" t="s">
        <v>745</v>
      </c>
      <c r="E1082" s="246" t="s">
        <v>1174</v>
      </c>
      <c r="F1082" s="247">
        <v>54832731.530000001</v>
      </c>
      <c r="G1082" s="124" t="str">
        <f t="shared" si="18"/>
        <v>0701011004Г010</v>
      </c>
    </row>
    <row r="1083" spans="1:7" ht="25.5">
      <c r="A1083" s="245" t="s">
        <v>1320</v>
      </c>
      <c r="B1083" s="246" t="s">
        <v>207</v>
      </c>
      <c r="C1083" s="246" t="s">
        <v>408</v>
      </c>
      <c r="D1083" s="246" t="s">
        <v>745</v>
      </c>
      <c r="E1083" s="246" t="s">
        <v>1321</v>
      </c>
      <c r="F1083" s="247">
        <v>54832731.530000001</v>
      </c>
      <c r="G1083" s="124" t="str">
        <f t="shared" si="18"/>
        <v>0701011004Г010200</v>
      </c>
    </row>
    <row r="1084" spans="1:7" ht="25.5">
      <c r="A1084" s="245" t="s">
        <v>1197</v>
      </c>
      <c r="B1084" s="246" t="s">
        <v>207</v>
      </c>
      <c r="C1084" s="246" t="s">
        <v>408</v>
      </c>
      <c r="D1084" s="246" t="s">
        <v>745</v>
      </c>
      <c r="E1084" s="246" t="s">
        <v>1198</v>
      </c>
      <c r="F1084" s="247">
        <v>54832731.530000001</v>
      </c>
      <c r="G1084" s="124" t="str">
        <f t="shared" si="18"/>
        <v>0701011004Г010240</v>
      </c>
    </row>
    <row r="1085" spans="1:7">
      <c r="A1085" s="245" t="s">
        <v>1224</v>
      </c>
      <c r="B1085" s="246" t="s">
        <v>207</v>
      </c>
      <c r="C1085" s="246" t="s">
        <v>408</v>
      </c>
      <c r="D1085" s="246" t="s">
        <v>745</v>
      </c>
      <c r="E1085" s="246" t="s">
        <v>329</v>
      </c>
      <c r="F1085" s="247">
        <v>6874788.1200000001</v>
      </c>
      <c r="G1085" s="124" t="str">
        <f t="shared" si="18"/>
        <v>0701011004Г010244</v>
      </c>
    </row>
    <row r="1086" spans="1:7">
      <c r="A1086" s="245" t="s">
        <v>1706</v>
      </c>
      <c r="B1086" s="246" t="s">
        <v>207</v>
      </c>
      <c r="C1086" s="246" t="s">
        <v>408</v>
      </c>
      <c r="D1086" s="246" t="s">
        <v>745</v>
      </c>
      <c r="E1086" s="246" t="s">
        <v>1707</v>
      </c>
      <c r="F1086" s="247">
        <v>47957943.409999996</v>
      </c>
      <c r="G1086" s="124" t="str">
        <f t="shared" si="18"/>
        <v>0701011004Г010247</v>
      </c>
    </row>
    <row r="1087" spans="1:7" ht="114.75">
      <c r="A1087" s="245" t="s">
        <v>1796</v>
      </c>
      <c r="B1087" s="246" t="s">
        <v>207</v>
      </c>
      <c r="C1087" s="246" t="s">
        <v>408</v>
      </c>
      <c r="D1087" s="246" t="s">
        <v>1797</v>
      </c>
      <c r="E1087" s="246" t="s">
        <v>1174</v>
      </c>
      <c r="F1087" s="247">
        <v>1821701.49</v>
      </c>
      <c r="G1087" s="124" t="str">
        <f t="shared" si="18"/>
        <v>0701011004М010</v>
      </c>
    </row>
    <row r="1088" spans="1:7" ht="25.5">
      <c r="A1088" s="245" t="s">
        <v>1320</v>
      </c>
      <c r="B1088" s="246" t="s">
        <v>207</v>
      </c>
      <c r="C1088" s="246" t="s">
        <v>408</v>
      </c>
      <c r="D1088" s="246" t="s">
        <v>1797</v>
      </c>
      <c r="E1088" s="246" t="s">
        <v>1321</v>
      </c>
      <c r="F1088" s="247">
        <v>1821701.49</v>
      </c>
      <c r="G1088" s="124" t="str">
        <f t="shared" si="18"/>
        <v>0701011004М010200</v>
      </c>
    </row>
    <row r="1089" spans="1:7" ht="25.5">
      <c r="A1089" s="245" t="s">
        <v>1197</v>
      </c>
      <c r="B1089" s="246" t="s">
        <v>207</v>
      </c>
      <c r="C1089" s="246" t="s">
        <v>408</v>
      </c>
      <c r="D1089" s="246" t="s">
        <v>1797</v>
      </c>
      <c r="E1089" s="246" t="s">
        <v>1198</v>
      </c>
      <c r="F1089" s="247">
        <v>1821701.49</v>
      </c>
      <c r="G1089" s="124" t="str">
        <f t="shared" si="18"/>
        <v>0701011004М010240</v>
      </c>
    </row>
    <row r="1090" spans="1:7">
      <c r="A1090" s="245" t="s">
        <v>1224</v>
      </c>
      <c r="B1090" s="246" t="s">
        <v>207</v>
      </c>
      <c r="C1090" s="246" t="s">
        <v>408</v>
      </c>
      <c r="D1090" s="246" t="s">
        <v>1797</v>
      </c>
      <c r="E1090" s="246" t="s">
        <v>329</v>
      </c>
      <c r="F1090" s="247">
        <v>1821701.49</v>
      </c>
      <c r="G1090" s="124" t="str">
        <f t="shared" si="18"/>
        <v>0701011004М010244</v>
      </c>
    </row>
    <row r="1091" spans="1:7" ht="89.25">
      <c r="A1091" s="245" t="s">
        <v>575</v>
      </c>
      <c r="B1091" s="246" t="s">
        <v>207</v>
      </c>
      <c r="C1091" s="246" t="s">
        <v>408</v>
      </c>
      <c r="D1091" s="246" t="s">
        <v>746</v>
      </c>
      <c r="E1091" s="246" t="s">
        <v>1174</v>
      </c>
      <c r="F1091" s="247">
        <v>41000000</v>
      </c>
      <c r="G1091" s="124" t="str">
        <f t="shared" si="18"/>
        <v>0701011004П010</v>
      </c>
    </row>
    <row r="1092" spans="1:7" ht="25.5">
      <c r="A1092" s="245" t="s">
        <v>1320</v>
      </c>
      <c r="B1092" s="246" t="s">
        <v>207</v>
      </c>
      <c r="C1092" s="246" t="s">
        <v>408</v>
      </c>
      <c r="D1092" s="246" t="s">
        <v>746</v>
      </c>
      <c r="E1092" s="246" t="s">
        <v>1321</v>
      </c>
      <c r="F1092" s="247">
        <v>41000000</v>
      </c>
      <c r="G1092" s="124" t="str">
        <f t="shared" si="18"/>
        <v>0701011004П010200</v>
      </c>
    </row>
    <row r="1093" spans="1:7" ht="25.5">
      <c r="A1093" s="245" t="s">
        <v>1197</v>
      </c>
      <c r="B1093" s="246" t="s">
        <v>207</v>
      </c>
      <c r="C1093" s="246" t="s">
        <v>408</v>
      </c>
      <c r="D1093" s="246" t="s">
        <v>746</v>
      </c>
      <c r="E1093" s="246" t="s">
        <v>1198</v>
      </c>
      <c r="F1093" s="247">
        <v>41000000</v>
      </c>
      <c r="G1093" s="124" t="str">
        <f t="shared" si="18"/>
        <v>0701011004П010240</v>
      </c>
    </row>
    <row r="1094" spans="1:7">
      <c r="A1094" s="245" t="s">
        <v>1224</v>
      </c>
      <c r="B1094" s="246" t="s">
        <v>207</v>
      </c>
      <c r="C1094" s="246" t="s">
        <v>408</v>
      </c>
      <c r="D1094" s="246" t="s">
        <v>746</v>
      </c>
      <c r="E1094" s="246" t="s">
        <v>329</v>
      </c>
      <c r="F1094" s="247">
        <v>41000000</v>
      </c>
      <c r="G1094" s="124" t="str">
        <f t="shared" si="18"/>
        <v>0701011004П010244</v>
      </c>
    </row>
    <row r="1095" spans="1:7" ht="63.75">
      <c r="A1095" s="245" t="s">
        <v>2120</v>
      </c>
      <c r="B1095" s="246" t="s">
        <v>207</v>
      </c>
      <c r="C1095" s="246" t="s">
        <v>408</v>
      </c>
      <c r="D1095" s="246" t="s">
        <v>2121</v>
      </c>
      <c r="E1095" s="246" t="s">
        <v>1174</v>
      </c>
      <c r="F1095" s="247">
        <v>3304071</v>
      </c>
      <c r="G1095" s="124" t="str">
        <f t="shared" si="18"/>
        <v>0701011004Ф000</v>
      </c>
    </row>
    <row r="1096" spans="1:7" ht="25.5">
      <c r="A1096" s="245" t="s">
        <v>1320</v>
      </c>
      <c r="B1096" s="246" t="s">
        <v>207</v>
      </c>
      <c r="C1096" s="246" t="s">
        <v>408</v>
      </c>
      <c r="D1096" s="246" t="s">
        <v>2121</v>
      </c>
      <c r="E1096" s="246" t="s">
        <v>1321</v>
      </c>
      <c r="F1096" s="247">
        <v>3304071</v>
      </c>
      <c r="G1096" s="124" t="str">
        <f t="shared" si="18"/>
        <v>0701011004Ф000200</v>
      </c>
    </row>
    <row r="1097" spans="1:7" ht="25.5">
      <c r="A1097" s="245" t="s">
        <v>1197</v>
      </c>
      <c r="B1097" s="246" t="s">
        <v>207</v>
      </c>
      <c r="C1097" s="246" t="s">
        <v>408</v>
      </c>
      <c r="D1097" s="246" t="s">
        <v>2121</v>
      </c>
      <c r="E1097" s="246" t="s">
        <v>1198</v>
      </c>
      <c r="F1097" s="247">
        <v>3304071</v>
      </c>
      <c r="G1097" s="124" t="str">
        <f t="shared" si="18"/>
        <v>0701011004Ф000240</v>
      </c>
    </row>
    <row r="1098" spans="1:7">
      <c r="A1098" s="245" t="s">
        <v>1224</v>
      </c>
      <c r="B1098" s="246" t="s">
        <v>207</v>
      </c>
      <c r="C1098" s="246" t="s">
        <v>408</v>
      </c>
      <c r="D1098" s="246" t="s">
        <v>2121</v>
      </c>
      <c r="E1098" s="246" t="s">
        <v>329</v>
      </c>
      <c r="F1098" s="247">
        <v>3304071</v>
      </c>
      <c r="G1098" s="124" t="str">
        <f t="shared" si="18"/>
        <v>0701011004Ф000244</v>
      </c>
    </row>
    <row r="1099" spans="1:7" ht="89.25">
      <c r="A1099" s="245" t="s">
        <v>962</v>
      </c>
      <c r="B1099" s="246" t="s">
        <v>207</v>
      </c>
      <c r="C1099" s="246" t="s">
        <v>408</v>
      </c>
      <c r="D1099" s="246" t="s">
        <v>963</v>
      </c>
      <c r="E1099" s="246" t="s">
        <v>1174</v>
      </c>
      <c r="F1099" s="247">
        <v>12351809.439999999</v>
      </c>
      <c r="G1099" s="124" t="str">
        <f t="shared" si="18"/>
        <v>0701011004Э010</v>
      </c>
    </row>
    <row r="1100" spans="1:7" ht="25.5">
      <c r="A1100" s="245" t="s">
        <v>1320</v>
      </c>
      <c r="B1100" s="246" t="s">
        <v>207</v>
      </c>
      <c r="C1100" s="246" t="s">
        <v>408</v>
      </c>
      <c r="D1100" s="246" t="s">
        <v>963</v>
      </c>
      <c r="E1100" s="246" t="s">
        <v>1321</v>
      </c>
      <c r="F1100" s="247">
        <v>12351809.439999999</v>
      </c>
      <c r="G1100" s="124" t="str">
        <f t="shared" si="18"/>
        <v>0701011004Э010200</v>
      </c>
    </row>
    <row r="1101" spans="1:7" ht="25.5">
      <c r="A1101" s="245" t="s">
        <v>1197</v>
      </c>
      <c r="B1101" s="246" t="s">
        <v>207</v>
      </c>
      <c r="C1101" s="246" t="s">
        <v>408</v>
      </c>
      <c r="D1101" s="246" t="s">
        <v>963</v>
      </c>
      <c r="E1101" s="246" t="s">
        <v>1198</v>
      </c>
      <c r="F1101" s="247">
        <v>12351809.439999999</v>
      </c>
      <c r="G1101" s="124" t="str">
        <f t="shared" si="18"/>
        <v>0701011004Э010240</v>
      </c>
    </row>
    <row r="1102" spans="1:7">
      <c r="A1102" s="245" t="s">
        <v>1706</v>
      </c>
      <c r="B1102" s="246" t="s">
        <v>207</v>
      </c>
      <c r="C1102" s="246" t="s">
        <v>408</v>
      </c>
      <c r="D1102" s="246" t="s">
        <v>963</v>
      </c>
      <c r="E1102" s="246" t="s">
        <v>1707</v>
      </c>
      <c r="F1102" s="247">
        <v>12351809.439999999</v>
      </c>
      <c r="G1102" s="124" t="str">
        <f t="shared" si="18"/>
        <v>0701011004Э010247</v>
      </c>
    </row>
    <row r="1103" spans="1:7" ht="229.5">
      <c r="A1103" s="245" t="s">
        <v>1358</v>
      </c>
      <c r="B1103" s="246" t="s">
        <v>207</v>
      </c>
      <c r="C1103" s="246" t="s">
        <v>408</v>
      </c>
      <c r="D1103" s="246" t="s">
        <v>741</v>
      </c>
      <c r="E1103" s="246" t="s">
        <v>1174</v>
      </c>
      <c r="F1103" s="247">
        <v>108178570</v>
      </c>
      <c r="G1103" s="124" t="str">
        <f t="shared" si="18"/>
        <v>07010110074080</v>
      </c>
    </row>
    <row r="1104" spans="1:7" ht="51">
      <c r="A1104" s="245" t="s">
        <v>1319</v>
      </c>
      <c r="B1104" s="246" t="s">
        <v>207</v>
      </c>
      <c r="C1104" s="246" t="s">
        <v>408</v>
      </c>
      <c r="D1104" s="246" t="s">
        <v>741</v>
      </c>
      <c r="E1104" s="246" t="s">
        <v>273</v>
      </c>
      <c r="F1104" s="247">
        <v>100781274</v>
      </c>
      <c r="G1104" s="124" t="str">
        <f t="shared" si="18"/>
        <v>07010110074080100</v>
      </c>
    </row>
    <row r="1105" spans="1:7">
      <c r="A1105" s="245" t="s">
        <v>1191</v>
      </c>
      <c r="B1105" s="246" t="s">
        <v>207</v>
      </c>
      <c r="C1105" s="246" t="s">
        <v>408</v>
      </c>
      <c r="D1105" s="246" t="s">
        <v>741</v>
      </c>
      <c r="E1105" s="246" t="s">
        <v>133</v>
      </c>
      <c r="F1105" s="247">
        <v>100781274</v>
      </c>
      <c r="G1105" s="124" t="str">
        <f t="shared" si="18"/>
        <v>07010110074080110</v>
      </c>
    </row>
    <row r="1106" spans="1:7">
      <c r="A1106" s="245" t="s">
        <v>1138</v>
      </c>
      <c r="B1106" s="246" t="s">
        <v>207</v>
      </c>
      <c r="C1106" s="246" t="s">
        <v>408</v>
      </c>
      <c r="D1106" s="246" t="s">
        <v>741</v>
      </c>
      <c r="E1106" s="246" t="s">
        <v>342</v>
      </c>
      <c r="F1106" s="247">
        <v>75791663.920000002</v>
      </c>
      <c r="G1106" s="124" t="str">
        <f t="shared" si="18"/>
        <v>07010110074080111</v>
      </c>
    </row>
    <row r="1107" spans="1:7" ht="25.5">
      <c r="A1107" s="245" t="s">
        <v>1147</v>
      </c>
      <c r="B1107" s="246" t="s">
        <v>207</v>
      </c>
      <c r="C1107" s="246" t="s">
        <v>408</v>
      </c>
      <c r="D1107" s="246" t="s">
        <v>741</v>
      </c>
      <c r="E1107" s="246" t="s">
        <v>391</v>
      </c>
      <c r="F1107" s="247">
        <v>2392678</v>
      </c>
      <c r="G1107" s="124" t="str">
        <f t="shared" si="18"/>
        <v>07010110074080112</v>
      </c>
    </row>
    <row r="1108" spans="1:7" ht="38.25">
      <c r="A1108" s="245" t="s">
        <v>1139</v>
      </c>
      <c r="B1108" s="246" t="s">
        <v>207</v>
      </c>
      <c r="C1108" s="246" t="s">
        <v>408</v>
      </c>
      <c r="D1108" s="246" t="s">
        <v>741</v>
      </c>
      <c r="E1108" s="246" t="s">
        <v>1056</v>
      </c>
      <c r="F1108" s="247">
        <v>22596932.079999998</v>
      </c>
      <c r="G1108" s="124" t="str">
        <f t="shared" si="18"/>
        <v>07010110074080119</v>
      </c>
    </row>
    <row r="1109" spans="1:7" ht="25.5">
      <c r="A1109" s="245" t="s">
        <v>1320</v>
      </c>
      <c r="B1109" s="246" t="s">
        <v>207</v>
      </c>
      <c r="C1109" s="246" t="s">
        <v>408</v>
      </c>
      <c r="D1109" s="246" t="s">
        <v>741</v>
      </c>
      <c r="E1109" s="246" t="s">
        <v>1321</v>
      </c>
      <c r="F1109" s="247">
        <v>7397296</v>
      </c>
      <c r="G1109" s="124" t="str">
        <f t="shared" si="18"/>
        <v>07010110074080200</v>
      </c>
    </row>
    <row r="1110" spans="1:7" ht="25.5">
      <c r="A1110" s="245" t="s">
        <v>1197</v>
      </c>
      <c r="B1110" s="246" t="s">
        <v>207</v>
      </c>
      <c r="C1110" s="246" t="s">
        <v>408</v>
      </c>
      <c r="D1110" s="246" t="s">
        <v>741</v>
      </c>
      <c r="E1110" s="246" t="s">
        <v>1198</v>
      </c>
      <c r="F1110" s="247">
        <v>7397296</v>
      </c>
      <c r="G1110" s="124" t="str">
        <f t="shared" si="18"/>
        <v>07010110074080240</v>
      </c>
    </row>
    <row r="1111" spans="1:7">
      <c r="A1111" s="245" t="s">
        <v>1224</v>
      </c>
      <c r="B1111" s="246" t="s">
        <v>207</v>
      </c>
      <c r="C1111" s="246" t="s">
        <v>408</v>
      </c>
      <c r="D1111" s="246" t="s">
        <v>741</v>
      </c>
      <c r="E1111" s="246" t="s">
        <v>329</v>
      </c>
      <c r="F1111" s="247">
        <v>7397296</v>
      </c>
      <c r="G1111" s="124" t="str">
        <f t="shared" si="18"/>
        <v>07010110074080244</v>
      </c>
    </row>
    <row r="1112" spans="1:7" ht="229.5">
      <c r="A1112" s="245" t="s">
        <v>1359</v>
      </c>
      <c r="B1112" s="246" t="s">
        <v>207</v>
      </c>
      <c r="C1112" s="246" t="s">
        <v>408</v>
      </c>
      <c r="D1112" s="246" t="s">
        <v>739</v>
      </c>
      <c r="E1112" s="246" t="s">
        <v>1174</v>
      </c>
      <c r="F1112" s="247">
        <v>156496900</v>
      </c>
      <c r="G1112" s="124" t="str">
        <f t="shared" si="18"/>
        <v>07010110075880</v>
      </c>
    </row>
    <row r="1113" spans="1:7" ht="51">
      <c r="A1113" s="245" t="s">
        <v>1319</v>
      </c>
      <c r="B1113" s="246" t="s">
        <v>207</v>
      </c>
      <c r="C1113" s="246" t="s">
        <v>408</v>
      </c>
      <c r="D1113" s="246" t="s">
        <v>739</v>
      </c>
      <c r="E1113" s="246" t="s">
        <v>273</v>
      </c>
      <c r="F1113" s="247">
        <v>144234339.40000001</v>
      </c>
      <c r="G1113" s="124" t="str">
        <f t="shared" si="18"/>
        <v>07010110075880100</v>
      </c>
    </row>
    <row r="1114" spans="1:7">
      <c r="A1114" s="245" t="s">
        <v>1191</v>
      </c>
      <c r="B1114" s="246" t="s">
        <v>207</v>
      </c>
      <c r="C1114" s="246" t="s">
        <v>408</v>
      </c>
      <c r="D1114" s="246" t="s">
        <v>739</v>
      </c>
      <c r="E1114" s="246" t="s">
        <v>133</v>
      </c>
      <c r="F1114" s="247">
        <v>144234339.40000001</v>
      </c>
      <c r="G1114" s="124" t="str">
        <f t="shared" si="18"/>
        <v>07010110075880110</v>
      </c>
    </row>
    <row r="1115" spans="1:7">
      <c r="A1115" s="245" t="s">
        <v>1138</v>
      </c>
      <c r="B1115" s="246" t="s">
        <v>207</v>
      </c>
      <c r="C1115" s="246" t="s">
        <v>408</v>
      </c>
      <c r="D1115" s="246" t="s">
        <v>739</v>
      </c>
      <c r="E1115" s="246" t="s">
        <v>342</v>
      </c>
      <c r="F1115" s="247">
        <v>109784884</v>
      </c>
      <c r="G1115" s="124" t="str">
        <f t="shared" si="18"/>
        <v>07010110075880111</v>
      </c>
    </row>
    <row r="1116" spans="1:7" ht="25.5">
      <c r="A1116" s="245" t="s">
        <v>1147</v>
      </c>
      <c r="B1116" s="246" t="s">
        <v>207</v>
      </c>
      <c r="C1116" s="246" t="s">
        <v>408</v>
      </c>
      <c r="D1116" s="246" t="s">
        <v>739</v>
      </c>
      <c r="E1116" s="246" t="s">
        <v>391</v>
      </c>
      <c r="F1116" s="247">
        <v>1604234.4</v>
      </c>
      <c r="G1116" s="124" t="str">
        <f t="shared" si="18"/>
        <v>07010110075880112</v>
      </c>
    </row>
    <row r="1117" spans="1:7" ht="38.25">
      <c r="A1117" s="245" t="s">
        <v>1139</v>
      </c>
      <c r="B1117" s="246" t="s">
        <v>207</v>
      </c>
      <c r="C1117" s="246" t="s">
        <v>408</v>
      </c>
      <c r="D1117" s="246" t="s">
        <v>739</v>
      </c>
      <c r="E1117" s="246" t="s">
        <v>1056</v>
      </c>
      <c r="F1117" s="247">
        <v>32845221</v>
      </c>
      <c r="G1117" s="124" t="str">
        <f t="shared" si="18"/>
        <v>07010110075880119</v>
      </c>
    </row>
    <row r="1118" spans="1:7">
      <c r="A1118" s="245" t="s">
        <v>2117</v>
      </c>
      <c r="B1118" s="246" t="s">
        <v>207</v>
      </c>
      <c r="C1118" s="246" t="s">
        <v>408</v>
      </c>
      <c r="D1118" s="246" t="s">
        <v>739</v>
      </c>
      <c r="E1118" s="246" t="s">
        <v>391</v>
      </c>
      <c r="F1118" s="247">
        <v>25200</v>
      </c>
      <c r="G1118" s="124" t="str">
        <f t="shared" si="18"/>
        <v>07010110075880112</v>
      </c>
    </row>
    <row r="1119" spans="1:7" ht="25.5">
      <c r="A1119" s="245" t="s">
        <v>1320</v>
      </c>
      <c r="B1119" s="246" t="s">
        <v>207</v>
      </c>
      <c r="C1119" s="246" t="s">
        <v>408</v>
      </c>
      <c r="D1119" s="246" t="s">
        <v>739</v>
      </c>
      <c r="E1119" s="246" t="s">
        <v>1321</v>
      </c>
      <c r="F1119" s="247">
        <v>12237360.6</v>
      </c>
      <c r="G1119" s="124" t="str">
        <f t="shared" si="18"/>
        <v>07010110075880200</v>
      </c>
    </row>
    <row r="1120" spans="1:7" ht="25.5">
      <c r="A1120" s="245" t="s">
        <v>1197</v>
      </c>
      <c r="B1120" s="246" t="s">
        <v>207</v>
      </c>
      <c r="C1120" s="246" t="s">
        <v>408</v>
      </c>
      <c r="D1120" s="246" t="s">
        <v>739</v>
      </c>
      <c r="E1120" s="246" t="s">
        <v>1198</v>
      </c>
      <c r="F1120" s="247">
        <v>12237360.6</v>
      </c>
      <c r="G1120" s="124" t="str">
        <f t="shared" si="18"/>
        <v>07010110075880240</v>
      </c>
    </row>
    <row r="1121" spans="1:7">
      <c r="A1121" s="245" t="s">
        <v>1224</v>
      </c>
      <c r="B1121" s="246" t="s">
        <v>207</v>
      </c>
      <c r="C1121" s="246" t="s">
        <v>408</v>
      </c>
      <c r="D1121" s="246" t="s">
        <v>739</v>
      </c>
      <c r="E1121" s="246" t="s">
        <v>329</v>
      </c>
      <c r="F1121" s="247">
        <v>12237360.6</v>
      </c>
      <c r="G1121" s="124" t="str">
        <f t="shared" si="18"/>
        <v>07010110075880244</v>
      </c>
    </row>
    <row r="1122" spans="1:7">
      <c r="A1122" s="245" t="s">
        <v>153</v>
      </c>
      <c r="B1122" s="246" t="s">
        <v>207</v>
      </c>
      <c r="C1122" s="246" t="s">
        <v>395</v>
      </c>
      <c r="D1122" s="246" t="s">
        <v>1174</v>
      </c>
      <c r="E1122" s="246" t="s">
        <v>1174</v>
      </c>
      <c r="F1122" s="247">
        <v>882897636.65999997</v>
      </c>
      <c r="G1122" s="124" t="str">
        <f t="shared" si="18"/>
        <v>0702</v>
      </c>
    </row>
    <row r="1123" spans="1:7" ht="25.5">
      <c r="A1123" s="245" t="s">
        <v>442</v>
      </c>
      <c r="B1123" s="246" t="s">
        <v>207</v>
      </c>
      <c r="C1123" s="246" t="s">
        <v>395</v>
      </c>
      <c r="D1123" s="246" t="s">
        <v>971</v>
      </c>
      <c r="E1123" s="246" t="s">
        <v>1174</v>
      </c>
      <c r="F1123" s="247">
        <v>880484302.65999997</v>
      </c>
      <c r="G1123" s="124" t="str">
        <f t="shared" si="18"/>
        <v>07020100000000</v>
      </c>
    </row>
    <row r="1124" spans="1:7" ht="25.5">
      <c r="A1124" s="245" t="s">
        <v>443</v>
      </c>
      <c r="B1124" s="246" t="s">
        <v>207</v>
      </c>
      <c r="C1124" s="246" t="s">
        <v>395</v>
      </c>
      <c r="D1124" s="246" t="s">
        <v>972</v>
      </c>
      <c r="E1124" s="246" t="s">
        <v>1174</v>
      </c>
      <c r="F1124" s="247">
        <v>880484302.65999997</v>
      </c>
      <c r="G1124" s="124" t="str">
        <f t="shared" si="18"/>
        <v>07020110000000</v>
      </c>
    </row>
    <row r="1125" spans="1:7" ht="114.75">
      <c r="A1125" s="245" t="s">
        <v>2122</v>
      </c>
      <c r="B1125" s="246" t="s">
        <v>207</v>
      </c>
      <c r="C1125" s="246" t="s">
        <v>395</v>
      </c>
      <c r="D1125" s="246" t="s">
        <v>2123</v>
      </c>
      <c r="E1125" s="246" t="s">
        <v>1174</v>
      </c>
      <c r="F1125" s="247">
        <v>18493580</v>
      </c>
      <c r="G1125" s="124" t="str">
        <f t="shared" si="18"/>
        <v>07020110027241</v>
      </c>
    </row>
    <row r="1126" spans="1:7" ht="51">
      <c r="A1126" s="245" t="s">
        <v>1319</v>
      </c>
      <c r="B1126" s="246" t="s">
        <v>207</v>
      </c>
      <c r="C1126" s="246" t="s">
        <v>395</v>
      </c>
      <c r="D1126" s="246" t="s">
        <v>2123</v>
      </c>
      <c r="E1126" s="246" t="s">
        <v>273</v>
      </c>
      <c r="F1126" s="247">
        <v>18493580</v>
      </c>
      <c r="G1126" s="124" t="str">
        <f t="shared" si="18"/>
        <v>07020110027241100</v>
      </c>
    </row>
    <row r="1127" spans="1:7">
      <c r="A1127" s="245" t="s">
        <v>1191</v>
      </c>
      <c r="B1127" s="246" t="s">
        <v>207</v>
      </c>
      <c r="C1127" s="246" t="s">
        <v>395</v>
      </c>
      <c r="D1127" s="246" t="s">
        <v>2123</v>
      </c>
      <c r="E1127" s="246" t="s">
        <v>133</v>
      </c>
      <c r="F1127" s="247">
        <v>18493580</v>
      </c>
      <c r="G1127" s="124" t="str">
        <f t="shared" si="18"/>
        <v>07020110027241110</v>
      </c>
    </row>
    <row r="1128" spans="1:7">
      <c r="A1128" s="245" t="s">
        <v>1138</v>
      </c>
      <c r="B1128" s="246" t="s">
        <v>207</v>
      </c>
      <c r="C1128" s="246" t="s">
        <v>395</v>
      </c>
      <c r="D1128" s="246" t="s">
        <v>2123</v>
      </c>
      <c r="E1128" s="246" t="s">
        <v>342</v>
      </c>
      <c r="F1128" s="247">
        <v>14203980</v>
      </c>
      <c r="G1128" s="124" t="str">
        <f t="shared" si="18"/>
        <v>07020110027241111</v>
      </c>
    </row>
    <row r="1129" spans="1:7" ht="38.25">
      <c r="A1129" s="245" t="s">
        <v>1139</v>
      </c>
      <c r="B1129" s="246" t="s">
        <v>207</v>
      </c>
      <c r="C1129" s="246" t="s">
        <v>395</v>
      </c>
      <c r="D1129" s="246" t="s">
        <v>2123</v>
      </c>
      <c r="E1129" s="246" t="s">
        <v>1056</v>
      </c>
      <c r="F1129" s="247">
        <v>4289600</v>
      </c>
      <c r="G1129" s="124" t="str">
        <f t="shared" ref="G1129:G1192" si="19">CONCATENATE(C1129,D1129,E1129)</f>
        <v>07020110027241119</v>
      </c>
    </row>
    <row r="1130" spans="1:7" ht="89.25">
      <c r="A1130" s="245" t="s">
        <v>2124</v>
      </c>
      <c r="B1130" s="246" t="s">
        <v>207</v>
      </c>
      <c r="C1130" s="246" t="s">
        <v>395</v>
      </c>
      <c r="D1130" s="246" t="s">
        <v>2125</v>
      </c>
      <c r="E1130" s="246" t="s">
        <v>1174</v>
      </c>
      <c r="F1130" s="247">
        <v>6917185</v>
      </c>
      <c r="G1130" s="124" t="str">
        <f t="shared" si="19"/>
        <v>07020110027242</v>
      </c>
    </row>
    <row r="1131" spans="1:7" ht="51">
      <c r="A1131" s="245" t="s">
        <v>1319</v>
      </c>
      <c r="B1131" s="246" t="s">
        <v>207</v>
      </c>
      <c r="C1131" s="246" t="s">
        <v>395</v>
      </c>
      <c r="D1131" s="246" t="s">
        <v>2125</v>
      </c>
      <c r="E1131" s="246" t="s">
        <v>273</v>
      </c>
      <c r="F1131" s="247">
        <v>6917185</v>
      </c>
      <c r="G1131" s="124" t="str">
        <f t="shared" si="19"/>
        <v>07020110027242100</v>
      </c>
    </row>
    <row r="1132" spans="1:7">
      <c r="A1132" s="245" t="s">
        <v>1191</v>
      </c>
      <c r="B1132" s="246" t="s">
        <v>207</v>
      </c>
      <c r="C1132" s="246" t="s">
        <v>395</v>
      </c>
      <c r="D1132" s="246" t="s">
        <v>2125</v>
      </c>
      <c r="E1132" s="246" t="s">
        <v>133</v>
      </c>
      <c r="F1132" s="247">
        <v>6917185</v>
      </c>
      <c r="G1132" s="124" t="str">
        <f t="shared" si="19"/>
        <v>07020110027242110</v>
      </c>
    </row>
    <row r="1133" spans="1:7">
      <c r="A1133" s="245" t="s">
        <v>1138</v>
      </c>
      <c r="B1133" s="246" t="s">
        <v>207</v>
      </c>
      <c r="C1133" s="246" t="s">
        <v>395</v>
      </c>
      <c r="D1133" s="246" t="s">
        <v>2125</v>
      </c>
      <c r="E1133" s="246" t="s">
        <v>342</v>
      </c>
      <c r="F1133" s="247">
        <v>5568250</v>
      </c>
      <c r="G1133" s="124" t="str">
        <f t="shared" si="19"/>
        <v>07020110027242111</v>
      </c>
    </row>
    <row r="1134" spans="1:7" ht="38.25">
      <c r="A1134" s="245" t="s">
        <v>1139</v>
      </c>
      <c r="B1134" s="246" t="s">
        <v>207</v>
      </c>
      <c r="C1134" s="246" t="s">
        <v>395</v>
      </c>
      <c r="D1134" s="246" t="s">
        <v>2125</v>
      </c>
      <c r="E1134" s="246" t="s">
        <v>1056</v>
      </c>
      <c r="F1134" s="247">
        <v>1348935</v>
      </c>
      <c r="G1134" s="124" t="str">
        <f t="shared" si="19"/>
        <v>07020110027242119</v>
      </c>
    </row>
    <row r="1135" spans="1:7" ht="102">
      <c r="A1135" s="245" t="s">
        <v>413</v>
      </c>
      <c r="B1135" s="246" t="s">
        <v>207</v>
      </c>
      <c r="C1135" s="246" t="s">
        <v>395</v>
      </c>
      <c r="D1135" s="246" t="s">
        <v>750</v>
      </c>
      <c r="E1135" s="246" t="s">
        <v>1174</v>
      </c>
      <c r="F1135" s="247">
        <v>86354295.209999993</v>
      </c>
      <c r="G1135" s="124" t="str">
        <f t="shared" si="19"/>
        <v>07020110040020</v>
      </c>
    </row>
    <row r="1136" spans="1:7" ht="51">
      <c r="A1136" s="245" t="s">
        <v>1319</v>
      </c>
      <c r="B1136" s="246" t="s">
        <v>207</v>
      </c>
      <c r="C1136" s="246" t="s">
        <v>395</v>
      </c>
      <c r="D1136" s="246" t="s">
        <v>750</v>
      </c>
      <c r="E1136" s="246" t="s">
        <v>273</v>
      </c>
      <c r="F1136" s="247">
        <v>40890085.520000003</v>
      </c>
      <c r="G1136" s="124" t="str">
        <f t="shared" si="19"/>
        <v>07020110040020100</v>
      </c>
    </row>
    <row r="1137" spans="1:7">
      <c r="A1137" s="245" t="s">
        <v>1191</v>
      </c>
      <c r="B1137" s="246" t="s">
        <v>207</v>
      </c>
      <c r="C1137" s="246" t="s">
        <v>395</v>
      </c>
      <c r="D1137" s="246" t="s">
        <v>750</v>
      </c>
      <c r="E1137" s="246" t="s">
        <v>133</v>
      </c>
      <c r="F1137" s="247">
        <v>40890085.520000003</v>
      </c>
      <c r="G1137" s="124" t="str">
        <f t="shared" si="19"/>
        <v>07020110040020110</v>
      </c>
    </row>
    <row r="1138" spans="1:7">
      <c r="A1138" s="245" t="s">
        <v>1138</v>
      </c>
      <c r="B1138" s="246" t="s">
        <v>207</v>
      </c>
      <c r="C1138" s="246" t="s">
        <v>395</v>
      </c>
      <c r="D1138" s="246" t="s">
        <v>750</v>
      </c>
      <c r="E1138" s="246" t="s">
        <v>342</v>
      </c>
      <c r="F1138" s="247">
        <v>31300504.920000002</v>
      </c>
      <c r="G1138" s="124" t="str">
        <f t="shared" si="19"/>
        <v>07020110040020111</v>
      </c>
    </row>
    <row r="1139" spans="1:7" ht="25.5">
      <c r="A1139" s="245" t="s">
        <v>1147</v>
      </c>
      <c r="B1139" s="246" t="s">
        <v>207</v>
      </c>
      <c r="C1139" s="246" t="s">
        <v>395</v>
      </c>
      <c r="D1139" s="246" t="s">
        <v>750</v>
      </c>
      <c r="E1139" s="246" t="s">
        <v>391</v>
      </c>
      <c r="F1139" s="247">
        <v>66184</v>
      </c>
      <c r="G1139" s="124" t="str">
        <f t="shared" si="19"/>
        <v>07020110040020112</v>
      </c>
    </row>
    <row r="1140" spans="1:7" ht="38.25">
      <c r="A1140" s="245" t="s">
        <v>1139</v>
      </c>
      <c r="B1140" s="246" t="s">
        <v>207</v>
      </c>
      <c r="C1140" s="246" t="s">
        <v>395</v>
      </c>
      <c r="D1140" s="246" t="s">
        <v>750</v>
      </c>
      <c r="E1140" s="246" t="s">
        <v>1056</v>
      </c>
      <c r="F1140" s="247">
        <v>9523396.5999999996</v>
      </c>
      <c r="G1140" s="124" t="str">
        <f t="shared" si="19"/>
        <v>07020110040020119</v>
      </c>
    </row>
    <row r="1141" spans="1:7">
      <c r="A1141" s="245" t="s">
        <v>2117</v>
      </c>
      <c r="B1141" s="246" t="s">
        <v>207</v>
      </c>
      <c r="C1141" s="246" t="s">
        <v>395</v>
      </c>
      <c r="D1141" s="246" t="s">
        <v>750</v>
      </c>
      <c r="E1141" s="246" t="s">
        <v>391</v>
      </c>
      <c r="F1141" s="247">
        <v>35405</v>
      </c>
      <c r="G1141" s="124" t="str">
        <f t="shared" si="19"/>
        <v>07020110040020112</v>
      </c>
    </row>
    <row r="1142" spans="1:7" ht="25.5">
      <c r="A1142" s="245" t="s">
        <v>1320</v>
      </c>
      <c r="B1142" s="246" t="s">
        <v>207</v>
      </c>
      <c r="C1142" s="246" t="s">
        <v>395</v>
      </c>
      <c r="D1142" s="246" t="s">
        <v>750</v>
      </c>
      <c r="E1142" s="246" t="s">
        <v>1321</v>
      </c>
      <c r="F1142" s="247">
        <v>45005358.469999999</v>
      </c>
      <c r="G1142" s="124" t="str">
        <f t="shared" si="19"/>
        <v>07020110040020200</v>
      </c>
    </row>
    <row r="1143" spans="1:7" ht="25.5">
      <c r="A1143" s="245" t="s">
        <v>1197</v>
      </c>
      <c r="B1143" s="246" t="s">
        <v>207</v>
      </c>
      <c r="C1143" s="246" t="s">
        <v>395</v>
      </c>
      <c r="D1143" s="246" t="s">
        <v>750</v>
      </c>
      <c r="E1143" s="246" t="s">
        <v>1198</v>
      </c>
      <c r="F1143" s="247">
        <v>45005358.469999999</v>
      </c>
      <c r="G1143" s="124" t="str">
        <f t="shared" si="19"/>
        <v>07020110040020240</v>
      </c>
    </row>
    <row r="1144" spans="1:7">
      <c r="A1144" s="245" t="s">
        <v>1224</v>
      </c>
      <c r="B1144" s="246" t="s">
        <v>207</v>
      </c>
      <c r="C1144" s="246" t="s">
        <v>395</v>
      </c>
      <c r="D1144" s="246" t="s">
        <v>750</v>
      </c>
      <c r="E1144" s="246" t="s">
        <v>329</v>
      </c>
      <c r="F1144" s="247">
        <v>45005358.469999999</v>
      </c>
      <c r="G1144" s="124" t="str">
        <f t="shared" si="19"/>
        <v>07020110040020244</v>
      </c>
    </row>
    <row r="1145" spans="1:7">
      <c r="A1145" s="245" t="s">
        <v>1322</v>
      </c>
      <c r="B1145" s="246" t="s">
        <v>207</v>
      </c>
      <c r="C1145" s="246" t="s">
        <v>395</v>
      </c>
      <c r="D1145" s="246" t="s">
        <v>750</v>
      </c>
      <c r="E1145" s="246" t="s">
        <v>1323</v>
      </c>
      <c r="F1145" s="247">
        <v>423446.22</v>
      </c>
      <c r="G1145" s="124" t="str">
        <f t="shared" si="19"/>
        <v>07020110040020800</v>
      </c>
    </row>
    <row r="1146" spans="1:7">
      <c r="A1146" s="245" t="s">
        <v>1211</v>
      </c>
      <c r="B1146" s="246" t="s">
        <v>207</v>
      </c>
      <c r="C1146" s="246" t="s">
        <v>395</v>
      </c>
      <c r="D1146" s="246" t="s">
        <v>750</v>
      </c>
      <c r="E1146" s="246" t="s">
        <v>201</v>
      </c>
      <c r="F1146" s="247">
        <v>12275.24</v>
      </c>
      <c r="G1146" s="124" t="str">
        <f t="shared" si="19"/>
        <v>07020110040020830</v>
      </c>
    </row>
    <row r="1147" spans="1:7" ht="25.5">
      <c r="A1147" s="245" t="s">
        <v>1163</v>
      </c>
      <c r="B1147" s="246" t="s">
        <v>207</v>
      </c>
      <c r="C1147" s="246" t="s">
        <v>395</v>
      </c>
      <c r="D1147" s="246" t="s">
        <v>750</v>
      </c>
      <c r="E1147" s="246" t="s">
        <v>432</v>
      </c>
      <c r="F1147" s="247">
        <v>12275.24</v>
      </c>
      <c r="G1147" s="124" t="str">
        <f t="shared" si="19"/>
        <v>07020110040020831</v>
      </c>
    </row>
    <row r="1148" spans="1:7">
      <c r="A1148" s="245" t="s">
        <v>1202</v>
      </c>
      <c r="B1148" s="246" t="s">
        <v>207</v>
      </c>
      <c r="C1148" s="246" t="s">
        <v>395</v>
      </c>
      <c r="D1148" s="246" t="s">
        <v>750</v>
      </c>
      <c r="E1148" s="246" t="s">
        <v>1203</v>
      </c>
      <c r="F1148" s="247">
        <v>411170.98</v>
      </c>
      <c r="G1148" s="124" t="str">
        <f t="shared" si="19"/>
        <v>07020110040020850</v>
      </c>
    </row>
    <row r="1149" spans="1:7">
      <c r="A1149" s="245" t="s">
        <v>2126</v>
      </c>
      <c r="B1149" s="246" t="s">
        <v>207</v>
      </c>
      <c r="C1149" s="246" t="s">
        <v>395</v>
      </c>
      <c r="D1149" s="246" t="s">
        <v>750</v>
      </c>
      <c r="E1149" s="246" t="s">
        <v>2127</v>
      </c>
      <c r="F1149" s="247">
        <v>4500</v>
      </c>
      <c r="G1149" s="124" t="str">
        <f t="shared" si="19"/>
        <v>07020110040020852</v>
      </c>
    </row>
    <row r="1150" spans="1:7">
      <c r="A1150" s="245" t="s">
        <v>1057</v>
      </c>
      <c r="B1150" s="246" t="s">
        <v>207</v>
      </c>
      <c r="C1150" s="246" t="s">
        <v>395</v>
      </c>
      <c r="D1150" s="246" t="s">
        <v>750</v>
      </c>
      <c r="E1150" s="246" t="s">
        <v>1058</v>
      </c>
      <c r="F1150" s="247">
        <v>406670.98</v>
      </c>
      <c r="G1150" s="124" t="str">
        <f t="shared" si="19"/>
        <v>07020110040020853</v>
      </c>
    </row>
    <row r="1151" spans="1:7" ht="140.25">
      <c r="A1151" s="245" t="s">
        <v>415</v>
      </c>
      <c r="B1151" s="246" t="s">
        <v>207</v>
      </c>
      <c r="C1151" s="246" t="s">
        <v>395</v>
      </c>
      <c r="D1151" s="246" t="s">
        <v>751</v>
      </c>
      <c r="E1151" s="246" t="s">
        <v>1174</v>
      </c>
      <c r="F1151" s="247">
        <v>62051185.479999997</v>
      </c>
      <c r="G1151" s="124" t="str">
        <f t="shared" si="19"/>
        <v>07020110041020</v>
      </c>
    </row>
    <row r="1152" spans="1:7" ht="51">
      <c r="A1152" s="245" t="s">
        <v>1319</v>
      </c>
      <c r="B1152" s="246" t="s">
        <v>207</v>
      </c>
      <c r="C1152" s="246" t="s">
        <v>395</v>
      </c>
      <c r="D1152" s="246" t="s">
        <v>751</v>
      </c>
      <c r="E1152" s="246" t="s">
        <v>273</v>
      </c>
      <c r="F1152" s="247">
        <v>62051185.479999997</v>
      </c>
      <c r="G1152" s="124" t="str">
        <f t="shared" si="19"/>
        <v>07020110041020100</v>
      </c>
    </row>
    <row r="1153" spans="1:7">
      <c r="A1153" s="245" t="s">
        <v>1191</v>
      </c>
      <c r="B1153" s="246" t="s">
        <v>207</v>
      </c>
      <c r="C1153" s="246" t="s">
        <v>395</v>
      </c>
      <c r="D1153" s="246" t="s">
        <v>751</v>
      </c>
      <c r="E1153" s="246" t="s">
        <v>133</v>
      </c>
      <c r="F1153" s="247">
        <v>62051185.479999997</v>
      </c>
      <c r="G1153" s="124" t="str">
        <f t="shared" si="19"/>
        <v>07020110041020110</v>
      </c>
    </row>
    <row r="1154" spans="1:7">
      <c r="A1154" s="245" t="s">
        <v>1138</v>
      </c>
      <c r="B1154" s="246" t="s">
        <v>207</v>
      </c>
      <c r="C1154" s="246" t="s">
        <v>395</v>
      </c>
      <c r="D1154" s="246" t="s">
        <v>751</v>
      </c>
      <c r="E1154" s="246" t="s">
        <v>342</v>
      </c>
      <c r="F1154" s="247">
        <v>47745279.75</v>
      </c>
      <c r="G1154" s="124" t="str">
        <f t="shared" si="19"/>
        <v>07020110041020111</v>
      </c>
    </row>
    <row r="1155" spans="1:7" ht="38.25">
      <c r="A1155" s="245" t="s">
        <v>1139</v>
      </c>
      <c r="B1155" s="246" t="s">
        <v>207</v>
      </c>
      <c r="C1155" s="246" t="s">
        <v>395</v>
      </c>
      <c r="D1155" s="246" t="s">
        <v>751</v>
      </c>
      <c r="E1155" s="246" t="s">
        <v>1056</v>
      </c>
      <c r="F1155" s="247">
        <v>14305905.73</v>
      </c>
      <c r="G1155" s="124" t="str">
        <f t="shared" si="19"/>
        <v>07020110041020119</v>
      </c>
    </row>
    <row r="1156" spans="1:7" ht="127.5">
      <c r="A1156" s="245" t="s">
        <v>530</v>
      </c>
      <c r="B1156" s="246" t="s">
        <v>207</v>
      </c>
      <c r="C1156" s="246" t="s">
        <v>395</v>
      </c>
      <c r="D1156" s="246" t="s">
        <v>757</v>
      </c>
      <c r="E1156" s="246" t="s">
        <v>1174</v>
      </c>
      <c r="F1156" s="247">
        <v>5935756</v>
      </c>
      <c r="G1156" s="124" t="str">
        <f t="shared" si="19"/>
        <v>07020110043020</v>
      </c>
    </row>
    <row r="1157" spans="1:7" ht="51">
      <c r="A1157" s="245" t="s">
        <v>1319</v>
      </c>
      <c r="B1157" s="246" t="s">
        <v>207</v>
      </c>
      <c r="C1157" s="246" t="s">
        <v>395</v>
      </c>
      <c r="D1157" s="246" t="s">
        <v>757</v>
      </c>
      <c r="E1157" s="246" t="s">
        <v>273</v>
      </c>
      <c r="F1157" s="247">
        <v>1001339.9</v>
      </c>
      <c r="G1157" s="124" t="str">
        <f t="shared" si="19"/>
        <v>07020110043020100</v>
      </c>
    </row>
    <row r="1158" spans="1:7">
      <c r="A1158" s="245" t="s">
        <v>1191</v>
      </c>
      <c r="B1158" s="246" t="s">
        <v>207</v>
      </c>
      <c r="C1158" s="246" t="s">
        <v>395</v>
      </c>
      <c r="D1158" s="246" t="s">
        <v>757</v>
      </c>
      <c r="E1158" s="246" t="s">
        <v>133</v>
      </c>
      <c r="F1158" s="247">
        <v>1001339.9</v>
      </c>
      <c r="G1158" s="124" t="str">
        <f t="shared" si="19"/>
        <v>07020110043020110</v>
      </c>
    </row>
    <row r="1159" spans="1:7">
      <c r="A1159" s="245" t="s">
        <v>1138</v>
      </c>
      <c r="B1159" s="246" t="s">
        <v>207</v>
      </c>
      <c r="C1159" s="246" t="s">
        <v>395</v>
      </c>
      <c r="D1159" s="246" t="s">
        <v>757</v>
      </c>
      <c r="E1159" s="246" t="s">
        <v>342</v>
      </c>
      <c r="F1159" s="247">
        <v>170000</v>
      </c>
      <c r="G1159" s="124" t="str">
        <f t="shared" si="19"/>
        <v>07020110043020111</v>
      </c>
    </row>
    <row r="1160" spans="1:7" ht="25.5">
      <c r="A1160" s="245" t="s">
        <v>1147</v>
      </c>
      <c r="B1160" s="246" t="s">
        <v>207</v>
      </c>
      <c r="C1160" s="246" t="s">
        <v>395</v>
      </c>
      <c r="D1160" s="246" t="s">
        <v>757</v>
      </c>
      <c r="E1160" s="246" t="s">
        <v>391</v>
      </c>
      <c r="F1160" s="247">
        <v>420000</v>
      </c>
      <c r="G1160" s="124" t="str">
        <f t="shared" si="19"/>
        <v>07020110043020112</v>
      </c>
    </row>
    <row r="1161" spans="1:7">
      <c r="A1161" s="245" t="s">
        <v>1989</v>
      </c>
      <c r="B1161" s="246" t="s">
        <v>207</v>
      </c>
      <c r="C1161" s="246" t="s">
        <v>395</v>
      </c>
      <c r="D1161" s="246" t="s">
        <v>757</v>
      </c>
      <c r="E1161" s="246" t="s">
        <v>1059</v>
      </c>
      <c r="F1161" s="247">
        <v>360000</v>
      </c>
      <c r="G1161" s="124" t="str">
        <f t="shared" si="19"/>
        <v>07020110043020113</v>
      </c>
    </row>
    <row r="1162" spans="1:7" ht="38.25">
      <c r="A1162" s="245" t="s">
        <v>1139</v>
      </c>
      <c r="B1162" s="246" t="s">
        <v>207</v>
      </c>
      <c r="C1162" s="246" t="s">
        <v>395</v>
      </c>
      <c r="D1162" s="246" t="s">
        <v>757</v>
      </c>
      <c r="E1162" s="246" t="s">
        <v>1056</v>
      </c>
      <c r="F1162" s="247">
        <v>51339.9</v>
      </c>
      <c r="G1162" s="124" t="str">
        <f t="shared" si="19"/>
        <v>07020110043020119</v>
      </c>
    </row>
    <row r="1163" spans="1:7">
      <c r="A1163" s="245" t="s">
        <v>2117</v>
      </c>
      <c r="B1163" s="246" t="s">
        <v>207</v>
      </c>
      <c r="C1163" s="246" t="s">
        <v>395</v>
      </c>
      <c r="D1163" s="246" t="s">
        <v>757</v>
      </c>
      <c r="E1163" s="246" t="s">
        <v>391</v>
      </c>
      <c r="F1163" s="247">
        <v>115840</v>
      </c>
      <c r="G1163" s="124" t="str">
        <f t="shared" si="19"/>
        <v>07020110043020112</v>
      </c>
    </row>
    <row r="1164" spans="1:7" ht="25.5">
      <c r="A1164" s="245" t="s">
        <v>1320</v>
      </c>
      <c r="B1164" s="246" t="s">
        <v>207</v>
      </c>
      <c r="C1164" s="246" t="s">
        <v>395</v>
      </c>
      <c r="D1164" s="246" t="s">
        <v>757</v>
      </c>
      <c r="E1164" s="246" t="s">
        <v>1321</v>
      </c>
      <c r="F1164" s="247">
        <v>4818576.0999999996</v>
      </c>
      <c r="G1164" s="124" t="str">
        <f t="shared" si="19"/>
        <v>07020110043020200</v>
      </c>
    </row>
    <row r="1165" spans="1:7" ht="25.5">
      <c r="A1165" s="245" t="s">
        <v>1197</v>
      </c>
      <c r="B1165" s="246" t="s">
        <v>207</v>
      </c>
      <c r="C1165" s="246" t="s">
        <v>395</v>
      </c>
      <c r="D1165" s="246" t="s">
        <v>757</v>
      </c>
      <c r="E1165" s="246" t="s">
        <v>1198</v>
      </c>
      <c r="F1165" s="247">
        <v>4818576.0999999996</v>
      </c>
      <c r="G1165" s="124" t="str">
        <f t="shared" si="19"/>
        <v>07020110043020240</v>
      </c>
    </row>
    <row r="1166" spans="1:7">
      <c r="A1166" s="245" t="s">
        <v>1224</v>
      </c>
      <c r="B1166" s="246" t="s">
        <v>207</v>
      </c>
      <c r="C1166" s="246" t="s">
        <v>395</v>
      </c>
      <c r="D1166" s="246" t="s">
        <v>757</v>
      </c>
      <c r="E1166" s="246" t="s">
        <v>329</v>
      </c>
      <c r="F1166" s="247">
        <v>4818576.0999999996</v>
      </c>
      <c r="G1166" s="124" t="str">
        <f t="shared" si="19"/>
        <v>07020110043020244</v>
      </c>
    </row>
    <row r="1167" spans="1:7" ht="102">
      <c r="A1167" s="245" t="s">
        <v>578</v>
      </c>
      <c r="B1167" s="246" t="s">
        <v>207</v>
      </c>
      <c r="C1167" s="246" t="s">
        <v>395</v>
      </c>
      <c r="D1167" s="246" t="s">
        <v>752</v>
      </c>
      <c r="E1167" s="246" t="s">
        <v>1174</v>
      </c>
      <c r="F1167" s="247">
        <v>915666.62</v>
      </c>
      <c r="G1167" s="124" t="str">
        <f t="shared" si="19"/>
        <v>07020110047020</v>
      </c>
    </row>
    <row r="1168" spans="1:7" ht="51">
      <c r="A1168" s="245" t="s">
        <v>1319</v>
      </c>
      <c r="B1168" s="246" t="s">
        <v>207</v>
      </c>
      <c r="C1168" s="246" t="s">
        <v>395</v>
      </c>
      <c r="D1168" s="246" t="s">
        <v>752</v>
      </c>
      <c r="E1168" s="246" t="s">
        <v>273</v>
      </c>
      <c r="F1168" s="247">
        <v>915666.62</v>
      </c>
      <c r="G1168" s="124" t="str">
        <f t="shared" si="19"/>
        <v>07020110047020100</v>
      </c>
    </row>
    <row r="1169" spans="1:7">
      <c r="A1169" s="245" t="s">
        <v>1191</v>
      </c>
      <c r="B1169" s="246" t="s">
        <v>207</v>
      </c>
      <c r="C1169" s="246" t="s">
        <v>395</v>
      </c>
      <c r="D1169" s="246" t="s">
        <v>752</v>
      </c>
      <c r="E1169" s="246" t="s">
        <v>133</v>
      </c>
      <c r="F1169" s="247">
        <v>915666.62</v>
      </c>
      <c r="G1169" s="124" t="str">
        <f t="shared" si="19"/>
        <v>07020110047020110</v>
      </c>
    </row>
    <row r="1170" spans="1:7" ht="25.5">
      <c r="A1170" s="245" t="s">
        <v>1147</v>
      </c>
      <c r="B1170" s="246" t="s">
        <v>207</v>
      </c>
      <c r="C1170" s="246" t="s">
        <v>395</v>
      </c>
      <c r="D1170" s="246" t="s">
        <v>752</v>
      </c>
      <c r="E1170" s="246" t="s">
        <v>391</v>
      </c>
      <c r="F1170" s="247">
        <v>915666.62</v>
      </c>
      <c r="G1170" s="124" t="str">
        <f t="shared" si="19"/>
        <v>07020110047020112</v>
      </c>
    </row>
    <row r="1171" spans="1:7" ht="114.75">
      <c r="A1171" s="245" t="s">
        <v>580</v>
      </c>
      <c r="B1171" s="246" t="s">
        <v>207</v>
      </c>
      <c r="C1171" s="246" t="s">
        <v>395</v>
      </c>
      <c r="D1171" s="246" t="s">
        <v>753</v>
      </c>
      <c r="E1171" s="246" t="s">
        <v>1174</v>
      </c>
      <c r="F1171" s="247">
        <v>103766077.7</v>
      </c>
      <c r="G1171" s="124" t="str">
        <f t="shared" si="19"/>
        <v>0702011004Г020</v>
      </c>
    </row>
    <row r="1172" spans="1:7" ht="25.5">
      <c r="A1172" s="245" t="s">
        <v>1320</v>
      </c>
      <c r="B1172" s="246" t="s">
        <v>207</v>
      </c>
      <c r="C1172" s="246" t="s">
        <v>395</v>
      </c>
      <c r="D1172" s="246" t="s">
        <v>753</v>
      </c>
      <c r="E1172" s="246" t="s">
        <v>1321</v>
      </c>
      <c r="F1172" s="247">
        <v>103766077.7</v>
      </c>
      <c r="G1172" s="124" t="str">
        <f t="shared" si="19"/>
        <v>0702011004Г020200</v>
      </c>
    </row>
    <row r="1173" spans="1:7" ht="25.5">
      <c r="A1173" s="245" t="s">
        <v>1197</v>
      </c>
      <c r="B1173" s="246" t="s">
        <v>207</v>
      </c>
      <c r="C1173" s="246" t="s">
        <v>395</v>
      </c>
      <c r="D1173" s="246" t="s">
        <v>753</v>
      </c>
      <c r="E1173" s="246" t="s">
        <v>1198</v>
      </c>
      <c r="F1173" s="247">
        <v>103766077.7</v>
      </c>
      <c r="G1173" s="124" t="str">
        <f t="shared" si="19"/>
        <v>0702011004Г020240</v>
      </c>
    </row>
    <row r="1174" spans="1:7">
      <c r="A1174" s="245" t="s">
        <v>1224</v>
      </c>
      <c r="B1174" s="246" t="s">
        <v>207</v>
      </c>
      <c r="C1174" s="246" t="s">
        <v>395</v>
      </c>
      <c r="D1174" s="246" t="s">
        <v>753</v>
      </c>
      <c r="E1174" s="246" t="s">
        <v>329</v>
      </c>
      <c r="F1174" s="247">
        <v>13557024.529999999</v>
      </c>
      <c r="G1174" s="124" t="str">
        <f t="shared" si="19"/>
        <v>0702011004Г020244</v>
      </c>
    </row>
    <row r="1175" spans="1:7">
      <c r="A1175" s="245" t="s">
        <v>1706</v>
      </c>
      <c r="B1175" s="246" t="s">
        <v>207</v>
      </c>
      <c r="C1175" s="246" t="s">
        <v>395</v>
      </c>
      <c r="D1175" s="246" t="s">
        <v>753</v>
      </c>
      <c r="E1175" s="246" t="s">
        <v>1707</v>
      </c>
      <c r="F1175" s="247">
        <v>90209053.170000002</v>
      </c>
      <c r="G1175" s="124" t="str">
        <f t="shared" si="19"/>
        <v>0702011004Г020247</v>
      </c>
    </row>
    <row r="1176" spans="1:7" ht="114.75">
      <c r="A1176" s="245" t="s">
        <v>1799</v>
      </c>
      <c r="B1176" s="246" t="s">
        <v>207</v>
      </c>
      <c r="C1176" s="246" t="s">
        <v>395</v>
      </c>
      <c r="D1176" s="246" t="s">
        <v>1800</v>
      </c>
      <c r="E1176" s="246" t="s">
        <v>1174</v>
      </c>
      <c r="F1176" s="247">
        <v>1479072.25</v>
      </c>
      <c r="G1176" s="124" t="str">
        <f t="shared" si="19"/>
        <v>0702011004М020</v>
      </c>
    </row>
    <row r="1177" spans="1:7" ht="25.5">
      <c r="A1177" s="245" t="s">
        <v>1320</v>
      </c>
      <c r="B1177" s="246" t="s">
        <v>207</v>
      </c>
      <c r="C1177" s="246" t="s">
        <v>395</v>
      </c>
      <c r="D1177" s="246" t="s">
        <v>1800</v>
      </c>
      <c r="E1177" s="246" t="s">
        <v>1321</v>
      </c>
      <c r="F1177" s="247">
        <v>1479072.25</v>
      </c>
      <c r="G1177" s="124" t="str">
        <f t="shared" si="19"/>
        <v>0702011004М020200</v>
      </c>
    </row>
    <row r="1178" spans="1:7" ht="25.5">
      <c r="A1178" s="245" t="s">
        <v>1197</v>
      </c>
      <c r="B1178" s="246" t="s">
        <v>207</v>
      </c>
      <c r="C1178" s="246" t="s">
        <v>395</v>
      </c>
      <c r="D1178" s="246" t="s">
        <v>1800</v>
      </c>
      <c r="E1178" s="246" t="s">
        <v>1198</v>
      </c>
      <c r="F1178" s="247">
        <v>1479072.25</v>
      </c>
      <c r="G1178" s="124" t="str">
        <f t="shared" si="19"/>
        <v>0702011004М020240</v>
      </c>
    </row>
    <row r="1179" spans="1:7">
      <c r="A1179" s="245" t="s">
        <v>1224</v>
      </c>
      <c r="B1179" s="246" t="s">
        <v>207</v>
      </c>
      <c r="C1179" s="246" t="s">
        <v>395</v>
      </c>
      <c r="D1179" s="246" t="s">
        <v>1800</v>
      </c>
      <c r="E1179" s="246" t="s">
        <v>329</v>
      </c>
      <c r="F1179" s="247">
        <v>1479072.25</v>
      </c>
      <c r="G1179" s="124" t="str">
        <f t="shared" si="19"/>
        <v>0702011004М020244</v>
      </c>
    </row>
    <row r="1180" spans="1:7" ht="102">
      <c r="A1180" s="245" t="s">
        <v>582</v>
      </c>
      <c r="B1180" s="246" t="s">
        <v>207</v>
      </c>
      <c r="C1180" s="246" t="s">
        <v>395</v>
      </c>
      <c r="D1180" s="246" t="s">
        <v>758</v>
      </c>
      <c r="E1180" s="246" t="s">
        <v>1174</v>
      </c>
      <c r="F1180" s="247">
        <v>4705000</v>
      </c>
      <c r="G1180" s="124" t="str">
        <f t="shared" si="19"/>
        <v>0702011004П020</v>
      </c>
    </row>
    <row r="1181" spans="1:7" ht="25.5">
      <c r="A1181" s="245" t="s">
        <v>1320</v>
      </c>
      <c r="B1181" s="246" t="s">
        <v>207</v>
      </c>
      <c r="C1181" s="246" t="s">
        <v>395</v>
      </c>
      <c r="D1181" s="246" t="s">
        <v>758</v>
      </c>
      <c r="E1181" s="246" t="s">
        <v>1321</v>
      </c>
      <c r="F1181" s="247">
        <v>4705000</v>
      </c>
      <c r="G1181" s="124" t="str">
        <f t="shared" si="19"/>
        <v>0702011004П020200</v>
      </c>
    </row>
    <row r="1182" spans="1:7" ht="25.5">
      <c r="A1182" s="245" t="s">
        <v>1197</v>
      </c>
      <c r="B1182" s="246" t="s">
        <v>207</v>
      </c>
      <c r="C1182" s="246" t="s">
        <v>395</v>
      </c>
      <c r="D1182" s="246" t="s">
        <v>758</v>
      </c>
      <c r="E1182" s="246" t="s">
        <v>1198</v>
      </c>
      <c r="F1182" s="247">
        <v>4705000</v>
      </c>
      <c r="G1182" s="124" t="str">
        <f t="shared" si="19"/>
        <v>0702011004П020240</v>
      </c>
    </row>
    <row r="1183" spans="1:7">
      <c r="A1183" s="245" t="s">
        <v>1224</v>
      </c>
      <c r="B1183" s="246" t="s">
        <v>207</v>
      </c>
      <c r="C1183" s="246" t="s">
        <v>395</v>
      </c>
      <c r="D1183" s="246" t="s">
        <v>758</v>
      </c>
      <c r="E1183" s="246" t="s">
        <v>329</v>
      </c>
      <c r="F1183" s="247">
        <v>4705000</v>
      </c>
      <c r="G1183" s="124" t="str">
        <f t="shared" si="19"/>
        <v>0702011004П020244</v>
      </c>
    </row>
    <row r="1184" spans="1:7" ht="63.75">
      <c r="A1184" s="245" t="s">
        <v>2120</v>
      </c>
      <c r="B1184" s="246" t="s">
        <v>207</v>
      </c>
      <c r="C1184" s="246" t="s">
        <v>395</v>
      </c>
      <c r="D1184" s="246" t="s">
        <v>2121</v>
      </c>
      <c r="E1184" s="246" t="s">
        <v>1174</v>
      </c>
      <c r="F1184" s="247">
        <v>346225</v>
      </c>
      <c r="G1184" s="124" t="str">
        <f t="shared" si="19"/>
        <v>0702011004Ф000</v>
      </c>
    </row>
    <row r="1185" spans="1:7" ht="25.5">
      <c r="A1185" s="245" t="s">
        <v>1320</v>
      </c>
      <c r="B1185" s="246" t="s">
        <v>207</v>
      </c>
      <c r="C1185" s="246" t="s">
        <v>395</v>
      </c>
      <c r="D1185" s="246" t="s">
        <v>2121</v>
      </c>
      <c r="E1185" s="246" t="s">
        <v>1321</v>
      </c>
      <c r="F1185" s="247">
        <v>346225</v>
      </c>
      <c r="G1185" s="124" t="str">
        <f t="shared" si="19"/>
        <v>0702011004Ф000200</v>
      </c>
    </row>
    <row r="1186" spans="1:7" ht="25.5">
      <c r="A1186" s="245" t="s">
        <v>1197</v>
      </c>
      <c r="B1186" s="246" t="s">
        <v>207</v>
      </c>
      <c r="C1186" s="246" t="s">
        <v>395</v>
      </c>
      <c r="D1186" s="246" t="s">
        <v>2121</v>
      </c>
      <c r="E1186" s="246" t="s">
        <v>1198</v>
      </c>
      <c r="F1186" s="247">
        <v>346225</v>
      </c>
      <c r="G1186" s="124" t="str">
        <f t="shared" si="19"/>
        <v>0702011004Ф000240</v>
      </c>
    </row>
    <row r="1187" spans="1:7">
      <c r="A1187" s="245" t="s">
        <v>1224</v>
      </c>
      <c r="B1187" s="246" t="s">
        <v>207</v>
      </c>
      <c r="C1187" s="246" t="s">
        <v>395</v>
      </c>
      <c r="D1187" s="246" t="s">
        <v>2121</v>
      </c>
      <c r="E1187" s="246" t="s">
        <v>329</v>
      </c>
      <c r="F1187" s="247">
        <v>346225</v>
      </c>
      <c r="G1187" s="124" t="str">
        <f t="shared" si="19"/>
        <v>0702011004Ф000244</v>
      </c>
    </row>
    <row r="1188" spans="1:7" ht="102">
      <c r="A1188" s="245" t="s">
        <v>964</v>
      </c>
      <c r="B1188" s="246" t="s">
        <v>207</v>
      </c>
      <c r="C1188" s="246" t="s">
        <v>395</v>
      </c>
      <c r="D1188" s="246" t="s">
        <v>965</v>
      </c>
      <c r="E1188" s="246" t="s">
        <v>1174</v>
      </c>
      <c r="F1188" s="247">
        <v>10659811.16</v>
      </c>
      <c r="G1188" s="124" t="str">
        <f t="shared" si="19"/>
        <v>0702011004Э020</v>
      </c>
    </row>
    <row r="1189" spans="1:7" ht="25.5">
      <c r="A1189" s="245" t="s">
        <v>1320</v>
      </c>
      <c r="B1189" s="246" t="s">
        <v>207</v>
      </c>
      <c r="C1189" s="246" t="s">
        <v>395</v>
      </c>
      <c r="D1189" s="246" t="s">
        <v>965</v>
      </c>
      <c r="E1189" s="246" t="s">
        <v>1321</v>
      </c>
      <c r="F1189" s="247">
        <v>10659811.16</v>
      </c>
      <c r="G1189" s="124" t="str">
        <f t="shared" si="19"/>
        <v>0702011004Э020200</v>
      </c>
    </row>
    <row r="1190" spans="1:7" ht="25.5">
      <c r="A1190" s="245" t="s">
        <v>1197</v>
      </c>
      <c r="B1190" s="246" t="s">
        <v>207</v>
      </c>
      <c r="C1190" s="246" t="s">
        <v>395</v>
      </c>
      <c r="D1190" s="246" t="s">
        <v>965</v>
      </c>
      <c r="E1190" s="246" t="s">
        <v>1198</v>
      </c>
      <c r="F1190" s="247">
        <v>10659811.16</v>
      </c>
      <c r="G1190" s="124" t="str">
        <f t="shared" si="19"/>
        <v>0702011004Э020240</v>
      </c>
    </row>
    <row r="1191" spans="1:7">
      <c r="A1191" s="245" t="s">
        <v>1706</v>
      </c>
      <c r="B1191" s="246" t="s">
        <v>207</v>
      </c>
      <c r="C1191" s="246" t="s">
        <v>395</v>
      </c>
      <c r="D1191" s="246" t="s">
        <v>965</v>
      </c>
      <c r="E1191" s="246" t="s">
        <v>1707</v>
      </c>
      <c r="F1191" s="247">
        <v>10659811.16</v>
      </c>
      <c r="G1191" s="124" t="str">
        <f t="shared" si="19"/>
        <v>0702011004Э020247</v>
      </c>
    </row>
    <row r="1192" spans="1:7" ht="76.5">
      <c r="A1192" s="245" t="s">
        <v>2128</v>
      </c>
      <c r="B1192" s="246" t="s">
        <v>207</v>
      </c>
      <c r="C1192" s="246" t="s">
        <v>395</v>
      </c>
      <c r="D1192" s="246" t="s">
        <v>2129</v>
      </c>
      <c r="E1192" s="246" t="s">
        <v>1174</v>
      </c>
      <c r="F1192" s="247">
        <v>52309200</v>
      </c>
      <c r="G1192" s="124" t="str">
        <f t="shared" si="19"/>
        <v>07020110053030</v>
      </c>
    </row>
    <row r="1193" spans="1:7" ht="51">
      <c r="A1193" s="245" t="s">
        <v>1319</v>
      </c>
      <c r="B1193" s="246" t="s">
        <v>207</v>
      </c>
      <c r="C1193" s="246" t="s">
        <v>395</v>
      </c>
      <c r="D1193" s="246" t="s">
        <v>2129</v>
      </c>
      <c r="E1193" s="246" t="s">
        <v>273</v>
      </c>
      <c r="F1193" s="247">
        <v>52309200</v>
      </c>
      <c r="G1193" s="124" t="str">
        <f t="shared" ref="G1193:G1256" si="20">CONCATENATE(C1193,D1193,E1193)</f>
        <v>07020110053030100</v>
      </c>
    </row>
    <row r="1194" spans="1:7">
      <c r="A1194" s="245" t="s">
        <v>1191</v>
      </c>
      <c r="B1194" s="246" t="s">
        <v>207</v>
      </c>
      <c r="C1194" s="246" t="s">
        <v>395</v>
      </c>
      <c r="D1194" s="246" t="s">
        <v>2129</v>
      </c>
      <c r="E1194" s="246" t="s">
        <v>133</v>
      </c>
      <c r="F1194" s="247">
        <v>52309200</v>
      </c>
      <c r="G1194" s="124" t="str">
        <f t="shared" si="20"/>
        <v>07020110053030110</v>
      </c>
    </row>
    <row r="1195" spans="1:7">
      <c r="A1195" s="245" t="s">
        <v>1138</v>
      </c>
      <c r="B1195" s="246" t="s">
        <v>207</v>
      </c>
      <c r="C1195" s="246" t="s">
        <v>395</v>
      </c>
      <c r="D1195" s="246" t="s">
        <v>2129</v>
      </c>
      <c r="E1195" s="246" t="s">
        <v>342</v>
      </c>
      <c r="F1195" s="247">
        <v>40176162</v>
      </c>
      <c r="G1195" s="124" t="str">
        <f t="shared" si="20"/>
        <v>07020110053030111</v>
      </c>
    </row>
    <row r="1196" spans="1:7" ht="38.25">
      <c r="A1196" s="245" t="s">
        <v>1139</v>
      </c>
      <c r="B1196" s="246" t="s">
        <v>207</v>
      </c>
      <c r="C1196" s="246" t="s">
        <v>395</v>
      </c>
      <c r="D1196" s="246" t="s">
        <v>2129</v>
      </c>
      <c r="E1196" s="246" t="s">
        <v>1056</v>
      </c>
      <c r="F1196" s="247">
        <v>12133038</v>
      </c>
      <c r="G1196" s="124" t="str">
        <f t="shared" si="20"/>
        <v>07020110053030119</v>
      </c>
    </row>
    <row r="1197" spans="1:7" ht="229.5">
      <c r="A1197" s="245" t="s">
        <v>1360</v>
      </c>
      <c r="B1197" s="246" t="s">
        <v>207</v>
      </c>
      <c r="C1197" s="246" t="s">
        <v>395</v>
      </c>
      <c r="D1197" s="246" t="s">
        <v>749</v>
      </c>
      <c r="E1197" s="246" t="s">
        <v>1174</v>
      </c>
      <c r="F1197" s="247">
        <v>106136318</v>
      </c>
      <c r="G1197" s="124" t="str">
        <f t="shared" si="20"/>
        <v>07020110074090</v>
      </c>
    </row>
    <row r="1198" spans="1:7" ht="51">
      <c r="A1198" s="245" t="s">
        <v>1319</v>
      </c>
      <c r="B1198" s="246" t="s">
        <v>207</v>
      </c>
      <c r="C1198" s="246" t="s">
        <v>395</v>
      </c>
      <c r="D1198" s="246" t="s">
        <v>749</v>
      </c>
      <c r="E1198" s="246" t="s">
        <v>273</v>
      </c>
      <c r="F1198" s="247">
        <v>95794343</v>
      </c>
      <c r="G1198" s="124" t="str">
        <f t="shared" si="20"/>
        <v>07020110074090100</v>
      </c>
    </row>
    <row r="1199" spans="1:7">
      <c r="A1199" s="245" t="s">
        <v>1191</v>
      </c>
      <c r="B1199" s="246" t="s">
        <v>207</v>
      </c>
      <c r="C1199" s="246" t="s">
        <v>395</v>
      </c>
      <c r="D1199" s="246" t="s">
        <v>749</v>
      </c>
      <c r="E1199" s="246" t="s">
        <v>133</v>
      </c>
      <c r="F1199" s="247">
        <v>95794343</v>
      </c>
      <c r="G1199" s="124" t="str">
        <f t="shared" si="20"/>
        <v>07020110074090110</v>
      </c>
    </row>
    <row r="1200" spans="1:7">
      <c r="A1200" s="245" t="s">
        <v>1138</v>
      </c>
      <c r="B1200" s="246" t="s">
        <v>207</v>
      </c>
      <c r="C1200" s="246" t="s">
        <v>395</v>
      </c>
      <c r="D1200" s="246" t="s">
        <v>749</v>
      </c>
      <c r="E1200" s="246" t="s">
        <v>342</v>
      </c>
      <c r="F1200" s="247">
        <v>70265381.019999996</v>
      </c>
      <c r="G1200" s="124" t="str">
        <f t="shared" si="20"/>
        <v>07020110074090111</v>
      </c>
    </row>
    <row r="1201" spans="1:7" ht="25.5">
      <c r="A1201" s="245" t="s">
        <v>1147</v>
      </c>
      <c r="B1201" s="246" t="s">
        <v>207</v>
      </c>
      <c r="C1201" s="246" t="s">
        <v>395</v>
      </c>
      <c r="D1201" s="246" t="s">
        <v>749</v>
      </c>
      <c r="E1201" s="246" t="s">
        <v>391</v>
      </c>
      <c r="F1201" s="247">
        <v>4520189</v>
      </c>
      <c r="G1201" s="124" t="str">
        <f t="shared" si="20"/>
        <v>07020110074090112</v>
      </c>
    </row>
    <row r="1202" spans="1:7" ht="38.25">
      <c r="A1202" s="245" t="s">
        <v>1139</v>
      </c>
      <c r="B1202" s="246" t="s">
        <v>207</v>
      </c>
      <c r="C1202" s="246" t="s">
        <v>395</v>
      </c>
      <c r="D1202" s="246" t="s">
        <v>749</v>
      </c>
      <c r="E1202" s="246" t="s">
        <v>1056</v>
      </c>
      <c r="F1202" s="247">
        <v>21008772.98</v>
      </c>
      <c r="G1202" s="124" t="str">
        <f t="shared" si="20"/>
        <v>07020110074090119</v>
      </c>
    </row>
    <row r="1203" spans="1:7" ht="25.5">
      <c r="A1203" s="245" t="s">
        <v>1320</v>
      </c>
      <c r="B1203" s="246" t="s">
        <v>207</v>
      </c>
      <c r="C1203" s="246" t="s">
        <v>395</v>
      </c>
      <c r="D1203" s="246" t="s">
        <v>749</v>
      </c>
      <c r="E1203" s="246" t="s">
        <v>1321</v>
      </c>
      <c r="F1203" s="247">
        <v>10341975</v>
      </c>
      <c r="G1203" s="124" t="str">
        <f t="shared" si="20"/>
        <v>07020110074090200</v>
      </c>
    </row>
    <row r="1204" spans="1:7" ht="25.5">
      <c r="A1204" s="245" t="s">
        <v>1197</v>
      </c>
      <c r="B1204" s="246" t="s">
        <v>207</v>
      </c>
      <c r="C1204" s="246" t="s">
        <v>395</v>
      </c>
      <c r="D1204" s="246" t="s">
        <v>749</v>
      </c>
      <c r="E1204" s="246" t="s">
        <v>1198</v>
      </c>
      <c r="F1204" s="247">
        <v>10341975</v>
      </c>
      <c r="G1204" s="124" t="str">
        <f t="shared" si="20"/>
        <v>07020110074090240</v>
      </c>
    </row>
    <row r="1205" spans="1:7">
      <c r="A1205" s="245" t="s">
        <v>1224</v>
      </c>
      <c r="B1205" s="246" t="s">
        <v>207</v>
      </c>
      <c r="C1205" s="246" t="s">
        <v>395</v>
      </c>
      <c r="D1205" s="246" t="s">
        <v>749</v>
      </c>
      <c r="E1205" s="246" t="s">
        <v>329</v>
      </c>
      <c r="F1205" s="247">
        <v>10341975</v>
      </c>
      <c r="G1205" s="124" t="str">
        <f t="shared" si="20"/>
        <v>07020110074090244</v>
      </c>
    </row>
    <row r="1206" spans="1:7" ht="229.5">
      <c r="A1206" s="245" t="s">
        <v>1361</v>
      </c>
      <c r="B1206" s="246" t="s">
        <v>207</v>
      </c>
      <c r="C1206" s="246" t="s">
        <v>395</v>
      </c>
      <c r="D1206" s="246" t="s">
        <v>747</v>
      </c>
      <c r="E1206" s="246" t="s">
        <v>1174</v>
      </c>
      <c r="F1206" s="247">
        <v>379540609</v>
      </c>
      <c r="G1206" s="124" t="str">
        <f t="shared" si="20"/>
        <v>07020110075640</v>
      </c>
    </row>
    <row r="1207" spans="1:7" ht="51">
      <c r="A1207" s="245" t="s">
        <v>1319</v>
      </c>
      <c r="B1207" s="246" t="s">
        <v>207</v>
      </c>
      <c r="C1207" s="246" t="s">
        <v>395</v>
      </c>
      <c r="D1207" s="246" t="s">
        <v>747</v>
      </c>
      <c r="E1207" s="246" t="s">
        <v>273</v>
      </c>
      <c r="F1207" s="247">
        <v>346166639.89999998</v>
      </c>
      <c r="G1207" s="124" t="str">
        <f t="shared" si="20"/>
        <v>07020110075640100</v>
      </c>
    </row>
    <row r="1208" spans="1:7">
      <c r="A1208" s="245" t="s">
        <v>1191</v>
      </c>
      <c r="B1208" s="246" t="s">
        <v>207</v>
      </c>
      <c r="C1208" s="246" t="s">
        <v>395</v>
      </c>
      <c r="D1208" s="246" t="s">
        <v>747</v>
      </c>
      <c r="E1208" s="246" t="s">
        <v>133</v>
      </c>
      <c r="F1208" s="247">
        <v>346166639.89999998</v>
      </c>
      <c r="G1208" s="124" t="str">
        <f t="shared" si="20"/>
        <v>07020110075640110</v>
      </c>
    </row>
    <row r="1209" spans="1:7">
      <c r="A1209" s="245" t="s">
        <v>1138</v>
      </c>
      <c r="B1209" s="246" t="s">
        <v>207</v>
      </c>
      <c r="C1209" s="246" t="s">
        <v>395</v>
      </c>
      <c r="D1209" s="246" t="s">
        <v>747</v>
      </c>
      <c r="E1209" s="246" t="s">
        <v>342</v>
      </c>
      <c r="F1209" s="247">
        <v>263540388.22999999</v>
      </c>
      <c r="G1209" s="124" t="str">
        <f t="shared" si="20"/>
        <v>07020110075640111</v>
      </c>
    </row>
    <row r="1210" spans="1:7" ht="25.5">
      <c r="A1210" s="245" t="s">
        <v>1147</v>
      </c>
      <c r="B1210" s="246" t="s">
        <v>207</v>
      </c>
      <c r="C1210" s="246" t="s">
        <v>395</v>
      </c>
      <c r="D1210" s="246" t="s">
        <v>747</v>
      </c>
      <c r="E1210" s="246" t="s">
        <v>391</v>
      </c>
      <c r="F1210" s="247">
        <v>4051155.9</v>
      </c>
      <c r="G1210" s="124" t="str">
        <f t="shared" si="20"/>
        <v>07020110075640112</v>
      </c>
    </row>
    <row r="1211" spans="1:7" ht="21.75" customHeight="1">
      <c r="A1211" s="245" t="s">
        <v>1989</v>
      </c>
      <c r="B1211" s="246" t="s">
        <v>207</v>
      </c>
      <c r="C1211" s="246" t="s">
        <v>395</v>
      </c>
      <c r="D1211" s="246" t="s">
        <v>747</v>
      </c>
      <c r="E1211" s="246" t="s">
        <v>1059</v>
      </c>
      <c r="F1211" s="247">
        <v>7680</v>
      </c>
      <c r="G1211" s="124" t="str">
        <f t="shared" si="20"/>
        <v>07020110075640113</v>
      </c>
    </row>
    <row r="1212" spans="1:7" ht="33.75" customHeight="1">
      <c r="A1212" s="245" t="s">
        <v>1139</v>
      </c>
      <c r="B1212" s="246" t="s">
        <v>207</v>
      </c>
      <c r="C1212" s="246" t="s">
        <v>395</v>
      </c>
      <c r="D1212" s="246" t="s">
        <v>747</v>
      </c>
      <c r="E1212" s="246" t="s">
        <v>1056</v>
      </c>
      <c r="F1212" s="247">
        <v>78567415.769999996</v>
      </c>
      <c r="G1212" s="124" t="str">
        <f t="shared" si="20"/>
        <v>07020110075640119</v>
      </c>
    </row>
    <row r="1213" spans="1:7" ht="25.5">
      <c r="A1213" s="245" t="s">
        <v>1320</v>
      </c>
      <c r="B1213" s="246" t="s">
        <v>207</v>
      </c>
      <c r="C1213" s="246" t="s">
        <v>395</v>
      </c>
      <c r="D1213" s="246" t="s">
        <v>747</v>
      </c>
      <c r="E1213" s="246" t="s">
        <v>1321</v>
      </c>
      <c r="F1213" s="247">
        <v>33373969.100000001</v>
      </c>
      <c r="G1213" s="124" t="str">
        <f t="shared" si="20"/>
        <v>07020110075640200</v>
      </c>
    </row>
    <row r="1214" spans="1:7" ht="25.5">
      <c r="A1214" s="245" t="s">
        <v>1197</v>
      </c>
      <c r="B1214" s="246" t="s">
        <v>207</v>
      </c>
      <c r="C1214" s="246" t="s">
        <v>395</v>
      </c>
      <c r="D1214" s="246" t="s">
        <v>747</v>
      </c>
      <c r="E1214" s="246" t="s">
        <v>1198</v>
      </c>
      <c r="F1214" s="247">
        <v>33373969.100000001</v>
      </c>
      <c r="G1214" s="124" t="str">
        <f t="shared" si="20"/>
        <v>07020110075640240</v>
      </c>
    </row>
    <row r="1215" spans="1:7">
      <c r="A1215" s="245" t="s">
        <v>1224</v>
      </c>
      <c r="B1215" s="246" t="s">
        <v>207</v>
      </c>
      <c r="C1215" s="246" t="s">
        <v>395</v>
      </c>
      <c r="D1215" s="246" t="s">
        <v>747</v>
      </c>
      <c r="E1215" s="246" t="s">
        <v>329</v>
      </c>
      <c r="F1215" s="247">
        <v>33373969.100000001</v>
      </c>
      <c r="G1215" s="124" t="str">
        <f t="shared" si="20"/>
        <v>07020110075640244</v>
      </c>
    </row>
    <row r="1216" spans="1:7" ht="51">
      <c r="A1216" s="245" t="s">
        <v>2188</v>
      </c>
      <c r="B1216" s="246" t="s">
        <v>207</v>
      </c>
      <c r="C1216" s="246" t="s">
        <v>395</v>
      </c>
      <c r="D1216" s="246" t="s">
        <v>2189</v>
      </c>
      <c r="E1216" s="246" t="s">
        <v>1174</v>
      </c>
      <c r="F1216" s="247">
        <v>2338042</v>
      </c>
      <c r="G1216" s="124" t="str">
        <f t="shared" si="20"/>
        <v>07020110077450</v>
      </c>
    </row>
    <row r="1217" spans="1:7" ht="25.5">
      <c r="A1217" s="245" t="s">
        <v>1320</v>
      </c>
      <c r="B1217" s="246" t="s">
        <v>207</v>
      </c>
      <c r="C1217" s="246" t="s">
        <v>395</v>
      </c>
      <c r="D1217" s="246" t="s">
        <v>2189</v>
      </c>
      <c r="E1217" s="246" t="s">
        <v>1321</v>
      </c>
      <c r="F1217" s="247">
        <v>2338042</v>
      </c>
      <c r="G1217" s="124" t="str">
        <f t="shared" si="20"/>
        <v>07020110077450200</v>
      </c>
    </row>
    <row r="1218" spans="1:7" ht="25.5">
      <c r="A1218" s="245" t="s">
        <v>1197</v>
      </c>
      <c r="B1218" s="246" t="s">
        <v>207</v>
      </c>
      <c r="C1218" s="246" t="s">
        <v>395</v>
      </c>
      <c r="D1218" s="246" t="s">
        <v>2189</v>
      </c>
      <c r="E1218" s="246" t="s">
        <v>1198</v>
      </c>
      <c r="F1218" s="247">
        <v>2338042</v>
      </c>
      <c r="G1218" s="124" t="str">
        <f t="shared" si="20"/>
        <v>07020110077450240</v>
      </c>
    </row>
    <row r="1219" spans="1:7">
      <c r="A1219" s="245" t="s">
        <v>1224</v>
      </c>
      <c r="B1219" s="246" t="s">
        <v>207</v>
      </c>
      <c r="C1219" s="246" t="s">
        <v>395</v>
      </c>
      <c r="D1219" s="246" t="s">
        <v>2189</v>
      </c>
      <c r="E1219" s="246" t="s">
        <v>329</v>
      </c>
      <c r="F1219" s="247">
        <v>2338042</v>
      </c>
      <c r="G1219" s="124" t="str">
        <f t="shared" si="20"/>
        <v>07020110077450244</v>
      </c>
    </row>
    <row r="1220" spans="1:7" ht="63.75">
      <c r="A1220" s="245" t="s">
        <v>411</v>
      </c>
      <c r="B1220" s="246" t="s">
        <v>207</v>
      </c>
      <c r="C1220" s="246" t="s">
        <v>395</v>
      </c>
      <c r="D1220" s="246" t="s">
        <v>761</v>
      </c>
      <c r="E1220" s="246" t="s">
        <v>1174</v>
      </c>
      <c r="F1220" s="247">
        <v>885979.5</v>
      </c>
      <c r="G1220" s="124" t="str">
        <f t="shared" si="20"/>
        <v>07020110080020</v>
      </c>
    </row>
    <row r="1221" spans="1:7" ht="25.5">
      <c r="A1221" s="245" t="s">
        <v>1320</v>
      </c>
      <c r="B1221" s="246" t="s">
        <v>207</v>
      </c>
      <c r="C1221" s="246" t="s">
        <v>395</v>
      </c>
      <c r="D1221" s="246" t="s">
        <v>761</v>
      </c>
      <c r="E1221" s="246" t="s">
        <v>1321</v>
      </c>
      <c r="F1221" s="247">
        <v>780979.5</v>
      </c>
      <c r="G1221" s="124" t="str">
        <f t="shared" si="20"/>
        <v>07020110080020200</v>
      </c>
    </row>
    <row r="1222" spans="1:7" ht="25.5">
      <c r="A1222" s="245" t="s">
        <v>1197</v>
      </c>
      <c r="B1222" s="246" t="s">
        <v>207</v>
      </c>
      <c r="C1222" s="246" t="s">
        <v>395</v>
      </c>
      <c r="D1222" s="246" t="s">
        <v>761</v>
      </c>
      <c r="E1222" s="246" t="s">
        <v>1198</v>
      </c>
      <c r="F1222" s="247">
        <v>780979.5</v>
      </c>
      <c r="G1222" s="124" t="str">
        <f t="shared" si="20"/>
        <v>07020110080020240</v>
      </c>
    </row>
    <row r="1223" spans="1:7">
      <c r="A1223" s="245" t="s">
        <v>1224</v>
      </c>
      <c r="B1223" s="246" t="s">
        <v>207</v>
      </c>
      <c r="C1223" s="246" t="s">
        <v>395</v>
      </c>
      <c r="D1223" s="246" t="s">
        <v>761</v>
      </c>
      <c r="E1223" s="246" t="s">
        <v>329</v>
      </c>
      <c r="F1223" s="247">
        <v>780979.5</v>
      </c>
      <c r="G1223" s="124" t="str">
        <f t="shared" si="20"/>
        <v>07020110080020244</v>
      </c>
    </row>
    <row r="1224" spans="1:7">
      <c r="A1224" s="245" t="s">
        <v>1324</v>
      </c>
      <c r="B1224" s="246" t="s">
        <v>207</v>
      </c>
      <c r="C1224" s="246" t="s">
        <v>395</v>
      </c>
      <c r="D1224" s="246" t="s">
        <v>761</v>
      </c>
      <c r="E1224" s="246" t="s">
        <v>1325</v>
      </c>
      <c r="F1224" s="247">
        <v>105000</v>
      </c>
      <c r="G1224" s="124" t="str">
        <f t="shared" si="20"/>
        <v>07020110080020300</v>
      </c>
    </row>
    <row r="1225" spans="1:7">
      <c r="A1225" s="245" t="s">
        <v>531</v>
      </c>
      <c r="B1225" s="246" t="s">
        <v>207</v>
      </c>
      <c r="C1225" s="246" t="s">
        <v>395</v>
      </c>
      <c r="D1225" s="246" t="s">
        <v>761</v>
      </c>
      <c r="E1225" s="246" t="s">
        <v>532</v>
      </c>
      <c r="F1225" s="247">
        <v>105000</v>
      </c>
      <c r="G1225" s="124" t="str">
        <f t="shared" si="20"/>
        <v>07020110080020360</v>
      </c>
    </row>
    <row r="1226" spans="1:7" ht="51">
      <c r="A1226" s="245" t="s">
        <v>533</v>
      </c>
      <c r="B1226" s="246" t="s">
        <v>207</v>
      </c>
      <c r="C1226" s="246" t="s">
        <v>395</v>
      </c>
      <c r="D1226" s="246" t="s">
        <v>764</v>
      </c>
      <c r="E1226" s="246" t="s">
        <v>1174</v>
      </c>
      <c r="F1226" s="247">
        <v>187200</v>
      </c>
      <c r="G1226" s="124" t="str">
        <f t="shared" si="20"/>
        <v>07020110080040</v>
      </c>
    </row>
    <row r="1227" spans="1:7">
      <c r="A1227" s="245" t="s">
        <v>1324</v>
      </c>
      <c r="B1227" s="246" t="s">
        <v>207</v>
      </c>
      <c r="C1227" s="246" t="s">
        <v>395</v>
      </c>
      <c r="D1227" s="246" t="s">
        <v>764</v>
      </c>
      <c r="E1227" s="246" t="s">
        <v>1325</v>
      </c>
      <c r="F1227" s="247">
        <v>187200</v>
      </c>
      <c r="G1227" s="124" t="str">
        <f t="shared" si="20"/>
        <v>07020110080040300</v>
      </c>
    </row>
    <row r="1228" spans="1:7">
      <c r="A1228" s="245" t="s">
        <v>1829</v>
      </c>
      <c r="B1228" s="246" t="s">
        <v>207</v>
      </c>
      <c r="C1228" s="246" t="s">
        <v>395</v>
      </c>
      <c r="D1228" s="246" t="s">
        <v>764</v>
      </c>
      <c r="E1228" s="246" t="s">
        <v>1830</v>
      </c>
      <c r="F1228" s="247">
        <v>187200</v>
      </c>
      <c r="G1228" s="124" t="str">
        <f t="shared" si="20"/>
        <v>07020110080040340</v>
      </c>
    </row>
    <row r="1229" spans="1:7" ht="76.5">
      <c r="A1229" s="245" t="s">
        <v>2208</v>
      </c>
      <c r="B1229" s="246" t="s">
        <v>207</v>
      </c>
      <c r="C1229" s="246" t="s">
        <v>395</v>
      </c>
      <c r="D1229" s="246" t="s">
        <v>696</v>
      </c>
      <c r="E1229" s="246" t="s">
        <v>1174</v>
      </c>
      <c r="F1229" s="247">
        <v>13078031</v>
      </c>
      <c r="G1229" s="124" t="str">
        <f t="shared" si="20"/>
        <v>07020110083010</v>
      </c>
    </row>
    <row r="1230" spans="1:7" ht="25.5">
      <c r="A1230" s="245" t="s">
        <v>1320</v>
      </c>
      <c r="B1230" s="246" t="s">
        <v>207</v>
      </c>
      <c r="C1230" s="246" t="s">
        <v>395</v>
      </c>
      <c r="D1230" s="246" t="s">
        <v>696</v>
      </c>
      <c r="E1230" s="246" t="s">
        <v>1321</v>
      </c>
      <c r="F1230" s="247">
        <v>13078031</v>
      </c>
      <c r="G1230" s="124" t="str">
        <f t="shared" si="20"/>
        <v>07020110083010200</v>
      </c>
    </row>
    <row r="1231" spans="1:7" ht="25.5">
      <c r="A1231" s="245" t="s">
        <v>1197</v>
      </c>
      <c r="B1231" s="246" t="s">
        <v>207</v>
      </c>
      <c r="C1231" s="246" t="s">
        <v>395</v>
      </c>
      <c r="D1231" s="246" t="s">
        <v>696</v>
      </c>
      <c r="E1231" s="246" t="s">
        <v>1198</v>
      </c>
      <c r="F1231" s="247">
        <v>13078031</v>
      </c>
      <c r="G1231" s="124" t="str">
        <f t="shared" si="20"/>
        <v>07020110083010240</v>
      </c>
    </row>
    <row r="1232" spans="1:7">
      <c r="A1232" s="245" t="s">
        <v>1224</v>
      </c>
      <c r="B1232" s="246" t="s">
        <v>207</v>
      </c>
      <c r="C1232" s="246" t="s">
        <v>395</v>
      </c>
      <c r="D1232" s="246" t="s">
        <v>696</v>
      </c>
      <c r="E1232" s="246" t="s">
        <v>329</v>
      </c>
      <c r="F1232" s="247">
        <v>13078031</v>
      </c>
      <c r="G1232" s="124" t="str">
        <f t="shared" si="20"/>
        <v>07020110083010244</v>
      </c>
    </row>
    <row r="1233" spans="1:7" ht="51">
      <c r="A1233" s="245" t="s">
        <v>584</v>
      </c>
      <c r="B1233" s="246" t="s">
        <v>207</v>
      </c>
      <c r="C1233" s="246" t="s">
        <v>395</v>
      </c>
      <c r="D1233" s="246" t="s">
        <v>763</v>
      </c>
      <c r="E1233" s="246" t="s">
        <v>1174</v>
      </c>
      <c r="F1233" s="247">
        <v>40000</v>
      </c>
      <c r="G1233" s="124" t="str">
        <f t="shared" si="20"/>
        <v>0702011008П020</v>
      </c>
    </row>
    <row r="1234" spans="1:7" ht="25.5">
      <c r="A1234" s="245" t="s">
        <v>1320</v>
      </c>
      <c r="B1234" s="246" t="s">
        <v>207</v>
      </c>
      <c r="C1234" s="246" t="s">
        <v>395</v>
      </c>
      <c r="D1234" s="246" t="s">
        <v>763</v>
      </c>
      <c r="E1234" s="246" t="s">
        <v>1321</v>
      </c>
      <c r="F1234" s="247">
        <v>40000</v>
      </c>
      <c r="G1234" s="124" t="str">
        <f t="shared" si="20"/>
        <v>0702011008П020200</v>
      </c>
    </row>
    <row r="1235" spans="1:7" ht="25.5">
      <c r="A1235" s="245" t="s">
        <v>1197</v>
      </c>
      <c r="B1235" s="246" t="s">
        <v>207</v>
      </c>
      <c r="C1235" s="246" t="s">
        <v>395</v>
      </c>
      <c r="D1235" s="246" t="s">
        <v>763</v>
      </c>
      <c r="E1235" s="246" t="s">
        <v>1198</v>
      </c>
      <c r="F1235" s="247">
        <v>40000</v>
      </c>
      <c r="G1235" s="124" t="str">
        <f t="shared" si="20"/>
        <v>0702011008П020240</v>
      </c>
    </row>
    <row r="1236" spans="1:7">
      <c r="A1236" s="245" t="s">
        <v>1224</v>
      </c>
      <c r="B1236" s="246" t="s">
        <v>207</v>
      </c>
      <c r="C1236" s="246" t="s">
        <v>395</v>
      </c>
      <c r="D1236" s="246" t="s">
        <v>763</v>
      </c>
      <c r="E1236" s="246" t="s">
        <v>329</v>
      </c>
      <c r="F1236" s="247">
        <v>40000</v>
      </c>
      <c r="G1236" s="124" t="str">
        <f t="shared" si="20"/>
        <v>0702011008П020244</v>
      </c>
    </row>
    <row r="1237" spans="1:7" ht="63.75">
      <c r="A1237" s="245" t="s">
        <v>2130</v>
      </c>
      <c r="B1237" s="246" t="s">
        <v>207</v>
      </c>
      <c r="C1237" s="246" t="s">
        <v>395</v>
      </c>
      <c r="D1237" s="246" t="s">
        <v>2131</v>
      </c>
      <c r="E1237" s="246" t="s">
        <v>1174</v>
      </c>
      <c r="F1237" s="247">
        <v>4400</v>
      </c>
      <c r="G1237" s="124" t="str">
        <f t="shared" si="20"/>
        <v>0702011008Ф020</v>
      </c>
    </row>
    <row r="1238" spans="1:7" ht="25.5">
      <c r="A1238" s="245" t="s">
        <v>1320</v>
      </c>
      <c r="B1238" s="246" t="s">
        <v>207</v>
      </c>
      <c r="C1238" s="246" t="s">
        <v>395</v>
      </c>
      <c r="D1238" s="246" t="s">
        <v>2131</v>
      </c>
      <c r="E1238" s="246" t="s">
        <v>1321</v>
      </c>
      <c r="F1238" s="247">
        <v>4400</v>
      </c>
      <c r="G1238" s="124" t="str">
        <f t="shared" si="20"/>
        <v>0702011008Ф020200</v>
      </c>
    </row>
    <row r="1239" spans="1:7" ht="25.5">
      <c r="A1239" s="245" t="s">
        <v>1197</v>
      </c>
      <c r="B1239" s="246" t="s">
        <v>207</v>
      </c>
      <c r="C1239" s="246" t="s">
        <v>395</v>
      </c>
      <c r="D1239" s="246" t="s">
        <v>2131</v>
      </c>
      <c r="E1239" s="246" t="s">
        <v>1198</v>
      </c>
      <c r="F1239" s="247">
        <v>4400</v>
      </c>
      <c r="G1239" s="124" t="str">
        <f t="shared" si="20"/>
        <v>0702011008Ф020240</v>
      </c>
    </row>
    <row r="1240" spans="1:7">
      <c r="A1240" s="245" t="s">
        <v>1224</v>
      </c>
      <c r="B1240" s="246" t="s">
        <v>207</v>
      </c>
      <c r="C1240" s="246" t="s">
        <v>395</v>
      </c>
      <c r="D1240" s="246" t="s">
        <v>2131</v>
      </c>
      <c r="E1240" s="246" t="s">
        <v>329</v>
      </c>
      <c r="F1240" s="247">
        <v>4400</v>
      </c>
      <c r="G1240" s="124" t="str">
        <f t="shared" si="20"/>
        <v>0702011008Ф020244</v>
      </c>
    </row>
    <row r="1241" spans="1:7" ht="63.75">
      <c r="A1241" s="245" t="s">
        <v>2214</v>
      </c>
      <c r="B1241" s="246" t="s">
        <v>207</v>
      </c>
      <c r="C1241" s="246" t="s">
        <v>395</v>
      </c>
      <c r="D1241" s="246" t="s">
        <v>2250</v>
      </c>
      <c r="E1241" s="246" t="s">
        <v>1174</v>
      </c>
      <c r="F1241" s="247">
        <v>4864110.97</v>
      </c>
      <c r="G1241" s="124" t="str">
        <f t="shared" si="20"/>
        <v>070201100S5590</v>
      </c>
    </row>
    <row r="1242" spans="1:7" ht="25.5">
      <c r="A1242" s="245" t="s">
        <v>1320</v>
      </c>
      <c r="B1242" s="246" t="s">
        <v>207</v>
      </c>
      <c r="C1242" s="246" t="s">
        <v>395</v>
      </c>
      <c r="D1242" s="246" t="s">
        <v>2250</v>
      </c>
      <c r="E1242" s="246" t="s">
        <v>1321</v>
      </c>
      <c r="F1242" s="247">
        <v>4864110.97</v>
      </c>
      <c r="G1242" s="124" t="str">
        <f t="shared" si="20"/>
        <v>070201100S5590200</v>
      </c>
    </row>
    <row r="1243" spans="1:7" ht="25.5">
      <c r="A1243" s="245" t="s">
        <v>1197</v>
      </c>
      <c r="B1243" s="246" t="s">
        <v>207</v>
      </c>
      <c r="C1243" s="246" t="s">
        <v>395</v>
      </c>
      <c r="D1243" s="246" t="s">
        <v>2250</v>
      </c>
      <c r="E1243" s="246" t="s">
        <v>1198</v>
      </c>
      <c r="F1243" s="247">
        <v>4864110.97</v>
      </c>
      <c r="G1243" s="124" t="str">
        <f t="shared" si="20"/>
        <v>070201100S5590240</v>
      </c>
    </row>
    <row r="1244" spans="1:7">
      <c r="A1244" s="245" t="s">
        <v>1224</v>
      </c>
      <c r="B1244" s="246" t="s">
        <v>207</v>
      </c>
      <c r="C1244" s="246" t="s">
        <v>395</v>
      </c>
      <c r="D1244" s="246" t="s">
        <v>2250</v>
      </c>
      <c r="E1244" s="246" t="s">
        <v>329</v>
      </c>
      <c r="F1244" s="247">
        <v>4864110.97</v>
      </c>
      <c r="G1244" s="124" t="str">
        <f t="shared" si="20"/>
        <v>070201100S5590244</v>
      </c>
    </row>
    <row r="1245" spans="1:7" ht="63.75">
      <c r="A1245" s="245" t="s">
        <v>1831</v>
      </c>
      <c r="B1245" s="246" t="s">
        <v>207</v>
      </c>
      <c r="C1245" s="246" t="s">
        <v>395</v>
      </c>
      <c r="D1245" s="246" t="s">
        <v>1362</v>
      </c>
      <c r="E1245" s="246" t="s">
        <v>1174</v>
      </c>
      <c r="F1245" s="247">
        <v>9728057.7699999996</v>
      </c>
      <c r="G1245" s="124" t="str">
        <f t="shared" si="20"/>
        <v>070201100S5630</v>
      </c>
    </row>
    <row r="1246" spans="1:7" ht="25.5">
      <c r="A1246" s="245" t="s">
        <v>1320</v>
      </c>
      <c r="B1246" s="246" t="s">
        <v>207</v>
      </c>
      <c r="C1246" s="246" t="s">
        <v>395</v>
      </c>
      <c r="D1246" s="246" t="s">
        <v>1362</v>
      </c>
      <c r="E1246" s="246" t="s">
        <v>1321</v>
      </c>
      <c r="F1246" s="247">
        <v>9728057.7699999996</v>
      </c>
      <c r="G1246" s="124" t="str">
        <f t="shared" si="20"/>
        <v>070201100S5630200</v>
      </c>
    </row>
    <row r="1247" spans="1:7" ht="25.5">
      <c r="A1247" s="245" t="s">
        <v>1197</v>
      </c>
      <c r="B1247" s="246" t="s">
        <v>207</v>
      </c>
      <c r="C1247" s="246" t="s">
        <v>395</v>
      </c>
      <c r="D1247" s="246" t="s">
        <v>1362</v>
      </c>
      <c r="E1247" s="246" t="s">
        <v>1198</v>
      </c>
      <c r="F1247" s="247">
        <v>9728057.7699999996</v>
      </c>
      <c r="G1247" s="124" t="str">
        <f t="shared" si="20"/>
        <v>070201100S5630240</v>
      </c>
    </row>
    <row r="1248" spans="1:7">
      <c r="A1248" s="245" t="s">
        <v>1224</v>
      </c>
      <c r="B1248" s="246" t="s">
        <v>207</v>
      </c>
      <c r="C1248" s="246" t="s">
        <v>395</v>
      </c>
      <c r="D1248" s="246" t="s">
        <v>1362</v>
      </c>
      <c r="E1248" s="246" t="s">
        <v>329</v>
      </c>
      <c r="F1248" s="247">
        <v>9728057.7699999996</v>
      </c>
      <c r="G1248" s="124" t="str">
        <f t="shared" si="20"/>
        <v>070201100S5630244</v>
      </c>
    </row>
    <row r="1249" spans="1:7" ht="89.25">
      <c r="A1249" s="245" t="s">
        <v>1785</v>
      </c>
      <c r="B1249" s="246" t="s">
        <v>207</v>
      </c>
      <c r="C1249" s="246" t="s">
        <v>395</v>
      </c>
      <c r="D1249" s="246" t="s">
        <v>1363</v>
      </c>
      <c r="E1249" s="246" t="s">
        <v>1174</v>
      </c>
      <c r="F1249" s="247">
        <v>2730000</v>
      </c>
      <c r="G1249" s="124" t="str">
        <f t="shared" si="20"/>
        <v>070201100S5980</v>
      </c>
    </row>
    <row r="1250" spans="1:7" ht="25.5">
      <c r="A1250" s="245" t="s">
        <v>1320</v>
      </c>
      <c r="B1250" s="246" t="s">
        <v>207</v>
      </c>
      <c r="C1250" s="246" t="s">
        <v>395</v>
      </c>
      <c r="D1250" s="246" t="s">
        <v>1363</v>
      </c>
      <c r="E1250" s="246" t="s">
        <v>1321</v>
      </c>
      <c r="F1250" s="247">
        <v>2730000</v>
      </c>
      <c r="G1250" s="124" t="str">
        <f t="shared" si="20"/>
        <v>070201100S5980200</v>
      </c>
    </row>
    <row r="1251" spans="1:7" ht="25.5">
      <c r="A1251" s="245" t="s">
        <v>1197</v>
      </c>
      <c r="B1251" s="246" t="s">
        <v>207</v>
      </c>
      <c r="C1251" s="246" t="s">
        <v>395</v>
      </c>
      <c r="D1251" s="246" t="s">
        <v>1363</v>
      </c>
      <c r="E1251" s="246" t="s">
        <v>1198</v>
      </c>
      <c r="F1251" s="247">
        <v>2730000</v>
      </c>
      <c r="G1251" s="124" t="str">
        <f t="shared" si="20"/>
        <v>070201100S5980240</v>
      </c>
    </row>
    <row r="1252" spans="1:7">
      <c r="A1252" s="245" t="s">
        <v>1224</v>
      </c>
      <c r="B1252" s="246" t="s">
        <v>207</v>
      </c>
      <c r="C1252" s="246" t="s">
        <v>395</v>
      </c>
      <c r="D1252" s="246" t="s">
        <v>1363</v>
      </c>
      <c r="E1252" s="246" t="s">
        <v>329</v>
      </c>
      <c r="F1252" s="247">
        <v>2730000</v>
      </c>
      <c r="G1252" s="124" t="str">
        <f t="shared" si="20"/>
        <v>070201100S5980244</v>
      </c>
    </row>
    <row r="1253" spans="1:7" ht="89.25">
      <c r="A1253" s="245" t="s">
        <v>1785</v>
      </c>
      <c r="B1253" s="246" t="s">
        <v>207</v>
      </c>
      <c r="C1253" s="246" t="s">
        <v>395</v>
      </c>
      <c r="D1253" s="246" t="s">
        <v>1646</v>
      </c>
      <c r="E1253" s="246" t="s">
        <v>1174</v>
      </c>
      <c r="F1253" s="247">
        <v>7018500</v>
      </c>
      <c r="G1253" s="124" t="str">
        <f t="shared" si="20"/>
        <v>0702011E151690</v>
      </c>
    </row>
    <row r="1254" spans="1:7" ht="25.5">
      <c r="A1254" s="245" t="s">
        <v>1320</v>
      </c>
      <c r="B1254" s="246" t="s">
        <v>207</v>
      </c>
      <c r="C1254" s="246" t="s">
        <v>395</v>
      </c>
      <c r="D1254" s="246" t="s">
        <v>1646</v>
      </c>
      <c r="E1254" s="246" t="s">
        <v>1321</v>
      </c>
      <c r="F1254" s="247">
        <v>7018500</v>
      </c>
      <c r="G1254" s="124" t="str">
        <f t="shared" si="20"/>
        <v>0702011E151690200</v>
      </c>
    </row>
    <row r="1255" spans="1:7" ht="25.5">
      <c r="A1255" s="245" t="s">
        <v>1197</v>
      </c>
      <c r="B1255" s="246" t="s">
        <v>207</v>
      </c>
      <c r="C1255" s="246" t="s">
        <v>395</v>
      </c>
      <c r="D1255" s="246" t="s">
        <v>1646</v>
      </c>
      <c r="E1255" s="246" t="s">
        <v>1198</v>
      </c>
      <c r="F1255" s="247">
        <v>7018500</v>
      </c>
      <c r="G1255" s="124" t="str">
        <f t="shared" si="20"/>
        <v>0702011E151690240</v>
      </c>
    </row>
    <row r="1256" spans="1:7">
      <c r="A1256" s="245" t="s">
        <v>1224</v>
      </c>
      <c r="B1256" s="246" t="s">
        <v>207</v>
      </c>
      <c r="C1256" s="246" t="s">
        <v>395</v>
      </c>
      <c r="D1256" s="246" t="s">
        <v>1646</v>
      </c>
      <c r="E1256" s="246" t="s">
        <v>329</v>
      </c>
      <c r="F1256" s="247">
        <v>7018500</v>
      </c>
      <c r="G1256" s="124" t="str">
        <f t="shared" si="20"/>
        <v>0702011E151690244</v>
      </c>
    </row>
    <row r="1257" spans="1:7" ht="38.25">
      <c r="A1257" s="245" t="s">
        <v>452</v>
      </c>
      <c r="B1257" s="246" t="s">
        <v>207</v>
      </c>
      <c r="C1257" s="246" t="s">
        <v>395</v>
      </c>
      <c r="D1257" s="246" t="s">
        <v>974</v>
      </c>
      <c r="E1257" s="246" t="s">
        <v>1174</v>
      </c>
      <c r="F1257" s="247">
        <v>2400000</v>
      </c>
      <c r="G1257" s="124" t="str">
        <f t="shared" ref="G1257:G1320" si="21">CONCATENATE(C1257,D1257,E1257)</f>
        <v>07020300000000</v>
      </c>
    </row>
    <row r="1258" spans="1:7" ht="38.25">
      <c r="A1258" s="245" t="s">
        <v>454</v>
      </c>
      <c r="B1258" s="246" t="s">
        <v>207</v>
      </c>
      <c r="C1258" s="246" t="s">
        <v>395</v>
      </c>
      <c r="D1258" s="246" t="s">
        <v>1314</v>
      </c>
      <c r="E1258" s="246" t="s">
        <v>1174</v>
      </c>
      <c r="F1258" s="247">
        <v>2400000</v>
      </c>
      <c r="G1258" s="124" t="str">
        <f t="shared" si="21"/>
        <v>07020340000000</v>
      </c>
    </row>
    <row r="1259" spans="1:7" ht="76.5">
      <c r="A1259" s="245" t="s">
        <v>396</v>
      </c>
      <c r="B1259" s="246" t="s">
        <v>207</v>
      </c>
      <c r="C1259" s="246" t="s">
        <v>395</v>
      </c>
      <c r="D1259" s="246" t="s">
        <v>765</v>
      </c>
      <c r="E1259" s="246" t="s">
        <v>1174</v>
      </c>
      <c r="F1259" s="247">
        <v>2400000</v>
      </c>
      <c r="G1259" s="124" t="str">
        <f t="shared" si="21"/>
        <v>07020340080000</v>
      </c>
    </row>
    <row r="1260" spans="1:7" ht="25.5">
      <c r="A1260" s="245" t="s">
        <v>1320</v>
      </c>
      <c r="B1260" s="246" t="s">
        <v>207</v>
      </c>
      <c r="C1260" s="246" t="s">
        <v>395</v>
      </c>
      <c r="D1260" s="246" t="s">
        <v>765</v>
      </c>
      <c r="E1260" s="246" t="s">
        <v>1321</v>
      </c>
      <c r="F1260" s="247">
        <v>2400000</v>
      </c>
      <c r="G1260" s="124" t="str">
        <f t="shared" si="21"/>
        <v>07020340080000200</v>
      </c>
    </row>
    <row r="1261" spans="1:7" ht="25.5">
      <c r="A1261" s="245" t="s">
        <v>1197</v>
      </c>
      <c r="B1261" s="246" t="s">
        <v>207</v>
      </c>
      <c r="C1261" s="246" t="s">
        <v>395</v>
      </c>
      <c r="D1261" s="246" t="s">
        <v>765</v>
      </c>
      <c r="E1261" s="246" t="s">
        <v>1198</v>
      </c>
      <c r="F1261" s="247">
        <v>2400000</v>
      </c>
      <c r="G1261" s="124" t="str">
        <f t="shared" si="21"/>
        <v>07020340080000240</v>
      </c>
    </row>
    <row r="1262" spans="1:7">
      <c r="A1262" s="245" t="s">
        <v>1224</v>
      </c>
      <c r="B1262" s="246" t="s">
        <v>207</v>
      </c>
      <c r="C1262" s="246" t="s">
        <v>395</v>
      </c>
      <c r="D1262" s="246" t="s">
        <v>765</v>
      </c>
      <c r="E1262" s="246" t="s">
        <v>329</v>
      </c>
      <c r="F1262" s="247">
        <v>2400000</v>
      </c>
      <c r="G1262" s="124" t="str">
        <f t="shared" si="21"/>
        <v>07020340080000244</v>
      </c>
    </row>
    <row r="1263" spans="1:7" ht="25.5">
      <c r="A1263" s="245" t="s">
        <v>483</v>
      </c>
      <c r="B1263" s="246" t="s">
        <v>207</v>
      </c>
      <c r="C1263" s="246" t="s">
        <v>395</v>
      </c>
      <c r="D1263" s="246" t="s">
        <v>993</v>
      </c>
      <c r="E1263" s="246" t="s">
        <v>1174</v>
      </c>
      <c r="F1263" s="247">
        <v>13334</v>
      </c>
      <c r="G1263" s="124" t="str">
        <f t="shared" si="21"/>
        <v>07020900000000</v>
      </c>
    </row>
    <row r="1264" spans="1:7" ht="25.5">
      <c r="A1264" s="245" t="s">
        <v>488</v>
      </c>
      <c r="B1264" s="246" t="s">
        <v>207</v>
      </c>
      <c r="C1264" s="246" t="s">
        <v>395</v>
      </c>
      <c r="D1264" s="246" t="s">
        <v>996</v>
      </c>
      <c r="E1264" s="246" t="s">
        <v>1174</v>
      </c>
      <c r="F1264" s="247">
        <v>13334</v>
      </c>
      <c r="G1264" s="124" t="str">
        <f t="shared" si="21"/>
        <v>07020930000000</v>
      </c>
    </row>
    <row r="1265" spans="1:7" ht="76.5">
      <c r="A1265" s="245" t="s">
        <v>1824</v>
      </c>
      <c r="B1265" s="246" t="s">
        <v>207</v>
      </c>
      <c r="C1265" s="246" t="s">
        <v>395</v>
      </c>
      <c r="D1265" s="246" t="s">
        <v>1823</v>
      </c>
      <c r="E1265" s="246" t="s">
        <v>1174</v>
      </c>
      <c r="F1265" s="247">
        <v>13334</v>
      </c>
      <c r="G1265" s="124" t="str">
        <f t="shared" si="21"/>
        <v>0702093R373980</v>
      </c>
    </row>
    <row r="1266" spans="1:7" ht="25.5">
      <c r="A1266" s="245" t="s">
        <v>1320</v>
      </c>
      <c r="B1266" s="246" t="s">
        <v>207</v>
      </c>
      <c r="C1266" s="246" t="s">
        <v>395</v>
      </c>
      <c r="D1266" s="246" t="s">
        <v>1823</v>
      </c>
      <c r="E1266" s="246" t="s">
        <v>1321</v>
      </c>
      <c r="F1266" s="247">
        <v>13334</v>
      </c>
      <c r="G1266" s="124" t="str">
        <f t="shared" si="21"/>
        <v>0702093R373980200</v>
      </c>
    </row>
    <row r="1267" spans="1:7" ht="25.5">
      <c r="A1267" s="245" t="s">
        <v>1197</v>
      </c>
      <c r="B1267" s="246" t="s">
        <v>207</v>
      </c>
      <c r="C1267" s="246" t="s">
        <v>395</v>
      </c>
      <c r="D1267" s="246" t="s">
        <v>1823</v>
      </c>
      <c r="E1267" s="246" t="s">
        <v>1198</v>
      </c>
      <c r="F1267" s="247">
        <v>13334</v>
      </c>
      <c r="G1267" s="124" t="str">
        <f t="shared" si="21"/>
        <v>0702093R373980240</v>
      </c>
    </row>
    <row r="1268" spans="1:7">
      <c r="A1268" s="245" t="s">
        <v>1224</v>
      </c>
      <c r="B1268" s="246" t="s">
        <v>207</v>
      </c>
      <c r="C1268" s="246" t="s">
        <v>395</v>
      </c>
      <c r="D1268" s="246" t="s">
        <v>1823</v>
      </c>
      <c r="E1268" s="246" t="s">
        <v>329</v>
      </c>
      <c r="F1268" s="247">
        <v>13334</v>
      </c>
      <c r="G1268" s="124" t="str">
        <f t="shared" si="21"/>
        <v>0702093R373980244</v>
      </c>
    </row>
    <row r="1269" spans="1:7">
      <c r="A1269" s="245" t="s">
        <v>1077</v>
      </c>
      <c r="B1269" s="246" t="s">
        <v>207</v>
      </c>
      <c r="C1269" s="246" t="s">
        <v>1078</v>
      </c>
      <c r="D1269" s="246" t="s">
        <v>1174</v>
      </c>
      <c r="E1269" s="246" t="s">
        <v>1174</v>
      </c>
      <c r="F1269" s="247">
        <v>66002482.630000003</v>
      </c>
      <c r="G1269" s="124" t="str">
        <f t="shared" si="21"/>
        <v>0703</v>
      </c>
    </row>
    <row r="1270" spans="1:7" ht="25.5">
      <c r="A1270" s="245" t="s">
        <v>442</v>
      </c>
      <c r="B1270" s="246" t="s">
        <v>207</v>
      </c>
      <c r="C1270" s="246" t="s">
        <v>1078</v>
      </c>
      <c r="D1270" s="246" t="s">
        <v>971</v>
      </c>
      <c r="E1270" s="246" t="s">
        <v>1174</v>
      </c>
      <c r="F1270" s="247">
        <v>65922482.630000003</v>
      </c>
      <c r="G1270" s="124" t="str">
        <f t="shared" si="21"/>
        <v>07030100000000</v>
      </c>
    </row>
    <row r="1271" spans="1:7" ht="25.5">
      <c r="A1271" s="245" t="s">
        <v>443</v>
      </c>
      <c r="B1271" s="246" t="s">
        <v>207</v>
      </c>
      <c r="C1271" s="246" t="s">
        <v>1078</v>
      </c>
      <c r="D1271" s="246" t="s">
        <v>972</v>
      </c>
      <c r="E1271" s="246" t="s">
        <v>1174</v>
      </c>
      <c r="F1271" s="247">
        <v>65922482.630000003</v>
      </c>
      <c r="G1271" s="124" t="str">
        <f t="shared" si="21"/>
        <v>07030110000000</v>
      </c>
    </row>
    <row r="1272" spans="1:7" ht="76.5">
      <c r="A1272" s="245" t="s">
        <v>2132</v>
      </c>
      <c r="B1272" s="246" t="s">
        <v>207</v>
      </c>
      <c r="C1272" s="246" t="s">
        <v>1078</v>
      </c>
      <c r="D1272" s="246" t="s">
        <v>2133</v>
      </c>
      <c r="E1272" s="246" t="s">
        <v>1174</v>
      </c>
      <c r="F1272" s="247">
        <v>709600</v>
      </c>
      <c r="G1272" s="124" t="str">
        <f t="shared" si="21"/>
        <v>07030110027240</v>
      </c>
    </row>
    <row r="1273" spans="1:7" ht="25.5">
      <c r="A1273" s="245" t="s">
        <v>1328</v>
      </c>
      <c r="B1273" s="246" t="s">
        <v>207</v>
      </c>
      <c r="C1273" s="246" t="s">
        <v>1078</v>
      </c>
      <c r="D1273" s="246" t="s">
        <v>2133</v>
      </c>
      <c r="E1273" s="246" t="s">
        <v>1329</v>
      </c>
      <c r="F1273" s="247">
        <v>709600</v>
      </c>
      <c r="G1273" s="124" t="str">
        <f t="shared" si="21"/>
        <v>07030110027240600</v>
      </c>
    </row>
    <row r="1274" spans="1:7">
      <c r="A1274" s="245" t="s">
        <v>1199</v>
      </c>
      <c r="B1274" s="246" t="s">
        <v>207</v>
      </c>
      <c r="C1274" s="246" t="s">
        <v>1078</v>
      </c>
      <c r="D1274" s="246" t="s">
        <v>2133</v>
      </c>
      <c r="E1274" s="246" t="s">
        <v>1200</v>
      </c>
      <c r="F1274" s="247">
        <v>709600</v>
      </c>
      <c r="G1274" s="124" t="str">
        <f t="shared" si="21"/>
        <v>07030110027240610</v>
      </c>
    </row>
    <row r="1275" spans="1:7" ht="51">
      <c r="A1275" s="245" t="s">
        <v>347</v>
      </c>
      <c r="B1275" s="246" t="s">
        <v>207</v>
      </c>
      <c r="C1275" s="246" t="s">
        <v>1078</v>
      </c>
      <c r="D1275" s="246" t="s">
        <v>2133</v>
      </c>
      <c r="E1275" s="246" t="s">
        <v>348</v>
      </c>
      <c r="F1275" s="247">
        <v>709600</v>
      </c>
      <c r="G1275" s="124" t="str">
        <f t="shared" si="21"/>
        <v>07030110027240611</v>
      </c>
    </row>
    <row r="1276" spans="1:7" ht="89.25">
      <c r="A1276" s="245" t="s">
        <v>2124</v>
      </c>
      <c r="B1276" s="246" t="s">
        <v>207</v>
      </c>
      <c r="C1276" s="246" t="s">
        <v>1078</v>
      </c>
      <c r="D1276" s="246" t="s">
        <v>2125</v>
      </c>
      <c r="E1276" s="246" t="s">
        <v>1174</v>
      </c>
      <c r="F1276" s="247">
        <v>2840000</v>
      </c>
      <c r="G1276" s="124" t="str">
        <f t="shared" si="21"/>
        <v>07030110027242</v>
      </c>
    </row>
    <row r="1277" spans="1:7" ht="25.5">
      <c r="A1277" s="245" t="s">
        <v>1328</v>
      </c>
      <c r="B1277" s="246" t="s">
        <v>207</v>
      </c>
      <c r="C1277" s="246" t="s">
        <v>1078</v>
      </c>
      <c r="D1277" s="246" t="s">
        <v>2125</v>
      </c>
      <c r="E1277" s="246" t="s">
        <v>1329</v>
      </c>
      <c r="F1277" s="247">
        <v>2840000</v>
      </c>
      <c r="G1277" s="124" t="str">
        <f t="shared" si="21"/>
        <v>07030110027242600</v>
      </c>
    </row>
    <row r="1278" spans="1:7">
      <c r="A1278" s="245" t="s">
        <v>1199</v>
      </c>
      <c r="B1278" s="246" t="s">
        <v>207</v>
      </c>
      <c r="C1278" s="246" t="s">
        <v>1078</v>
      </c>
      <c r="D1278" s="246" t="s">
        <v>2125</v>
      </c>
      <c r="E1278" s="246" t="s">
        <v>1200</v>
      </c>
      <c r="F1278" s="247">
        <v>2840000</v>
      </c>
      <c r="G1278" s="124" t="str">
        <f t="shared" si="21"/>
        <v>07030110027242610</v>
      </c>
    </row>
    <row r="1279" spans="1:7" ht="51">
      <c r="A1279" s="245" t="s">
        <v>347</v>
      </c>
      <c r="B1279" s="246" t="s">
        <v>207</v>
      </c>
      <c r="C1279" s="246" t="s">
        <v>1078</v>
      </c>
      <c r="D1279" s="246" t="s">
        <v>2125</v>
      </c>
      <c r="E1279" s="246" t="s">
        <v>348</v>
      </c>
      <c r="F1279" s="247">
        <v>2840000</v>
      </c>
      <c r="G1279" s="124" t="str">
        <f t="shared" si="21"/>
        <v>07030110027242611</v>
      </c>
    </row>
    <row r="1280" spans="1:7" ht="102">
      <c r="A1280" s="245" t="s">
        <v>414</v>
      </c>
      <c r="B1280" s="246" t="s">
        <v>207</v>
      </c>
      <c r="C1280" s="246" t="s">
        <v>1078</v>
      </c>
      <c r="D1280" s="246" t="s">
        <v>754</v>
      </c>
      <c r="E1280" s="246" t="s">
        <v>1174</v>
      </c>
      <c r="F1280" s="247">
        <v>3321400</v>
      </c>
      <c r="G1280" s="124" t="str">
        <f t="shared" si="21"/>
        <v>07030110040030</v>
      </c>
    </row>
    <row r="1281" spans="1:7" ht="25.5">
      <c r="A1281" s="245" t="s">
        <v>1328</v>
      </c>
      <c r="B1281" s="246" t="s">
        <v>207</v>
      </c>
      <c r="C1281" s="246" t="s">
        <v>1078</v>
      </c>
      <c r="D1281" s="246" t="s">
        <v>754</v>
      </c>
      <c r="E1281" s="246" t="s">
        <v>1329</v>
      </c>
      <c r="F1281" s="247">
        <v>3321400</v>
      </c>
      <c r="G1281" s="124" t="str">
        <f t="shared" si="21"/>
        <v>07030110040030600</v>
      </c>
    </row>
    <row r="1282" spans="1:7">
      <c r="A1282" s="245" t="s">
        <v>1199</v>
      </c>
      <c r="B1282" s="246" t="s">
        <v>207</v>
      </c>
      <c r="C1282" s="246" t="s">
        <v>1078</v>
      </c>
      <c r="D1282" s="246" t="s">
        <v>754</v>
      </c>
      <c r="E1282" s="246" t="s">
        <v>1200</v>
      </c>
      <c r="F1282" s="247">
        <v>3321400</v>
      </c>
      <c r="G1282" s="124" t="str">
        <f t="shared" si="21"/>
        <v>07030110040030610</v>
      </c>
    </row>
    <row r="1283" spans="1:7" ht="51">
      <c r="A1283" s="245" t="s">
        <v>347</v>
      </c>
      <c r="B1283" s="246" t="s">
        <v>207</v>
      </c>
      <c r="C1283" s="246" t="s">
        <v>1078</v>
      </c>
      <c r="D1283" s="246" t="s">
        <v>754</v>
      </c>
      <c r="E1283" s="246" t="s">
        <v>348</v>
      </c>
      <c r="F1283" s="247">
        <v>3321400</v>
      </c>
      <c r="G1283" s="124" t="str">
        <f t="shared" si="21"/>
        <v>07030110040030611</v>
      </c>
    </row>
    <row r="1284" spans="1:7" ht="102">
      <c r="A1284" s="245" t="s">
        <v>1801</v>
      </c>
      <c r="B1284" s="246" t="s">
        <v>207</v>
      </c>
      <c r="C1284" s="246" t="s">
        <v>1078</v>
      </c>
      <c r="D1284" s="246" t="s">
        <v>1802</v>
      </c>
      <c r="E1284" s="246" t="s">
        <v>1174</v>
      </c>
      <c r="F1284" s="247">
        <v>16375400</v>
      </c>
      <c r="G1284" s="124" t="str">
        <f t="shared" si="21"/>
        <v>07030110040031</v>
      </c>
    </row>
    <row r="1285" spans="1:7" ht="25.5">
      <c r="A1285" s="245" t="s">
        <v>1328</v>
      </c>
      <c r="B1285" s="246" t="s">
        <v>207</v>
      </c>
      <c r="C1285" s="246" t="s">
        <v>1078</v>
      </c>
      <c r="D1285" s="246" t="s">
        <v>1802</v>
      </c>
      <c r="E1285" s="246" t="s">
        <v>1329</v>
      </c>
      <c r="F1285" s="247">
        <v>16375400</v>
      </c>
      <c r="G1285" s="124" t="str">
        <f t="shared" si="21"/>
        <v>07030110040031600</v>
      </c>
    </row>
    <row r="1286" spans="1:7">
      <c r="A1286" s="245" t="s">
        <v>1199</v>
      </c>
      <c r="B1286" s="246" t="s">
        <v>207</v>
      </c>
      <c r="C1286" s="246" t="s">
        <v>1078</v>
      </c>
      <c r="D1286" s="246" t="s">
        <v>1802</v>
      </c>
      <c r="E1286" s="246" t="s">
        <v>1200</v>
      </c>
      <c r="F1286" s="247">
        <v>16375400</v>
      </c>
      <c r="G1286" s="124" t="str">
        <f t="shared" si="21"/>
        <v>07030110040031610</v>
      </c>
    </row>
    <row r="1287" spans="1:7" ht="51">
      <c r="A1287" s="245" t="s">
        <v>347</v>
      </c>
      <c r="B1287" s="246" t="s">
        <v>207</v>
      </c>
      <c r="C1287" s="246" t="s">
        <v>1078</v>
      </c>
      <c r="D1287" s="246" t="s">
        <v>1802</v>
      </c>
      <c r="E1287" s="246" t="s">
        <v>348</v>
      </c>
      <c r="F1287" s="247">
        <v>16375400</v>
      </c>
      <c r="G1287" s="124" t="str">
        <f t="shared" si="21"/>
        <v>07030110040031611</v>
      </c>
    </row>
    <row r="1288" spans="1:7" ht="140.25">
      <c r="A1288" s="245" t="s">
        <v>1478</v>
      </c>
      <c r="B1288" s="246" t="s">
        <v>207</v>
      </c>
      <c r="C1288" s="246" t="s">
        <v>1078</v>
      </c>
      <c r="D1288" s="246" t="s">
        <v>1479</v>
      </c>
      <c r="E1288" s="246" t="s">
        <v>1174</v>
      </c>
      <c r="F1288" s="247">
        <v>651000</v>
      </c>
      <c r="G1288" s="124" t="str">
        <f t="shared" si="21"/>
        <v>07030110040032</v>
      </c>
    </row>
    <row r="1289" spans="1:7" ht="25.5">
      <c r="A1289" s="245" t="s">
        <v>1328</v>
      </c>
      <c r="B1289" s="246" t="s">
        <v>207</v>
      </c>
      <c r="C1289" s="246" t="s">
        <v>1078</v>
      </c>
      <c r="D1289" s="246" t="s">
        <v>1479</v>
      </c>
      <c r="E1289" s="246" t="s">
        <v>1329</v>
      </c>
      <c r="F1289" s="247">
        <v>651000</v>
      </c>
      <c r="G1289" s="124" t="str">
        <f t="shared" si="21"/>
        <v>07030110040032600</v>
      </c>
    </row>
    <row r="1290" spans="1:7">
      <c r="A1290" s="245" t="s">
        <v>1199</v>
      </c>
      <c r="B1290" s="246" t="s">
        <v>207</v>
      </c>
      <c r="C1290" s="246" t="s">
        <v>1078</v>
      </c>
      <c r="D1290" s="246" t="s">
        <v>1479</v>
      </c>
      <c r="E1290" s="246" t="s">
        <v>1200</v>
      </c>
      <c r="F1290" s="247">
        <v>651000</v>
      </c>
      <c r="G1290" s="124" t="str">
        <f t="shared" si="21"/>
        <v>07030110040032610</v>
      </c>
    </row>
    <row r="1291" spans="1:7" ht="51">
      <c r="A1291" s="245" t="s">
        <v>347</v>
      </c>
      <c r="B1291" s="246" t="s">
        <v>207</v>
      </c>
      <c r="C1291" s="246" t="s">
        <v>1078</v>
      </c>
      <c r="D1291" s="246" t="s">
        <v>1479</v>
      </c>
      <c r="E1291" s="246" t="s">
        <v>348</v>
      </c>
      <c r="F1291" s="247">
        <v>651000</v>
      </c>
      <c r="G1291" s="124" t="str">
        <f t="shared" si="21"/>
        <v>07030110040032611</v>
      </c>
    </row>
    <row r="1292" spans="1:7" ht="153">
      <c r="A1292" s="245" t="s">
        <v>1480</v>
      </c>
      <c r="B1292" s="246" t="s">
        <v>207</v>
      </c>
      <c r="C1292" s="246" t="s">
        <v>1078</v>
      </c>
      <c r="D1292" s="246" t="s">
        <v>1481</v>
      </c>
      <c r="E1292" s="246" t="s">
        <v>1174</v>
      </c>
      <c r="F1292" s="247">
        <v>1411400</v>
      </c>
      <c r="G1292" s="124" t="str">
        <f t="shared" si="21"/>
        <v>07030110040033</v>
      </c>
    </row>
    <row r="1293" spans="1:7" ht="25.5">
      <c r="A1293" s="245" t="s">
        <v>1328</v>
      </c>
      <c r="B1293" s="246" t="s">
        <v>207</v>
      </c>
      <c r="C1293" s="246" t="s">
        <v>1078</v>
      </c>
      <c r="D1293" s="246" t="s">
        <v>1481</v>
      </c>
      <c r="E1293" s="246" t="s">
        <v>1329</v>
      </c>
      <c r="F1293" s="247">
        <v>1411400</v>
      </c>
      <c r="G1293" s="124" t="str">
        <f t="shared" si="21"/>
        <v>07030110040033600</v>
      </c>
    </row>
    <row r="1294" spans="1:7">
      <c r="A1294" s="245" t="s">
        <v>1199</v>
      </c>
      <c r="B1294" s="246" t="s">
        <v>207</v>
      </c>
      <c r="C1294" s="246" t="s">
        <v>1078</v>
      </c>
      <c r="D1294" s="246" t="s">
        <v>1481</v>
      </c>
      <c r="E1294" s="246" t="s">
        <v>1200</v>
      </c>
      <c r="F1294" s="247">
        <v>1411400</v>
      </c>
      <c r="G1294" s="124" t="str">
        <f t="shared" si="21"/>
        <v>07030110040033610</v>
      </c>
    </row>
    <row r="1295" spans="1:7" ht="51">
      <c r="A1295" s="245" t="s">
        <v>347</v>
      </c>
      <c r="B1295" s="246" t="s">
        <v>207</v>
      </c>
      <c r="C1295" s="246" t="s">
        <v>1078</v>
      </c>
      <c r="D1295" s="246" t="s">
        <v>1481</v>
      </c>
      <c r="E1295" s="246" t="s">
        <v>348</v>
      </c>
      <c r="F1295" s="247">
        <v>1411400</v>
      </c>
      <c r="G1295" s="124" t="str">
        <f t="shared" si="21"/>
        <v>07030110040033611</v>
      </c>
    </row>
    <row r="1296" spans="1:7" ht="140.25">
      <c r="A1296" s="245" t="s">
        <v>576</v>
      </c>
      <c r="B1296" s="246" t="s">
        <v>207</v>
      </c>
      <c r="C1296" s="246" t="s">
        <v>1078</v>
      </c>
      <c r="D1296" s="246" t="s">
        <v>755</v>
      </c>
      <c r="E1296" s="246" t="s">
        <v>1174</v>
      </c>
      <c r="F1296" s="247">
        <v>4486602.12</v>
      </c>
      <c r="G1296" s="124" t="str">
        <f t="shared" si="21"/>
        <v>07030110041030</v>
      </c>
    </row>
    <row r="1297" spans="1:7" ht="25.5">
      <c r="A1297" s="245" t="s">
        <v>1328</v>
      </c>
      <c r="B1297" s="246" t="s">
        <v>207</v>
      </c>
      <c r="C1297" s="246" t="s">
        <v>1078</v>
      </c>
      <c r="D1297" s="246" t="s">
        <v>755</v>
      </c>
      <c r="E1297" s="246" t="s">
        <v>1329</v>
      </c>
      <c r="F1297" s="247">
        <v>4486602.12</v>
      </c>
      <c r="G1297" s="124" t="str">
        <f t="shared" si="21"/>
        <v>07030110041030600</v>
      </c>
    </row>
    <row r="1298" spans="1:7">
      <c r="A1298" s="245" t="s">
        <v>1199</v>
      </c>
      <c r="B1298" s="246" t="s">
        <v>207</v>
      </c>
      <c r="C1298" s="246" t="s">
        <v>1078</v>
      </c>
      <c r="D1298" s="246" t="s">
        <v>755</v>
      </c>
      <c r="E1298" s="246" t="s">
        <v>1200</v>
      </c>
      <c r="F1298" s="247">
        <v>4486602.12</v>
      </c>
      <c r="G1298" s="124" t="str">
        <f t="shared" si="21"/>
        <v>07030110041030610</v>
      </c>
    </row>
    <row r="1299" spans="1:7" ht="51">
      <c r="A1299" s="245" t="s">
        <v>347</v>
      </c>
      <c r="B1299" s="246" t="s">
        <v>207</v>
      </c>
      <c r="C1299" s="246" t="s">
        <v>1078</v>
      </c>
      <c r="D1299" s="246" t="s">
        <v>755</v>
      </c>
      <c r="E1299" s="246" t="s">
        <v>348</v>
      </c>
      <c r="F1299" s="247">
        <v>4486602.12</v>
      </c>
      <c r="G1299" s="124" t="str">
        <f t="shared" si="21"/>
        <v>07030110041030611</v>
      </c>
    </row>
    <row r="1300" spans="1:7" ht="76.5">
      <c r="A1300" s="245" t="s">
        <v>1803</v>
      </c>
      <c r="B1300" s="246" t="s">
        <v>207</v>
      </c>
      <c r="C1300" s="246" t="s">
        <v>1078</v>
      </c>
      <c r="D1300" s="246" t="s">
        <v>1804</v>
      </c>
      <c r="E1300" s="246" t="s">
        <v>1174</v>
      </c>
      <c r="F1300" s="247">
        <v>15752100</v>
      </c>
      <c r="G1300" s="124" t="str">
        <f t="shared" si="21"/>
        <v>07030110042030</v>
      </c>
    </row>
    <row r="1301" spans="1:7" ht="25.5">
      <c r="A1301" s="245" t="s">
        <v>1328</v>
      </c>
      <c r="B1301" s="246" t="s">
        <v>207</v>
      </c>
      <c r="C1301" s="246" t="s">
        <v>1078</v>
      </c>
      <c r="D1301" s="246" t="s">
        <v>1804</v>
      </c>
      <c r="E1301" s="246" t="s">
        <v>1329</v>
      </c>
      <c r="F1301" s="247">
        <v>15645943.029999999</v>
      </c>
      <c r="G1301" s="124" t="str">
        <f t="shared" si="21"/>
        <v>07030110042030600</v>
      </c>
    </row>
    <row r="1302" spans="1:7">
      <c r="A1302" s="245" t="s">
        <v>1199</v>
      </c>
      <c r="B1302" s="246" t="s">
        <v>207</v>
      </c>
      <c r="C1302" s="246" t="s">
        <v>1078</v>
      </c>
      <c r="D1302" s="246" t="s">
        <v>1804</v>
      </c>
      <c r="E1302" s="246" t="s">
        <v>1200</v>
      </c>
      <c r="F1302" s="247">
        <v>15450887.710000001</v>
      </c>
      <c r="G1302" s="124" t="str">
        <f t="shared" si="21"/>
        <v>07030110042030610</v>
      </c>
    </row>
    <row r="1303" spans="1:7" ht="51">
      <c r="A1303" s="245" t="s">
        <v>347</v>
      </c>
      <c r="B1303" s="246" t="s">
        <v>207</v>
      </c>
      <c r="C1303" s="246" t="s">
        <v>1078</v>
      </c>
      <c r="D1303" s="246" t="s">
        <v>1804</v>
      </c>
      <c r="E1303" s="246" t="s">
        <v>348</v>
      </c>
      <c r="F1303" s="247">
        <v>15229162</v>
      </c>
      <c r="G1303" s="124" t="str">
        <f t="shared" si="21"/>
        <v>07030110042030611</v>
      </c>
    </row>
    <row r="1304" spans="1:7">
      <c r="A1304" s="245" t="s">
        <v>1805</v>
      </c>
      <c r="B1304" s="246" t="s">
        <v>207</v>
      </c>
      <c r="C1304" s="246" t="s">
        <v>1078</v>
      </c>
      <c r="D1304" s="246" t="s">
        <v>1804</v>
      </c>
      <c r="E1304" s="246" t="s">
        <v>1806</v>
      </c>
      <c r="F1304" s="247">
        <v>221725.71</v>
      </c>
      <c r="G1304" s="124" t="str">
        <f t="shared" si="21"/>
        <v>07030110042030613</v>
      </c>
    </row>
    <row r="1305" spans="1:7">
      <c r="A1305" s="245" t="s">
        <v>2190</v>
      </c>
      <c r="B1305" s="246" t="s">
        <v>207</v>
      </c>
      <c r="C1305" s="246" t="s">
        <v>1078</v>
      </c>
      <c r="D1305" s="246" t="s">
        <v>1804</v>
      </c>
      <c r="E1305" s="246" t="s">
        <v>2191</v>
      </c>
      <c r="F1305" s="247">
        <v>29283.97</v>
      </c>
      <c r="G1305" s="124" t="str">
        <f t="shared" si="21"/>
        <v>07030110042030620</v>
      </c>
    </row>
    <row r="1306" spans="1:7">
      <c r="A1306" s="245" t="s">
        <v>2192</v>
      </c>
      <c r="B1306" s="246" t="s">
        <v>207</v>
      </c>
      <c r="C1306" s="246" t="s">
        <v>1078</v>
      </c>
      <c r="D1306" s="246" t="s">
        <v>1804</v>
      </c>
      <c r="E1306" s="246" t="s">
        <v>2193</v>
      </c>
      <c r="F1306" s="247">
        <v>29283.97</v>
      </c>
      <c r="G1306" s="124" t="str">
        <f t="shared" si="21"/>
        <v>07030110042030623</v>
      </c>
    </row>
    <row r="1307" spans="1:7" ht="51">
      <c r="A1307" s="245" t="s">
        <v>1973</v>
      </c>
      <c r="B1307" s="246" t="s">
        <v>207</v>
      </c>
      <c r="C1307" s="246" t="s">
        <v>1078</v>
      </c>
      <c r="D1307" s="246" t="s">
        <v>1804</v>
      </c>
      <c r="E1307" s="246" t="s">
        <v>1732</v>
      </c>
      <c r="F1307" s="247">
        <v>165771.35</v>
      </c>
      <c r="G1307" s="124" t="str">
        <f t="shared" si="21"/>
        <v>07030110042030630</v>
      </c>
    </row>
    <row r="1308" spans="1:7" ht="25.5">
      <c r="A1308" s="245" t="s">
        <v>1733</v>
      </c>
      <c r="B1308" s="246" t="s">
        <v>207</v>
      </c>
      <c r="C1308" s="246" t="s">
        <v>1078</v>
      </c>
      <c r="D1308" s="246" t="s">
        <v>1804</v>
      </c>
      <c r="E1308" s="246" t="s">
        <v>1734</v>
      </c>
      <c r="F1308" s="247">
        <v>165771.35</v>
      </c>
      <c r="G1308" s="124" t="str">
        <f t="shared" si="21"/>
        <v>07030110042030633</v>
      </c>
    </row>
    <row r="1309" spans="1:7">
      <c r="A1309" s="245" t="s">
        <v>1322</v>
      </c>
      <c r="B1309" s="246" t="s">
        <v>207</v>
      </c>
      <c r="C1309" s="246" t="s">
        <v>1078</v>
      </c>
      <c r="D1309" s="246" t="s">
        <v>1804</v>
      </c>
      <c r="E1309" s="246" t="s">
        <v>1323</v>
      </c>
      <c r="F1309" s="247">
        <v>106156.97</v>
      </c>
      <c r="G1309" s="124" t="str">
        <f t="shared" si="21"/>
        <v>07030110042030800</v>
      </c>
    </row>
    <row r="1310" spans="1:7" ht="38.25">
      <c r="A1310" s="245" t="s">
        <v>1207</v>
      </c>
      <c r="B1310" s="246" t="s">
        <v>207</v>
      </c>
      <c r="C1310" s="246" t="s">
        <v>1078</v>
      </c>
      <c r="D1310" s="246" t="s">
        <v>1804</v>
      </c>
      <c r="E1310" s="246" t="s">
        <v>354</v>
      </c>
      <c r="F1310" s="247">
        <v>106156.97</v>
      </c>
      <c r="G1310" s="124" t="str">
        <f t="shared" si="21"/>
        <v>07030110042030810</v>
      </c>
    </row>
    <row r="1311" spans="1:7" ht="51">
      <c r="A1311" s="245" t="s">
        <v>1346</v>
      </c>
      <c r="B1311" s="246" t="s">
        <v>207</v>
      </c>
      <c r="C1311" s="246" t="s">
        <v>1078</v>
      </c>
      <c r="D1311" s="246" t="s">
        <v>1804</v>
      </c>
      <c r="E1311" s="246" t="s">
        <v>1347</v>
      </c>
      <c r="F1311" s="247">
        <v>106156.97</v>
      </c>
      <c r="G1311" s="124" t="str">
        <f t="shared" si="21"/>
        <v>07030110042030813</v>
      </c>
    </row>
    <row r="1312" spans="1:7" ht="114.75">
      <c r="A1312" s="245" t="s">
        <v>577</v>
      </c>
      <c r="B1312" s="246" t="s">
        <v>207</v>
      </c>
      <c r="C1312" s="246" t="s">
        <v>1078</v>
      </c>
      <c r="D1312" s="246" t="s">
        <v>756</v>
      </c>
      <c r="E1312" s="246" t="s">
        <v>1174</v>
      </c>
      <c r="F1312" s="247">
        <v>78700</v>
      </c>
      <c r="G1312" s="124" t="str">
        <f t="shared" si="21"/>
        <v>07030110045030</v>
      </c>
    </row>
    <row r="1313" spans="1:7" ht="25.5">
      <c r="A1313" s="245" t="s">
        <v>1328</v>
      </c>
      <c r="B1313" s="246" t="s">
        <v>207</v>
      </c>
      <c r="C1313" s="246" t="s">
        <v>1078</v>
      </c>
      <c r="D1313" s="246" t="s">
        <v>756</v>
      </c>
      <c r="E1313" s="246" t="s">
        <v>1329</v>
      </c>
      <c r="F1313" s="247">
        <v>78700</v>
      </c>
      <c r="G1313" s="124" t="str">
        <f t="shared" si="21"/>
        <v>07030110045030600</v>
      </c>
    </row>
    <row r="1314" spans="1:7">
      <c r="A1314" s="245" t="s">
        <v>1199</v>
      </c>
      <c r="B1314" s="246" t="s">
        <v>207</v>
      </c>
      <c r="C1314" s="246" t="s">
        <v>1078</v>
      </c>
      <c r="D1314" s="246" t="s">
        <v>756</v>
      </c>
      <c r="E1314" s="246" t="s">
        <v>1200</v>
      </c>
      <c r="F1314" s="247">
        <v>78700</v>
      </c>
      <c r="G1314" s="124" t="str">
        <f t="shared" si="21"/>
        <v>07030110045030610</v>
      </c>
    </row>
    <row r="1315" spans="1:7" ht="51">
      <c r="A1315" s="245" t="s">
        <v>347</v>
      </c>
      <c r="B1315" s="246" t="s">
        <v>207</v>
      </c>
      <c r="C1315" s="246" t="s">
        <v>1078</v>
      </c>
      <c r="D1315" s="246" t="s">
        <v>756</v>
      </c>
      <c r="E1315" s="246" t="s">
        <v>348</v>
      </c>
      <c r="F1315" s="247">
        <v>78700</v>
      </c>
      <c r="G1315" s="124" t="str">
        <f t="shared" si="21"/>
        <v>07030110045030611</v>
      </c>
    </row>
    <row r="1316" spans="1:7" ht="102">
      <c r="A1316" s="245" t="s">
        <v>579</v>
      </c>
      <c r="B1316" s="246" t="s">
        <v>207</v>
      </c>
      <c r="C1316" s="246" t="s">
        <v>1078</v>
      </c>
      <c r="D1316" s="246" t="s">
        <v>759</v>
      </c>
      <c r="E1316" s="246" t="s">
        <v>1174</v>
      </c>
      <c r="F1316" s="247">
        <v>570000</v>
      </c>
      <c r="G1316" s="124" t="str">
        <f t="shared" si="21"/>
        <v>07030110047030</v>
      </c>
    </row>
    <row r="1317" spans="1:7" ht="25.5">
      <c r="A1317" s="245" t="s">
        <v>1328</v>
      </c>
      <c r="B1317" s="246" t="s">
        <v>207</v>
      </c>
      <c r="C1317" s="246" t="s">
        <v>1078</v>
      </c>
      <c r="D1317" s="246" t="s">
        <v>759</v>
      </c>
      <c r="E1317" s="246" t="s">
        <v>1329</v>
      </c>
      <c r="F1317" s="247">
        <v>570000</v>
      </c>
      <c r="G1317" s="124" t="str">
        <f t="shared" si="21"/>
        <v>07030110047030600</v>
      </c>
    </row>
    <row r="1318" spans="1:7">
      <c r="A1318" s="245" t="s">
        <v>1199</v>
      </c>
      <c r="B1318" s="246" t="s">
        <v>207</v>
      </c>
      <c r="C1318" s="246" t="s">
        <v>1078</v>
      </c>
      <c r="D1318" s="246" t="s">
        <v>759</v>
      </c>
      <c r="E1318" s="246" t="s">
        <v>1200</v>
      </c>
      <c r="F1318" s="247">
        <v>570000</v>
      </c>
      <c r="G1318" s="124" t="str">
        <f t="shared" si="21"/>
        <v>07030110047030610</v>
      </c>
    </row>
    <row r="1319" spans="1:7">
      <c r="A1319" s="245" t="s">
        <v>366</v>
      </c>
      <c r="B1319" s="246" t="s">
        <v>207</v>
      </c>
      <c r="C1319" s="246" t="s">
        <v>1078</v>
      </c>
      <c r="D1319" s="246" t="s">
        <v>759</v>
      </c>
      <c r="E1319" s="246" t="s">
        <v>367</v>
      </c>
      <c r="F1319" s="247">
        <v>570000</v>
      </c>
      <c r="G1319" s="124" t="str">
        <f t="shared" si="21"/>
        <v>07030110047030612</v>
      </c>
    </row>
    <row r="1320" spans="1:7" ht="102">
      <c r="A1320" s="245" t="s">
        <v>581</v>
      </c>
      <c r="B1320" s="246" t="s">
        <v>207</v>
      </c>
      <c r="C1320" s="246" t="s">
        <v>1078</v>
      </c>
      <c r="D1320" s="246" t="s">
        <v>760</v>
      </c>
      <c r="E1320" s="246" t="s">
        <v>1174</v>
      </c>
      <c r="F1320" s="247">
        <v>2438256</v>
      </c>
      <c r="G1320" s="124" t="str">
        <f t="shared" si="21"/>
        <v>0703011004Г030</v>
      </c>
    </row>
    <row r="1321" spans="1:7" ht="25.5">
      <c r="A1321" s="245" t="s">
        <v>1328</v>
      </c>
      <c r="B1321" s="246" t="s">
        <v>207</v>
      </c>
      <c r="C1321" s="246" t="s">
        <v>1078</v>
      </c>
      <c r="D1321" s="246" t="s">
        <v>760</v>
      </c>
      <c r="E1321" s="246" t="s">
        <v>1329</v>
      </c>
      <c r="F1321" s="247">
        <v>2438256</v>
      </c>
      <c r="G1321" s="124" t="str">
        <f t="shared" ref="G1321:G1384" si="22">CONCATENATE(C1321,D1321,E1321)</f>
        <v>0703011004Г030600</v>
      </c>
    </row>
    <row r="1322" spans="1:7">
      <c r="A1322" s="245" t="s">
        <v>1199</v>
      </c>
      <c r="B1322" s="246" t="s">
        <v>207</v>
      </c>
      <c r="C1322" s="246" t="s">
        <v>1078</v>
      </c>
      <c r="D1322" s="246" t="s">
        <v>760</v>
      </c>
      <c r="E1322" s="246" t="s">
        <v>1200</v>
      </c>
      <c r="F1322" s="247">
        <v>2438256</v>
      </c>
      <c r="G1322" s="124" t="str">
        <f t="shared" si="22"/>
        <v>0703011004Г030610</v>
      </c>
    </row>
    <row r="1323" spans="1:7" ht="51">
      <c r="A1323" s="245" t="s">
        <v>347</v>
      </c>
      <c r="B1323" s="246" t="s">
        <v>207</v>
      </c>
      <c r="C1323" s="246" t="s">
        <v>1078</v>
      </c>
      <c r="D1323" s="246" t="s">
        <v>760</v>
      </c>
      <c r="E1323" s="246" t="s">
        <v>348</v>
      </c>
      <c r="F1323" s="247">
        <v>2438256</v>
      </c>
      <c r="G1323" s="124" t="str">
        <f t="shared" si="22"/>
        <v>0703011004Г030611</v>
      </c>
    </row>
    <row r="1324" spans="1:7" ht="114.75">
      <c r="A1324" s="245" t="s">
        <v>1869</v>
      </c>
      <c r="B1324" s="246" t="s">
        <v>207</v>
      </c>
      <c r="C1324" s="246" t="s">
        <v>1078</v>
      </c>
      <c r="D1324" s="246" t="s">
        <v>1870</v>
      </c>
      <c r="E1324" s="246" t="s">
        <v>1174</v>
      </c>
      <c r="F1324" s="247">
        <v>37200</v>
      </c>
      <c r="G1324" s="124" t="str">
        <f t="shared" si="22"/>
        <v>0703011004М030</v>
      </c>
    </row>
    <row r="1325" spans="1:7" ht="25.5">
      <c r="A1325" s="245" t="s">
        <v>1328</v>
      </c>
      <c r="B1325" s="246" t="s">
        <v>207</v>
      </c>
      <c r="C1325" s="246" t="s">
        <v>1078</v>
      </c>
      <c r="D1325" s="246" t="s">
        <v>1870</v>
      </c>
      <c r="E1325" s="246" t="s">
        <v>1329</v>
      </c>
      <c r="F1325" s="247">
        <v>37200</v>
      </c>
      <c r="G1325" s="124" t="str">
        <f t="shared" si="22"/>
        <v>0703011004М030600</v>
      </c>
    </row>
    <row r="1326" spans="1:7">
      <c r="A1326" s="245" t="s">
        <v>1199</v>
      </c>
      <c r="B1326" s="246" t="s">
        <v>207</v>
      </c>
      <c r="C1326" s="246" t="s">
        <v>1078</v>
      </c>
      <c r="D1326" s="246" t="s">
        <v>1870</v>
      </c>
      <c r="E1326" s="246" t="s">
        <v>1200</v>
      </c>
      <c r="F1326" s="247">
        <v>37200</v>
      </c>
      <c r="G1326" s="124" t="str">
        <f t="shared" si="22"/>
        <v>0703011004М030610</v>
      </c>
    </row>
    <row r="1327" spans="1:7" ht="51">
      <c r="A1327" s="245" t="s">
        <v>347</v>
      </c>
      <c r="B1327" s="246" t="s">
        <v>207</v>
      </c>
      <c r="C1327" s="246" t="s">
        <v>1078</v>
      </c>
      <c r="D1327" s="246" t="s">
        <v>1870</v>
      </c>
      <c r="E1327" s="246" t="s">
        <v>348</v>
      </c>
      <c r="F1327" s="247">
        <v>37200</v>
      </c>
      <c r="G1327" s="124" t="str">
        <f t="shared" si="22"/>
        <v>0703011004М030611</v>
      </c>
    </row>
    <row r="1328" spans="1:7" ht="89.25">
      <c r="A1328" s="245" t="s">
        <v>966</v>
      </c>
      <c r="B1328" s="246" t="s">
        <v>207</v>
      </c>
      <c r="C1328" s="246" t="s">
        <v>1078</v>
      </c>
      <c r="D1328" s="246" t="s">
        <v>967</v>
      </c>
      <c r="E1328" s="246" t="s">
        <v>1174</v>
      </c>
      <c r="F1328" s="247">
        <v>345888.01</v>
      </c>
      <c r="G1328" s="124" t="str">
        <f t="shared" si="22"/>
        <v>0703011004Э030</v>
      </c>
    </row>
    <row r="1329" spans="1:7" ht="25.5">
      <c r="A1329" s="245" t="s">
        <v>1328</v>
      </c>
      <c r="B1329" s="246" t="s">
        <v>207</v>
      </c>
      <c r="C1329" s="246" t="s">
        <v>1078</v>
      </c>
      <c r="D1329" s="246" t="s">
        <v>967</v>
      </c>
      <c r="E1329" s="246" t="s">
        <v>1329</v>
      </c>
      <c r="F1329" s="247">
        <v>345888.01</v>
      </c>
      <c r="G1329" s="124" t="str">
        <f t="shared" si="22"/>
        <v>0703011004Э030600</v>
      </c>
    </row>
    <row r="1330" spans="1:7">
      <c r="A1330" s="245" t="s">
        <v>1199</v>
      </c>
      <c r="B1330" s="246" t="s">
        <v>207</v>
      </c>
      <c r="C1330" s="246" t="s">
        <v>1078</v>
      </c>
      <c r="D1330" s="246" t="s">
        <v>967</v>
      </c>
      <c r="E1330" s="246" t="s">
        <v>1200</v>
      </c>
      <c r="F1330" s="247">
        <v>345888.01</v>
      </c>
      <c r="G1330" s="124" t="str">
        <f t="shared" si="22"/>
        <v>0703011004Э030610</v>
      </c>
    </row>
    <row r="1331" spans="1:7" ht="51">
      <c r="A1331" s="245" t="s">
        <v>347</v>
      </c>
      <c r="B1331" s="246" t="s">
        <v>207</v>
      </c>
      <c r="C1331" s="246" t="s">
        <v>1078</v>
      </c>
      <c r="D1331" s="246" t="s">
        <v>967</v>
      </c>
      <c r="E1331" s="246" t="s">
        <v>348</v>
      </c>
      <c r="F1331" s="247">
        <v>345888.01</v>
      </c>
      <c r="G1331" s="124" t="str">
        <f t="shared" si="22"/>
        <v>0703011004Э030611</v>
      </c>
    </row>
    <row r="1332" spans="1:7" ht="229.5">
      <c r="A1332" s="245" t="s">
        <v>1361</v>
      </c>
      <c r="B1332" s="246" t="s">
        <v>207</v>
      </c>
      <c r="C1332" s="246" t="s">
        <v>1078</v>
      </c>
      <c r="D1332" s="246" t="s">
        <v>747</v>
      </c>
      <c r="E1332" s="246" t="s">
        <v>1174</v>
      </c>
      <c r="F1332" s="247">
        <v>16890316</v>
      </c>
      <c r="G1332" s="124" t="str">
        <f t="shared" si="22"/>
        <v>07030110075640</v>
      </c>
    </row>
    <row r="1333" spans="1:7" ht="51">
      <c r="A1333" s="245" t="s">
        <v>1319</v>
      </c>
      <c r="B1333" s="246" t="s">
        <v>207</v>
      </c>
      <c r="C1333" s="246" t="s">
        <v>1078</v>
      </c>
      <c r="D1333" s="246" t="s">
        <v>747</v>
      </c>
      <c r="E1333" s="246" t="s">
        <v>273</v>
      </c>
      <c r="F1333" s="247">
        <v>6582164</v>
      </c>
      <c r="G1333" s="124" t="str">
        <f t="shared" si="22"/>
        <v>07030110075640100</v>
      </c>
    </row>
    <row r="1334" spans="1:7">
      <c r="A1334" s="245" t="s">
        <v>1191</v>
      </c>
      <c r="B1334" s="246" t="s">
        <v>207</v>
      </c>
      <c r="C1334" s="246" t="s">
        <v>1078</v>
      </c>
      <c r="D1334" s="246" t="s">
        <v>747</v>
      </c>
      <c r="E1334" s="246" t="s">
        <v>133</v>
      </c>
      <c r="F1334" s="247">
        <v>6582164</v>
      </c>
      <c r="G1334" s="124" t="str">
        <f t="shared" si="22"/>
        <v>07030110075640110</v>
      </c>
    </row>
    <row r="1335" spans="1:7">
      <c r="A1335" s="245" t="s">
        <v>1138</v>
      </c>
      <c r="B1335" s="246" t="s">
        <v>207</v>
      </c>
      <c r="C1335" s="246" t="s">
        <v>1078</v>
      </c>
      <c r="D1335" s="246" t="s">
        <v>747</v>
      </c>
      <c r="E1335" s="246" t="s">
        <v>342</v>
      </c>
      <c r="F1335" s="247">
        <v>5055420</v>
      </c>
      <c r="G1335" s="124" t="str">
        <f t="shared" si="22"/>
        <v>07030110075640111</v>
      </c>
    </row>
    <row r="1336" spans="1:7" ht="38.25">
      <c r="A1336" s="245" t="s">
        <v>1139</v>
      </c>
      <c r="B1336" s="246" t="s">
        <v>207</v>
      </c>
      <c r="C1336" s="246" t="s">
        <v>1078</v>
      </c>
      <c r="D1336" s="246" t="s">
        <v>747</v>
      </c>
      <c r="E1336" s="246" t="s">
        <v>1056</v>
      </c>
      <c r="F1336" s="247">
        <v>1526744</v>
      </c>
      <c r="G1336" s="124" t="str">
        <f t="shared" si="22"/>
        <v>07030110075640119</v>
      </c>
    </row>
    <row r="1337" spans="1:7" ht="25.5">
      <c r="A1337" s="245" t="s">
        <v>1320</v>
      </c>
      <c r="B1337" s="246" t="s">
        <v>207</v>
      </c>
      <c r="C1337" s="246" t="s">
        <v>1078</v>
      </c>
      <c r="D1337" s="246" t="s">
        <v>747</v>
      </c>
      <c r="E1337" s="246" t="s">
        <v>1321</v>
      </c>
      <c r="F1337" s="247">
        <v>10308152</v>
      </c>
      <c r="G1337" s="124" t="str">
        <f t="shared" si="22"/>
        <v>07030110075640200</v>
      </c>
    </row>
    <row r="1338" spans="1:7" ht="25.5">
      <c r="A1338" s="245" t="s">
        <v>1197</v>
      </c>
      <c r="B1338" s="246" t="s">
        <v>207</v>
      </c>
      <c r="C1338" s="246" t="s">
        <v>1078</v>
      </c>
      <c r="D1338" s="246" t="s">
        <v>747</v>
      </c>
      <c r="E1338" s="246" t="s">
        <v>1198</v>
      </c>
      <c r="F1338" s="247">
        <v>10308152</v>
      </c>
      <c r="G1338" s="124" t="str">
        <f t="shared" si="22"/>
        <v>07030110075640240</v>
      </c>
    </row>
    <row r="1339" spans="1:7">
      <c r="A1339" s="245" t="s">
        <v>1224</v>
      </c>
      <c r="B1339" s="246" t="s">
        <v>207</v>
      </c>
      <c r="C1339" s="246" t="s">
        <v>1078</v>
      </c>
      <c r="D1339" s="246" t="s">
        <v>747</v>
      </c>
      <c r="E1339" s="246" t="s">
        <v>329</v>
      </c>
      <c r="F1339" s="247">
        <v>10308152</v>
      </c>
      <c r="G1339" s="124" t="str">
        <f t="shared" si="22"/>
        <v>07030110075640244</v>
      </c>
    </row>
    <row r="1340" spans="1:7" ht="63.75">
      <c r="A1340" s="245" t="s">
        <v>411</v>
      </c>
      <c r="B1340" s="246" t="s">
        <v>207</v>
      </c>
      <c r="C1340" s="246" t="s">
        <v>1078</v>
      </c>
      <c r="D1340" s="246" t="s">
        <v>761</v>
      </c>
      <c r="E1340" s="246" t="s">
        <v>1174</v>
      </c>
      <c r="F1340" s="247">
        <v>14620.5</v>
      </c>
      <c r="G1340" s="124" t="str">
        <f t="shared" si="22"/>
        <v>07030110080020</v>
      </c>
    </row>
    <row r="1341" spans="1:7" ht="25.5">
      <c r="A1341" s="245" t="s">
        <v>1328</v>
      </c>
      <c r="B1341" s="246" t="s">
        <v>207</v>
      </c>
      <c r="C1341" s="246" t="s">
        <v>1078</v>
      </c>
      <c r="D1341" s="246" t="s">
        <v>761</v>
      </c>
      <c r="E1341" s="246" t="s">
        <v>1329</v>
      </c>
      <c r="F1341" s="247">
        <v>14620.5</v>
      </c>
      <c r="G1341" s="124" t="str">
        <f t="shared" si="22"/>
        <v>07030110080020600</v>
      </c>
    </row>
    <row r="1342" spans="1:7">
      <c r="A1342" s="245" t="s">
        <v>1199</v>
      </c>
      <c r="B1342" s="246" t="s">
        <v>207</v>
      </c>
      <c r="C1342" s="246" t="s">
        <v>1078</v>
      </c>
      <c r="D1342" s="246" t="s">
        <v>761</v>
      </c>
      <c r="E1342" s="246" t="s">
        <v>1200</v>
      </c>
      <c r="F1342" s="247">
        <v>14620.5</v>
      </c>
      <c r="G1342" s="124" t="str">
        <f t="shared" si="22"/>
        <v>07030110080020610</v>
      </c>
    </row>
    <row r="1343" spans="1:7">
      <c r="A1343" s="245" t="s">
        <v>366</v>
      </c>
      <c r="B1343" s="246" t="s">
        <v>207</v>
      </c>
      <c r="C1343" s="246" t="s">
        <v>1078</v>
      </c>
      <c r="D1343" s="246" t="s">
        <v>761</v>
      </c>
      <c r="E1343" s="246" t="s">
        <v>367</v>
      </c>
      <c r="F1343" s="247">
        <v>14620.5</v>
      </c>
      <c r="G1343" s="124" t="str">
        <f t="shared" si="22"/>
        <v>07030110080020612</v>
      </c>
    </row>
    <row r="1344" spans="1:7" ht="25.5">
      <c r="A1344" s="245" t="s">
        <v>483</v>
      </c>
      <c r="B1344" s="246" t="s">
        <v>207</v>
      </c>
      <c r="C1344" s="246" t="s">
        <v>1078</v>
      </c>
      <c r="D1344" s="246" t="s">
        <v>993</v>
      </c>
      <c r="E1344" s="246" t="s">
        <v>1174</v>
      </c>
      <c r="F1344" s="247">
        <v>80000</v>
      </c>
      <c r="G1344" s="124" t="str">
        <f t="shared" si="22"/>
        <v>07030900000000</v>
      </c>
    </row>
    <row r="1345" spans="1:7" ht="25.5">
      <c r="A1345" s="245" t="s">
        <v>488</v>
      </c>
      <c r="B1345" s="246" t="s">
        <v>207</v>
      </c>
      <c r="C1345" s="246" t="s">
        <v>1078</v>
      </c>
      <c r="D1345" s="246" t="s">
        <v>996</v>
      </c>
      <c r="E1345" s="246" t="s">
        <v>1174</v>
      </c>
      <c r="F1345" s="247">
        <v>80000</v>
      </c>
      <c r="G1345" s="124" t="str">
        <f t="shared" si="22"/>
        <v>07030930000000</v>
      </c>
    </row>
    <row r="1346" spans="1:7" ht="51">
      <c r="A1346" s="245" t="s">
        <v>407</v>
      </c>
      <c r="B1346" s="246" t="s">
        <v>207</v>
      </c>
      <c r="C1346" s="246" t="s">
        <v>1078</v>
      </c>
      <c r="D1346" s="246" t="s">
        <v>1741</v>
      </c>
      <c r="E1346" s="246" t="s">
        <v>1174</v>
      </c>
      <c r="F1346" s="247">
        <v>80000</v>
      </c>
      <c r="G1346" s="124" t="str">
        <f t="shared" si="22"/>
        <v>07030930080000</v>
      </c>
    </row>
    <row r="1347" spans="1:7" ht="25.5">
      <c r="A1347" s="245" t="s">
        <v>1328</v>
      </c>
      <c r="B1347" s="246" t="s">
        <v>207</v>
      </c>
      <c r="C1347" s="246" t="s">
        <v>1078</v>
      </c>
      <c r="D1347" s="246" t="s">
        <v>1741</v>
      </c>
      <c r="E1347" s="246" t="s">
        <v>1329</v>
      </c>
      <c r="F1347" s="247">
        <v>80000</v>
      </c>
      <c r="G1347" s="124" t="str">
        <f t="shared" si="22"/>
        <v>07030930080000600</v>
      </c>
    </row>
    <row r="1348" spans="1:7">
      <c r="A1348" s="245" t="s">
        <v>1199</v>
      </c>
      <c r="B1348" s="246" t="s">
        <v>207</v>
      </c>
      <c r="C1348" s="246" t="s">
        <v>1078</v>
      </c>
      <c r="D1348" s="246" t="s">
        <v>1741</v>
      </c>
      <c r="E1348" s="246" t="s">
        <v>1200</v>
      </c>
      <c r="F1348" s="247">
        <v>80000</v>
      </c>
      <c r="G1348" s="124" t="str">
        <f t="shared" si="22"/>
        <v>07030930080000610</v>
      </c>
    </row>
    <row r="1349" spans="1:7">
      <c r="A1349" s="245" t="s">
        <v>366</v>
      </c>
      <c r="B1349" s="246" t="s">
        <v>207</v>
      </c>
      <c r="C1349" s="246" t="s">
        <v>1078</v>
      </c>
      <c r="D1349" s="246" t="s">
        <v>1741</v>
      </c>
      <c r="E1349" s="246" t="s">
        <v>367</v>
      </c>
      <c r="F1349" s="247">
        <v>80000</v>
      </c>
      <c r="G1349" s="124" t="str">
        <f t="shared" si="22"/>
        <v>07030930080000612</v>
      </c>
    </row>
    <row r="1350" spans="1:7">
      <c r="A1350" s="245" t="s">
        <v>1075</v>
      </c>
      <c r="B1350" s="246" t="s">
        <v>207</v>
      </c>
      <c r="C1350" s="246" t="s">
        <v>365</v>
      </c>
      <c r="D1350" s="246" t="s">
        <v>1174</v>
      </c>
      <c r="E1350" s="246" t="s">
        <v>1174</v>
      </c>
      <c r="F1350" s="247">
        <v>20852107.489999998</v>
      </c>
      <c r="G1350" s="124" t="str">
        <f t="shared" si="22"/>
        <v>0707</v>
      </c>
    </row>
    <row r="1351" spans="1:7" ht="25.5">
      <c r="A1351" s="245" t="s">
        <v>442</v>
      </c>
      <c r="B1351" s="246" t="s">
        <v>207</v>
      </c>
      <c r="C1351" s="246" t="s">
        <v>365</v>
      </c>
      <c r="D1351" s="246" t="s">
        <v>971</v>
      </c>
      <c r="E1351" s="246" t="s">
        <v>1174</v>
      </c>
      <c r="F1351" s="247">
        <v>20852107.489999998</v>
      </c>
      <c r="G1351" s="124" t="str">
        <f t="shared" si="22"/>
        <v>07070100000000</v>
      </c>
    </row>
    <row r="1352" spans="1:7" ht="25.5">
      <c r="A1352" s="245" t="s">
        <v>443</v>
      </c>
      <c r="B1352" s="246" t="s">
        <v>207</v>
      </c>
      <c r="C1352" s="246" t="s">
        <v>365</v>
      </c>
      <c r="D1352" s="246" t="s">
        <v>972</v>
      </c>
      <c r="E1352" s="246" t="s">
        <v>1174</v>
      </c>
      <c r="F1352" s="247">
        <v>20554059.559999999</v>
      </c>
      <c r="G1352" s="124" t="str">
        <f t="shared" si="22"/>
        <v>07070110000000</v>
      </c>
    </row>
    <row r="1353" spans="1:7" ht="89.25">
      <c r="A1353" s="245" t="s">
        <v>2124</v>
      </c>
      <c r="B1353" s="246" t="s">
        <v>207</v>
      </c>
      <c r="C1353" s="246" t="s">
        <v>365</v>
      </c>
      <c r="D1353" s="246" t="s">
        <v>2125</v>
      </c>
      <c r="E1353" s="246" t="s">
        <v>1174</v>
      </c>
      <c r="F1353" s="247">
        <v>64000</v>
      </c>
      <c r="G1353" s="124" t="str">
        <f t="shared" si="22"/>
        <v>07070110027242</v>
      </c>
    </row>
    <row r="1354" spans="1:7" ht="25.5">
      <c r="A1354" s="245" t="s">
        <v>1328</v>
      </c>
      <c r="B1354" s="246" t="s">
        <v>207</v>
      </c>
      <c r="C1354" s="246" t="s">
        <v>365</v>
      </c>
      <c r="D1354" s="246" t="s">
        <v>2125</v>
      </c>
      <c r="E1354" s="246" t="s">
        <v>1329</v>
      </c>
      <c r="F1354" s="247">
        <v>64000</v>
      </c>
      <c r="G1354" s="124" t="str">
        <f t="shared" si="22"/>
        <v>07070110027242600</v>
      </c>
    </row>
    <row r="1355" spans="1:7">
      <c r="A1355" s="245" t="s">
        <v>1199</v>
      </c>
      <c r="B1355" s="246" t="s">
        <v>207</v>
      </c>
      <c r="C1355" s="246" t="s">
        <v>365</v>
      </c>
      <c r="D1355" s="246" t="s">
        <v>2125</v>
      </c>
      <c r="E1355" s="246" t="s">
        <v>1200</v>
      </c>
      <c r="F1355" s="247">
        <v>64000</v>
      </c>
      <c r="G1355" s="124" t="str">
        <f t="shared" si="22"/>
        <v>07070110027242610</v>
      </c>
    </row>
    <row r="1356" spans="1:7" ht="51">
      <c r="A1356" s="245" t="s">
        <v>347</v>
      </c>
      <c r="B1356" s="246" t="s">
        <v>207</v>
      </c>
      <c r="C1356" s="246" t="s">
        <v>365</v>
      </c>
      <c r="D1356" s="246" t="s">
        <v>2125</v>
      </c>
      <c r="E1356" s="246" t="s">
        <v>348</v>
      </c>
      <c r="F1356" s="247">
        <v>64000</v>
      </c>
      <c r="G1356" s="124" t="str">
        <f t="shared" si="22"/>
        <v>07070110027242611</v>
      </c>
    </row>
    <row r="1357" spans="1:7" ht="102">
      <c r="A1357" s="245" t="s">
        <v>417</v>
      </c>
      <c r="B1357" s="246" t="s">
        <v>207</v>
      </c>
      <c r="C1357" s="246" t="s">
        <v>365</v>
      </c>
      <c r="D1357" s="246" t="s">
        <v>767</v>
      </c>
      <c r="E1357" s="246" t="s">
        <v>1174</v>
      </c>
      <c r="F1357" s="247">
        <v>1008000</v>
      </c>
      <c r="G1357" s="124" t="str">
        <f t="shared" si="22"/>
        <v>07070110040040</v>
      </c>
    </row>
    <row r="1358" spans="1:7" ht="25.5">
      <c r="A1358" s="245" t="s">
        <v>1328</v>
      </c>
      <c r="B1358" s="246" t="s">
        <v>207</v>
      </c>
      <c r="C1358" s="246" t="s">
        <v>365</v>
      </c>
      <c r="D1358" s="246" t="s">
        <v>767</v>
      </c>
      <c r="E1358" s="246" t="s">
        <v>1329</v>
      </c>
      <c r="F1358" s="247">
        <v>1008000</v>
      </c>
      <c r="G1358" s="124" t="str">
        <f t="shared" si="22"/>
        <v>07070110040040600</v>
      </c>
    </row>
    <row r="1359" spans="1:7">
      <c r="A1359" s="245" t="s">
        <v>1199</v>
      </c>
      <c r="B1359" s="246" t="s">
        <v>207</v>
      </c>
      <c r="C1359" s="246" t="s">
        <v>365</v>
      </c>
      <c r="D1359" s="246" t="s">
        <v>767</v>
      </c>
      <c r="E1359" s="246" t="s">
        <v>1200</v>
      </c>
      <c r="F1359" s="247">
        <v>1008000</v>
      </c>
      <c r="G1359" s="124" t="str">
        <f t="shared" si="22"/>
        <v>07070110040040610</v>
      </c>
    </row>
    <row r="1360" spans="1:7" ht="51">
      <c r="A1360" s="245" t="s">
        <v>347</v>
      </c>
      <c r="B1360" s="246" t="s">
        <v>207</v>
      </c>
      <c r="C1360" s="246" t="s">
        <v>365</v>
      </c>
      <c r="D1360" s="246" t="s">
        <v>767</v>
      </c>
      <c r="E1360" s="246" t="s">
        <v>348</v>
      </c>
      <c r="F1360" s="247">
        <v>1008000</v>
      </c>
      <c r="G1360" s="124" t="str">
        <f t="shared" si="22"/>
        <v>07070110040040611</v>
      </c>
    </row>
    <row r="1361" spans="1:7" ht="140.25">
      <c r="A1361" s="245" t="s">
        <v>418</v>
      </c>
      <c r="B1361" s="246" t="s">
        <v>207</v>
      </c>
      <c r="C1361" s="246" t="s">
        <v>365</v>
      </c>
      <c r="D1361" s="246" t="s">
        <v>768</v>
      </c>
      <c r="E1361" s="246" t="s">
        <v>1174</v>
      </c>
      <c r="F1361" s="247">
        <v>850000</v>
      </c>
      <c r="G1361" s="124" t="str">
        <f t="shared" si="22"/>
        <v>07070110041040</v>
      </c>
    </row>
    <row r="1362" spans="1:7" ht="25.5">
      <c r="A1362" s="245" t="s">
        <v>1328</v>
      </c>
      <c r="B1362" s="246" t="s">
        <v>207</v>
      </c>
      <c r="C1362" s="246" t="s">
        <v>365</v>
      </c>
      <c r="D1362" s="246" t="s">
        <v>768</v>
      </c>
      <c r="E1362" s="246" t="s">
        <v>1329</v>
      </c>
      <c r="F1362" s="247">
        <v>850000</v>
      </c>
      <c r="G1362" s="124" t="str">
        <f t="shared" si="22"/>
        <v>07070110041040600</v>
      </c>
    </row>
    <row r="1363" spans="1:7">
      <c r="A1363" s="245" t="s">
        <v>1199</v>
      </c>
      <c r="B1363" s="246" t="s">
        <v>207</v>
      </c>
      <c r="C1363" s="246" t="s">
        <v>365</v>
      </c>
      <c r="D1363" s="246" t="s">
        <v>768</v>
      </c>
      <c r="E1363" s="246" t="s">
        <v>1200</v>
      </c>
      <c r="F1363" s="247">
        <v>850000</v>
      </c>
      <c r="G1363" s="124" t="str">
        <f t="shared" si="22"/>
        <v>07070110041040610</v>
      </c>
    </row>
    <row r="1364" spans="1:7" ht="51">
      <c r="A1364" s="245" t="s">
        <v>347</v>
      </c>
      <c r="B1364" s="246" t="s">
        <v>207</v>
      </c>
      <c r="C1364" s="246" t="s">
        <v>365</v>
      </c>
      <c r="D1364" s="246" t="s">
        <v>768</v>
      </c>
      <c r="E1364" s="246" t="s">
        <v>348</v>
      </c>
      <c r="F1364" s="247">
        <v>850000</v>
      </c>
      <c r="G1364" s="124" t="str">
        <f t="shared" si="22"/>
        <v>07070110041040611</v>
      </c>
    </row>
    <row r="1365" spans="1:7" ht="102">
      <c r="A1365" s="245" t="s">
        <v>769</v>
      </c>
      <c r="B1365" s="246" t="s">
        <v>207</v>
      </c>
      <c r="C1365" s="246" t="s">
        <v>365</v>
      </c>
      <c r="D1365" s="246" t="s">
        <v>770</v>
      </c>
      <c r="E1365" s="246" t="s">
        <v>1174</v>
      </c>
      <c r="F1365" s="247">
        <v>93000</v>
      </c>
      <c r="G1365" s="124" t="str">
        <f t="shared" si="22"/>
        <v>07070110047040</v>
      </c>
    </row>
    <row r="1366" spans="1:7" ht="25.5">
      <c r="A1366" s="245" t="s">
        <v>1328</v>
      </c>
      <c r="B1366" s="246" t="s">
        <v>207</v>
      </c>
      <c r="C1366" s="246" t="s">
        <v>365</v>
      </c>
      <c r="D1366" s="246" t="s">
        <v>770</v>
      </c>
      <c r="E1366" s="246" t="s">
        <v>1329</v>
      </c>
      <c r="F1366" s="247">
        <v>93000</v>
      </c>
      <c r="G1366" s="124" t="str">
        <f t="shared" si="22"/>
        <v>07070110047040600</v>
      </c>
    </row>
    <row r="1367" spans="1:7">
      <c r="A1367" s="245" t="s">
        <v>1199</v>
      </c>
      <c r="B1367" s="246" t="s">
        <v>207</v>
      </c>
      <c r="C1367" s="246" t="s">
        <v>365</v>
      </c>
      <c r="D1367" s="246" t="s">
        <v>770</v>
      </c>
      <c r="E1367" s="246" t="s">
        <v>1200</v>
      </c>
      <c r="F1367" s="247">
        <v>93000</v>
      </c>
      <c r="G1367" s="124" t="str">
        <f t="shared" si="22"/>
        <v>07070110047040610</v>
      </c>
    </row>
    <row r="1368" spans="1:7">
      <c r="A1368" s="245" t="s">
        <v>366</v>
      </c>
      <c r="B1368" s="246" t="s">
        <v>207</v>
      </c>
      <c r="C1368" s="246" t="s">
        <v>365</v>
      </c>
      <c r="D1368" s="246" t="s">
        <v>770</v>
      </c>
      <c r="E1368" s="246" t="s">
        <v>367</v>
      </c>
      <c r="F1368" s="247">
        <v>93000</v>
      </c>
      <c r="G1368" s="124" t="str">
        <f t="shared" si="22"/>
        <v>07070110047040612</v>
      </c>
    </row>
    <row r="1369" spans="1:7" ht="114.75">
      <c r="A1369" s="245" t="s">
        <v>1149</v>
      </c>
      <c r="B1369" s="246" t="s">
        <v>207</v>
      </c>
      <c r="C1369" s="246" t="s">
        <v>365</v>
      </c>
      <c r="D1369" s="246" t="s">
        <v>1150</v>
      </c>
      <c r="E1369" s="246" t="s">
        <v>1174</v>
      </c>
      <c r="F1369" s="247">
        <v>59000</v>
      </c>
      <c r="G1369" s="124" t="str">
        <f t="shared" si="22"/>
        <v>0707011004Г040</v>
      </c>
    </row>
    <row r="1370" spans="1:7" ht="25.5">
      <c r="A1370" s="245" t="s">
        <v>1328</v>
      </c>
      <c r="B1370" s="246" t="s">
        <v>207</v>
      </c>
      <c r="C1370" s="246" t="s">
        <v>365</v>
      </c>
      <c r="D1370" s="246" t="s">
        <v>1150</v>
      </c>
      <c r="E1370" s="246" t="s">
        <v>1329</v>
      </c>
      <c r="F1370" s="247">
        <v>59000</v>
      </c>
      <c r="G1370" s="124" t="str">
        <f t="shared" si="22"/>
        <v>0707011004Г040600</v>
      </c>
    </row>
    <row r="1371" spans="1:7">
      <c r="A1371" s="245" t="s">
        <v>1199</v>
      </c>
      <c r="B1371" s="246" t="s">
        <v>207</v>
      </c>
      <c r="C1371" s="246" t="s">
        <v>365</v>
      </c>
      <c r="D1371" s="246" t="s">
        <v>1150</v>
      </c>
      <c r="E1371" s="246" t="s">
        <v>1200</v>
      </c>
      <c r="F1371" s="247">
        <v>59000</v>
      </c>
      <c r="G1371" s="124" t="str">
        <f t="shared" si="22"/>
        <v>0707011004Г040610</v>
      </c>
    </row>
    <row r="1372" spans="1:7" ht="51">
      <c r="A1372" s="245" t="s">
        <v>347</v>
      </c>
      <c r="B1372" s="246" t="s">
        <v>207</v>
      </c>
      <c r="C1372" s="246" t="s">
        <v>365</v>
      </c>
      <c r="D1372" s="246" t="s">
        <v>1150</v>
      </c>
      <c r="E1372" s="246" t="s">
        <v>348</v>
      </c>
      <c r="F1372" s="247">
        <v>59000</v>
      </c>
      <c r="G1372" s="124" t="str">
        <f t="shared" si="22"/>
        <v>0707011004Г040611</v>
      </c>
    </row>
    <row r="1373" spans="1:7" ht="114.75">
      <c r="A1373" s="245" t="s">
        <v>1871</v>
      </c>
      <c r="B1373" s="246" t="s">
        <v>207</v>
      </c>
      <c r="C1373" s="246" t="s">
        <v>365</v>
      </c>
      <c r="D1373" s="246" t="s">
        <v>1872</v>
      </c>
      <c r="E1373" s="246" t="s">
        <v>1174</v>
      </c>
      <c r="F1373" s="247">
        <v>47750</v>
      </c>
      <c r="G1373" s="124" t="str">
        <f t="shared" si="22"/>
        <v>0707011004М040</v>
      </c>
    </row>
    <row r="1374" spans="1:7" ht="25.5">
      <c r="A1374" s="245" t="s">
        <v>1328</v>
      </c>
      <c r="B1374" s="246" t="s">
        <v>207</v>
      </c>
      <c r="C1374" s="246" t="s">
        <v>365</v>
      </c>
      <c r="D1374" s="246" t="s">
        <v>1872</v>
      </c>
      <c r="E1374" s="246" t="s">
        <v>1329</v>
      </c>
      <c r="F1374" s="247">
        <v>47750</v>
      </c>
      <c r="G1374" s="124" t="str">
        <f t="shared" si="22"/>
        <v>0707011004М040600</v>
      </c>
    </row>
    <row r="1375" spans="1:7">
      <c r="A1375" s="245" t="s">
        <v>1199</v>
      </c>
      <c r="B1375" s="246" t="s">
        <v>207</v>
      </c>
      <c r="C1375" s="246" t="s">
        <v>365</v>
      </c>
      <c r="D1375" s="246" t="s">
        <v>1872</v>
      </c>
      <c r="E1375" s="246" t="s">
        <v>1200</v>
      </c>
      <c r="F1375" s="247">
        <v>47750</v>
      </c>
      <c r="G1375" s="124" t="str">
        <f t="shared" si="22"/>
        <v>0707011004М040610</v>
      </c>
    </row>
    <row r="1376" spans="1:7" ht="51">
      <c r="A1376" s="245" t="s">
        <v>347</v>
      </c>
      <c r="B1376" s="246" t="s">
        <v>207</v>
      </c>
      <c r="C1376" s="246" t="s">
        <v>365</v>
      </c>
      <c r="D1376" s="246" t="s">
        <v>1872</v>
      </c>
      <c r="E1376" s="246" t="s">
        <v>348</v>
      </c>
      <c r="F1376" s="247">
        <v>47750</v>
      </c>
      <c r="G1376" s="124" t="str">
        <f t="shared" si="22"/>
        <v>0707011004М040611</v>
      </c>
    </row>
    <row r="1377" spans="1:7" ht="102">
      <c r="A1377" s="245" t="s">
        <v>1151</v>
      </c>
      <c r="B1377" s="246" t="s">
        <v>207</v>
      </c>
      <c r="C1377" s="246" t="s">
        <v>365</v>
      </c>
      <c r="D1377" s="246" t="s">
        <v>1152</v>
      </c>
      <c r="E1377" s="246" t="s">
        <v>1174</v>
      </c>
      <c r="F1377" s="247">
        <v>153000</v>
      </c>
      <c r="G1377" s="124" t="str">
        <f t="shared" si="22"/>
        <v>0707011004Э040</v>
      </c>
    </row>
    <row r="1378" spans="1:7" ht="25.5">
      <c r="A1378" s="245" t="s">
        <v>1328</v>
      </c>
      <c r="B1378" s="246" t="s">
        <v>207</v>
      </c>
      <c r="C1378" s="246" t="s">
        <v>365</v>
      </c>
      <c r="D1378" s="246" t="s">
        <v>1152</v>
      </c>
      <c r="E1378" s="246" t="s">
        <v>1329</v>
      </c>
      <c r="F1378" s="247">
        <v>153000</v>
      </c>
      <c r="G1378" s="124" t="str">
        <f t="shared" si="22"/>
        <v>0707011004Э040600</v>
      </c>
    </row>
    <row r="1379" spans="1:7">
      <c r="A1379" s="245" t="s">
        <v>1199</v>
      </c>
      <c r="B1379" s="246" t="s">
        <v>207</v>
      </c>
      <c r="C1379" s="246" t="s">
        <v>365</v>
      </c>
      <c r="D1379" s="246" t="s">
        <v>1152</v>
      </c>
      <c r="E1379" s="246" t="s">
        <v>1200</v>
      </c>
      <c r="F1379" s="247">
        <v>153000</v>
      </c>
      <c r="G1379" s="124" t="str">
        <f t="shared" si="22"/>
        <v>0707011004Э040610</v>
      </c>
    </row>
    <row r="1380" spans="1:7" ht="51">
      <c r="A1380" s="245" t="s">
        <v>347</v>
      </c>
      <c r="B1380" s="246" t="s">
        <v>207</v>
      </c>
      <c r="C1380" s="246" t="s">
        <v>365</v>
      </c>
      <c r="D1380" s="246" t="s">
        <v>1152</v>
      </c>
      <c r="E1380" s="246" t="s">
        <v>348</v>
      </c>
      <c r="F1380" s="247">
        <v>153000</v>
      </c>
      <c r="G1380" s="124" t="str">
        <f t="shared" si="22"/>
        <v>0707011004Э040611</v>
      </c>
    </row>
    <row r="1381" spans="1:7" ht="63.75">
      <c r="A1381" s="245" t="s">
        <v>1189</v>
      </c>
      <c r="B1381" s="246" t="s">
        <v>207</v>
      </c>
      <c r="C1381" s="246" t="s">
        <v>365</v>
      </c>
      <c r="D1381" s="246" t="s">
        <v>1190</v>
      </c>
      <c r="E1381" s="246" t="s">
        <v>1174</v>
      </c>
      <c r="F1381" s="247">
        <v>14967700</v>
      </c>
      <c r="G1381" s="124" t="str">
        <f t="shared" si="22"/>
        <v>07070110076490</v>
      </c>
    </row>
    <row r="1382" spans="1:7" ht="25.5">
      <c r="A1382" s="245" t="s">
        <v>1320</v>
      </c>
      <c r="B1382" s="246" t="s">
        <v>207</v>
      </c>
      <c r="C1382" s="246" t="s">
        <v>365</v>
      </c>
      <c r="D1382" s="246" t="s">
        <v>1190</v>
      </c>
      <c r="E1382" s="246" t="s">
        <v>1321</v>
      </c>
      <c r="F1382" s="247">
        <v>10193417.32</v>
      </c>
      <c r="G1382" s="124" t="str">
        <f t="shared" si="22"/>
        <v>07070110076490200</v>
      </c>
    </row>
    <row r="1383" spans="1:7" ht="25.5">
      <c r="A1383" s="245" t="s">
        <v>1197</v>
      </c>
      <c r="B1383" s="246" t="s">
        <v>207</v>
      </c>
      <c r="C1383" s="246" t="s">
        <v>365</v>
      </c>
      <c r="D1383" s="246" t="s">
        <v>1190</v>
      </c>
      <c r="E1383" s="246" t="s">
        <v>1198</v>
      </c>
      <c r="F1383" s="247">
        <v>10193417.32</v>
      </c>
      <c r="G1383" s="124" t="str">
        <f t="shared" si="22"/>
        <v>07070110076490240</v>
      </c>
    </row>
    <row r="1384" spans="1:7">
      <c r="A1384" s="245" t="s">
        <v>1224</v>
      </c>
      <c r="B1384" s="246" t="s">
        <v>207</v>
      </c>
      <c r="C1384" s="246" t="s">
        <v>365</v>
      </c>
      <c r="D1384" s="246" t="s">
        <v>1190</v>
      </c>
      <c r="E1384" s="246" t="s">
        <v>329</v>
      </c>
      <c r="F1384" s="247">
        <v>10193417.32</v>
      </c>
      <c r="G1384" s="124" t="str">
        <f t="shared" si="22"/>
        <v>07070110076490244</v>
      </c>
    </row>
    <row r="1385" spans="1:7" ht="25.5">
      <c r="A1385" s="245" t="s">
        <v>1328</v>
      </c>
      <c r="B1385" s="246" t="s">
        <v>207</v>
      </c>
      <c r="C1385" s="246" t="s">
        <v>365</v>
      </c>
      <c r="D1385" s="246" t="s">
        <v>1190</v>
      </c>
      <c r="E1385" s="246" t="s">
        <v>1329</v>
      </c>
      <c r="F1385" s="247">
        <v>4774282.68</v>
      </c>
      <c r="G1385" s="124" t="str">
        <f t="shared" ref="G1385:G1448" si="23">CONCATENATE(C1385,D1385,E1385)</f>
        <v>07070110076490600</v>
      </c>
    </row>
    <row r="1386" spans="1:7">
      <c r="A1386" s="245" t="s">
        <v>1199</v>
      </c>
      <c r="B1386" s="246" t="s">
        <v>207</v>
      </c>
      <c r="C1386" s="246" t="s">
        <v>365</v>
      </c>
      <c r="D1386" s="246" t="s">
        <v>1190</v>
      </c>
      <c r="E1386" s="246" t="s">
        <v>1200</v>
      </c>
      <c r="F1386" s="247">
        <v>4774282.68</v>
      </c>
      <c r="G1386" s="124" t="str">
        <f t="shared" si="23"/>
        <v>07070110076490610</v>
      </c>
    </row>
    <row r="1387" spans="1:7" ht="51">
      <c r="A1387" s="245" t="s">
        <v>347</v>
      </c>
      <c r="B1387" s="246" t="s">
        <v>207</v>
      </c>
      <c r="C1387" s="246" t="s">
        <v>365</v>
      </c>
      <c r="D1387" s="246" t="s">
        <v>1190</v>
      </c>
      <c r="E1387" s="246" t="s">
        <v>348</v>
      </c>
      <c r="F1387" s="247">
        <v>4774282.68</v>
      </c>
      <c r="G1387" s="124" t="str">
        <f t="shared" si="23"/>
        <v>07070110076490611</v>
      </c>
    </row>
    <row r="1388" spans="1:7" ht="63.75">
      <c r="A1388" s="245" t="s">
        <v>393</v>
      </c>
      <c r="B1388" s="246" t="s">
        <v>207</v>
      </c>
      <c r="C1388" s="246" t="s">
        <v>365</v>
      </c>
      <c r="D1388" s="246" t="s">
        <v>776</v>
      </c>
      <c r="E1388" s="246" t="s">
        <v>1174</v>
      </c>
      <c r="F1388" s="247">
        <v>2953249.56</v>
      </c>
      <c r="G1388" s="124" t="str">
        <f t="shared" si="23"/>
        <v>07070110080030</v>
      </c>
    </row>
    <row r="1389" spans="1:7" ht="25.5">
      <c r="A1389" s="245" t="s">
        <v>1320</v>
      </c>
      <c r="B1389" s="246" t="s">
        <v>207</v>
      </c>
      <c r="C1389" s="246" t="s">
        <v>365</v>
      </c>
      <c r="D1389" s="246" t="s">
        <v>776</v>
      </c>
      <c r="E1389" s="246" t="s">
        <v>1321</v>
      </c>
      <c r="F1389" s="247">
        <v>1688249.56</v>
      </c>
      <c r="G1389" s="124" t="str">
        <f t="shared" si="23"/>
        <v>07070110080030200</v>
      </c>
    </row>
    <row r="1390" spans="1:7" ht="25.5">
      <c r="A1390" s="245" t="s">
        <v>1197</v>
      </c>
      <c r="B1390" s="246" t="s">
        <v>207</v>
      </c>
      <c r="C1390" s="246" t="s">
        <v>365</v>
      </c>
      <c r="D1390" s="246" t="s">
        <v>776</v>
      </c>
      <c r="E1390" s="246" t="s">
        <v>1198</v>
      </c>
      <c r="F1390" s="247">
        <v>1688249.56</v>
      </c>
      <c r="G1390" s="124" t="str">
        <f t="shared" si="23"/>
        <v>07070110080030240</v>
      </c>
    </row>
    <row r="1391" spans="1:7">
      <c r="A1391" s="245" t="s">
        <v>1224</v>
      </c>
      <c r="B1391" s="246" t="s">
        <v>207</v>
      </c>
      <c r="C1391" s="246" t="s">
        <v>365</v>
      </c>
      <c r="D1391" s="246" t="s">
        <v>776</v>
      </c>
      <c r="E1391" s="246" t="s">
        <v>329</v>
      </c>
      <c r="F1391" s="247">
        <v>1688249.56</v>
      </c>
      <c r="G1391" s="124" t="str">
        <f t="shared" si="23"/>
        <v>07070110080030244</v>
      </c>
    </row>
    <row r="1392" spans="1:7" ht="25.5">
      <c r="A1392" s="245" t="s">
        <v>1328</v>
      </c>
      <c r="B1392" s="246" t="s">
        <v>207</v>
      </c>
      <c r="C1392" s="246" t="s">
        <v>365</v>
      </c>
      <c r="D1392" s="246" t="s">
        <v>776</v>
      </c>
      <c r="E1392" s="246" t="s">
        <v>1329</v>
      </c>
      <c r="F1392" s="247">
        <v>1265000</v>
      </c>
      <c r="G1392" s="124" t="str">
        <f t="shared" si="23"/>
        <v>07070110080030600</v>
      </c>
    </row>
    <row r="1393" spans="1:7">
      <c r="A1393" s="245" t="s">
        <v>1199</v>
      </c>
      <c r="B1393" s="246" t="s">
        <v>207</v>
      </c>
      <c r="C1393" s="246" t="s">
        <v>365</v>
      </c>
      <c r="D1393" s="246" t="s">
        <v>776</v>
      </c>
      <c r="E1393" s="246" t="s">
        <v>1200</v>
      </c>
      <c r="F1393" s="247">
        <v>1265000</v>
      </c>
      <c r="G1393" s="124" t="str">
        <f t="shared" si="23"/>
        <v>07070110080030610</v>
      </c>
    </row>
    <row r="1394" spans="1:7" ht="51">
      <c r="A1394" s="245" t="s">
        <v>347</v>
      </c>
      <c r="B1394" s="246" t="s">
        <v>207</v>
      </c>
      <c r="C1394" s="246" t="s">
        <v>365</v>
      </c>
      <c r="D1394" s="246" t="s">
        <v>776</v>
      </c>
      <c r="E1394" s="246" t="s">
        <v>348</v>
      </c>
      <c r="F1394" s="247">
        <v>1265000</v>
      </c>
      <c r="G1394" s="124" t="str">
        <f t="shared" si="23"/>
        <v>07070110080030611</v>
      </c>
    </row>
    <row r="1395" spans="1:7" ht="153">
      <c r="A1395" s="245" t="s">
        <v>1482</v>
      </c>
      <c r="B1395" s="246" t="s">
        <v>207</v>
      </c>
      <c r="C1395" s="246" t="s">
        <v>365</v>
      </c>
      <c r="D1395" s="246" t="s">
        <v>774</v>
      </c>
      <c r="E1395" s="246" t="s">
        <v>1174</v>
      </c>
      <c r="F1395" s="247">
        <v>358360</v>
      </c>
      <c r="G1395" s="124" t="str">
        <f t="shared" si="23"/>
        <v>070701100S3970</v>
      </c>
    </row>
    <row r="1396" spans="1:7" ht="25.5">
      <c r="A1396" s="245" t="s">
        <v>1328</v>
      </c>
      <c r="B1396" s="246" t="s">
        <v>207</v>
      </c>
      <c r="C1396" s="246" t="s">
        <v>365</v>
      </c>
      <c r="D1396" s="246" t="s">
        <v>774</v>
      </c>
      <c r="E1396" s="246" t="s">
        <v>1329</v>
      </c>
      <c r="F1396" s="247">
        <v>358360</v>
      </c>
      <c r="G1396" s="124" t="str">
        <f t="shared" si="23"/>
        <v>070701100S3970600</v>
      </c>
    </row>
    <row r="1397" spans="1:7">
      <c r="A1397" s="245" t="s">
        <v>1199</v>
      </c>
      <c r="B1397" s="246" t="s">
        <v>207</v>
      </c>
      <c r="C1397" s="246" t="s">
        <v>365</v>
      </c>
      <c r="D1397" s="246" t="s">
        <v>774</v>
      </c>
      <c r="E1397" s="246" t="s">
        <v>1200</v>
      </c>
      <c r="F1397" s="247">
        <v>358360</v>
      </c>
      <c r="G1397" s="124" t="str">
        <f t="shared" si="23"/>
        <v>070701100S3970610</v>
      </c>
    </row>
    <row r="1398" spans="1:7" ht="51">
      <c r="A1398" s="245" t="s">
        <v>347</v>
      </c>
      <c r="B1398" s="246" t="s">
        <v>207</v>
      </c>
      <c r="C1398" s="246" t="s">
        <v>365</v>
      </c>
      <c r="D1398" s="246" t="s">
        <v>774</v>
      </c>
      <c r="E1398" s="246" t="s">
        <v>348</v>
      </c>
      <c r="F1398" s="247">
        <v>358360</v>
      </c>
      <c r="G1398" s="124" t="str">
        <f t="shared" si="23"/>
        <v>070701100S3970611</v>
      </c>
    </row>
    <row r="1399" spans="1:7" ht="25.5">
      <c r="A1399" s="245" t="s">
        <v>615</v>
      </c>
      <c r="B1399" s="246" t="s">
        <v>207</v>
      </c>
      <c r="C1399" s="246" t="s">
        <v>365</v>
      </c>
      <c r="D1399" s="246" t="s">
        <v>973</v>
      </c>
      <c r="E1399" s="246" t="s">
        <v>1174</v>
      </c>
      <c r="F1399" s="247">
        <v>298047.93</v>
      </c>
      <c r="G1399" s="124" t="str">
        <f t="shared" si="23"/>
        <v>07070130000000</v>
      </c>
    </row>
    <row r="1400" spans="1:7" ht="63.75">
      <c r="A1400" s="245" t="s">
        <v>607</v>
      </c>
      <c r="B1400" s="246" t="s">
        <v>207</v>
      </c>
      <c r="C1400" s="246" t="s">
        <v>365</v>
      </c>
      <c r="D1400" s="246" t="s">
        <v>1742</v>
      </c>
      <c r="E1400" s="246" t="s">
        <v>1174</v>
      </c>
      <c r="F1400" s="247">
        <v>73001.13</v>
      </c>
      <c r="G1400" s="124" t="str">
        <f t="shared" si="23"/>
        <v>07070130080030</v>
      </c>
    </row>
    <row r="1401" spans="1:7" ht="25.5">
      <c r="A1401" s="245" t="s">
        <v>1320</v>
      </c>
      <c r="B1401" s="246" t="s">
        <v>207</v>
      </c>
      <c r="C1401" s="246" t="s">
        <v>365</v>
      </c>
      <c r="D1401" s="246" t="s">
        <v>1742</v>
      </c>
      <c r="E1401" s="246" t="s">
        <v>1321</v>
      </c>
      <c r="F1401" s="247">
        <v>73001.13</v>
      </c>
      <c r="G1401" s="124" t="str">
        <f t="shared" si="23"/>
        <v>07070130080030200</v>
      </c>
    </row>
    <row r="1402" spans="1:7" ht="25.5">
      <c r="A1402" s="245" t="s">
        <v>1197</v>
      </c>
      <c r="B1402" s="246" t="s">
        <v>207</v>
      </c>
      <c r="C1402" s="246" t="s">
        <v>365</v>
      </c>
      <c r="D1402" s="246" t="s">
        <v>1742</v>
      </c>
      <c r="E1402" s="246" t="s">
        <v>1198</v>
      </c>
      <c r="F1402" s="247">
        <v>73001.13</v>
      </c>
      <c r="G1402" s="124" t="str">
        <f t="shared" si="23"/>
        <v>07070130080030240</v>
      </c>
    </row>
    <row r="1403" spans="1:7">
      <c r="A1403" s="245" t="s">
        <v>1224</v>
      </c>
      <c r="B1403" s="246" t="s">
        <v>207</v>
      </c>
      <c r="C1403" s="246" t="s">
        <v>365</v>
      </c>
      <c r="D1403" s="246" t="s">
        <v>1742</v>
      </c>
      <c r="E1403" s="246" t="s">
        <v>329</v>
      </c>
      <c r="F1403" s="247">
        <v>73001.13</v>
      </c>
      <c r="G1403" s="124" t="str">
        <f t="shared" si="23"/>
        <v>07070130080030244</v>
      </c>
    </row>
    <row r="1404" spans="1:7" ht="76.5">
      <c r="A1404" s="245" t="s">
        <v>608</v>
      </c>
      <c r="B1404" s="246" t="s">
        <v>207</v>
      </c>
      <c r="C1404" s="246" t="s">
        <v>365</v>
      </c>
      <c r="D1404" s="246" t="s">
        <v>1743</v>
      </c>
      <c r="E1404" s="246" t="s">
        <v>1174</v>
      </c>
      <c r="F1404" s="247">
        <v>225046.8</v>
      </c>
      <c r="G1404" s="124" t="str">
        <f t="shared" si="23"/>
        <v>0707013008П030</v>
      </c>
    </row>
    <row r="1405" spans="1:7" ht="25.5">
      <c r="A1405" s="245" t="s">
        <v>1320</v>
      </c>
      <c r="B1405" s="246" t="s">
        <v>207</v>
      </c>
      <c r="C1405" s="246" t="s">
        <v>365</v>
      </c>
      <c r="D1405" s="246" t="s">
        <v>1743</v>
      </c>
      <c r="E1405" s="246" t="s">
        <v>1321</v>
      </c>
      <c r="F1405" s="247">
        <v>225046.8</v>
      </c>
      <c r="G1405" s="124" t="str">
        <f t="shared" si="23"/>
        <v>0707013008П030200</v>
      </c>
    </row>
    <row r="1406" spans="1:7" ht="25.5">
      <c r="A1406" s="245" t="s">
        <v>1197</v>
      </c>
      <c r="B1406" s="246" t="s">
        <v>207</v>
      </c>
      <c r="C1406" s="246" t="s">
        <v>365</v>
      </c>
      <c r="D1406" s="246" t="s">
        <v>1743</v>
      </c>
      <c r="E1406" s="246" t="s">
        <v>1198</v>
      </c>
      <c r="F1406" s="247">
        <v>225046.8</v>
      </c>
      <c r="G1406" s="124" t="str">
        <f t="shared" si="23"/>
        <v>0707013008П030240</v>
      </c>
    </row>
    <row r="1407" spans="1:7">
      <c r="A1407" s="245" t="s">
        <v>1224</v>
      </c>
      <c r="B1407" s="246" t="s">
        <v>207</v>
      </c>
      <c r="C1407" s="246" t="s">
        <v>365</v>
      </c>
      <c r="D1407" s="246" t="s">
        <v>1743</v>
      </c>
      <c r="E1407" s="246" t="s">
        <v>329</v>
      </c>
      <c r="F1407" s="247">
        <v>225046.8</v>
      </c>
      <c r="G1407" s="124" t="str">
        <f t="shared" si="23"/>
        <v>0707013008П030244</v>
      </c>
    </row>
    <row r="1408" spans="1:7">
      <c r="A1408" s="245" t="s">
        <v>4</v>
      </c>
      <c r="B1408" s="246" t="s">
        <v>207</v>
      </c>
      <c r="C1408" s="246" t="s">
        <v>420</v>
      </c>
      <c r="D1408" s="246" t="s">
        <v>1174</v>
      </c>
      <c r="E1408" s="246" t="s">
        <v>1174</v>
      </c>
      <c r="F1408" s="247">
        <v>97956598.359999999</v>
      </c>
      <c r="G1408" s="124" t="str">
        <f t="shared" si="23"/>
        <v>0709</v>
      </c>
    </row>
    <row r="1409" spans="1:7" ht="25.5">
      <c r="A1409" s="245" t="s">
        <v>442</v>
      </c>
      <c r="B1409" s="246" t="s">
        <v>207</v>
      </c>
      <c r="C1409" s="246" t="s">
        <v>420</v>
      </c>
      <c r="D1409" s="246" t="s">
        <v>971</v>
      </c>
      <c r="E1409" s="246" t="s">
        <v>1174</v>
      </c>
      <c r="F1409" s="247">
        <v>97956598.359999999</v>
      </c>
      <c r="G1409" s="124" t="str">
        <f t="shared" si="23"/>
        <v>07090100000000</v>
      </c>
    </row>
    <row r="1410" spans="1:7" ht="25.5">
      <c r="A1410" s="245" t="s">
        <v>443</v>
      </c>
      <c r="B1410" s="246" t="s">
        <v>207</v>
      </c>
      <c r="C1410" s="246" t="s">
        <v>420</v>
      </c>
      <c r="D1410" s="246" t="s">
        <v>972</v>
      </c>
      <c r="E1410" s="246" t="s">
        <v>1174</v>
      </c>
      <c r="F1410" s="247">
        <v>220000</v>
      </c>
      <c r="G1410" s="124" t="str">
        <f t="shared" si="23"/>
        <v>07090110000000</v>
      </c>
    </row>
    <row r="1411" spans="1:7" ht="63.75">
      <c r="A1411" s="245" t="s">
        <v>411</v>
      </c>
      <c r="B1411" s="246" t="s">
        <v>207</v>
      </c>
      <c r="C1411" s="246" t="s">
        <v>420</v>
      </c>
      <c r="D1411" s="246" t="s">
        <v>761</v>
      </c>
      <c r="E1411" s="246" t="s">
        <v>1174</v>
      </c>
      <c r="F1411" s="247">
        <v>220000</v>
      </c>
      <c r="G1411" s="124" t="str">
        <f t="shared" si="23"/>
        <v>07090110080020</v>
      </c>
    </row>
    <row r="1412" spans="1:7" ht="25.5">
      <c r="A1412" s="245" t="s">
        <v>1320</v>
      </c>
      <c r="B1412" s="246" t="s">
        <v>207</v>
      </c>
      <c r="C1412" s="246" t="s">
        <v>420</v>
      </c>
      <c r="D1412" s="246" t="s">
        <v>761</v>
      </c>
      <c r="E1412" s="246" t="s">
        <v>1321</v>
      </c>
      <c r="F1412" s="247">
        <v>220000</v>
      </c>
      <c r="G1412" s="124" t="str">
        <f t="shared" si="23"/>
        <v>07090110080020200</v>
      </c>
    </row>
    <row r="1413" spans="1:7" ht="25.5">
      <c r="A1413" s="245" t="s">
        <v>1197</v>
      </c>
      <c r="B1413" s="246" t="s">
        <v>207</v>
      </c>
      <c r="C1413" s="246" t="s">
        <v>420</v>
      </c>
      <c r="D1413" s="246" t="s">
        <v>761</v>
      </c>
      <c r="E1413" s="246" t="s">
        <v>1198</v>
      </c>
      <c r="F1413" s="247">
        <v>220000</v>
      </c>
      <c r="G1413" s="124" t="str">
        <f t="shared" si="23"/>
        <v>07090110080020240</v>
      </c>
    </row>
    <row r="1414" spans="1:7">
      <c r="A1414" s="245" t="s">
        <v>1224</v>
      </c>
      <c r="B1414" s="246" t="s">
        <v>207</v>
      </c>
      <c r="C1414" s="246" t="s">
        <v>420</v>
      </c>
      <c r="D1414" s="246" t="s">
        <v>761</v>
      </c>
      <c r="E1414" s="246" t="s">
        <v>329</v>
      </c>
      <c r="F1414" s="247">
        <v>220000</v>
      </c>
      <c r="G1414" s="124" t="str">
        <f t="shared" si="23"/>
        <v>07090110080020244</v>
      </c>
    </row>
    <row r="1415" spans="1:7" ht="38.25">
      <c r="A1415" s="245" t="s">
        <v>445</v>
      </c>
      <c r="B1415" s="246" t="s">
        <v>207</v>
      </c>
      <c r="C1415" s="246" t="s">
        <v>420</v>
      </c>
      <c r="D1415" s="246" t="s">
        <v>1134</v>
      </c>
      <c r="E1415" s="246" t="s">
        <v>1174</v>
      </c>
      <c r="F1415" s="247">
        <v>6786560</v>
      </c>
      <c r="G1415" s="124" t="str">
        <f t="shared" si="23"/>
        <v>07090120000000</v>
      </c>
    </row>
    <row r="1416" spans="1:7" ht="89.25">
      <c r="A1416" s="245" t="s">
        <v>421</v>
      </c>
      <c r="B1416" s="246" t="s">
        <v>207</v>
      </c>
      <c r="C1416" s="246" t="s">
        <v>420</v>
      </c>
      <c r="D1416" s="246" t="s">
        <v>1126</v>
      </c>
      <c r="E1416" s="246" t="s">
        <v>1174</v>
      </c>
      <c r="F1416" s="247">
        <v>6786560</v>
      </c>
      <c r="G1416" s="124" t="str">
        <f t="shared" si="23"/>
        <v>07090120075520</v>
      </c>
    </row>
    <row r="1417" spans="1:7" ht="51">
      <c r="A1417" s="245" t="s">
        <v>1319</v>
      </c>
      <c r="B1417" s="246" t="s">
        <v>207</v>
      </c>
      <c r="C1417" s="246" t="s">
        <v>420</v>
      </c>
      <c r="D1417" s="246" t="s">
        <v>1126</v>
      </c>
      <c r="E1417" s="246" t="s">
        <v>273</v>
      </c>
      <c r="F1417" s="247">
        <v>5679440</v>
      </c>
      <c r="G1417" s="124" t="str">
        <f t="shared" si="23"/>
        <v>07090120075520100</v>
      </c>
    </row>
    <row r="1418" spans="1:7" ht="25.5">
      <c r="A1418" s="245" t="s">
        <v>1204</v>
      </c>
      <c r="B1418" s="246" t="s">
        <v>207</v>
      </c>
      <c r="C1418" s="246" t="s">
        <v>420</v>
      </c>
      <c r="D1418" s="246" t="s">
        <v>1126</v>
      </c>
      <c r="E1418" s="246" t="s">
        <v>28</v>
      </c>
      <c r="F1418" s="247">
        <v>5679440</v>
      </c>
      <c r="G1418" s="124" t="str">
        <f t="shared" si="23"/>
        <v>07090120075520120</v>
      </c>
    </row>
    <row r="1419" spans="1:7" ht="25.5">
      <c r="A1419" s="245" t="s">
        <v>953</v>
      </c>
      <c r="B1419" s="246" t="s">
        <v>207</v>
      </c>
      <c r="C1419" s="246" t="s">
        <v>420</v>
      </c>
      <c r="D1419" s="246" t="s">
        <v>1126</v>
      </c>
      <c r="E1419" s="246" t="s">
        <v>324</v>
      </c>
      <c r="F1419" s="247">
        <v>4137022</v>
      </c>
      <c r="G1419" s="124" t="str">
        <f t="shared" si="23"/>
        <v>07090120075520121</v>
      </c>
    </row>
    <row r="1420" spans="1:7" ht="38.25">
      <c r="A1420" s="245" t="s">
        <v>325</v>
      </c>
      <c r="B1420" s="246" t="s">
        <v>207</v>
      </c>
      <c r="C1420" s="246" t="s">
        <v>420</v>
      </c>
      <c r="D1420" s="246" t="s">
        <v>1126</v>
      </c>
      <c r="E1420" s="246" t="s">
        <v>326</v>
      </c>
      <c r="F1420" s="247">
        <v>305520</v>
      </c>
      <c r="G1420" s="124" t="str">
        <f t="shared" si="23"/>
        <v>07090120075520122</v>
      </c>
    </row>
    <row r="1421" spans="1:7" ht="38.25">
      <c r="A1421" s="245" t="s">
        <v>1054</v>
      </c>
      <c r="B1421" s="246" t="s">
        <v>207</v>
      </c>
      <c r="C1421" s="246" t="s">
        <v>420</v>
      </c>
      <c r="D1421" s="246" t="s">
        <v>1126</v>
      </c>
      <c r="E1421" s="246" t="s">
        <v>1055</v>
      </c>
      <c r="F1421" s="247">
        <v>1236898</v>
      </c>
      <c r="G1421" s="124" t="str">
        <f t="shared" si="23"/>
        <v>07090120075520129</v>
      </c>
    </row>
    <row r="1422" spans="1:7" ht="25.5">
      <c r="A1422" s="245" t="s">
        <v>1320</v>
      </c>
      <c r="B1422" s="246" t="s">
        <v>207</v>
      </c>
      <c r="C1422" s="246" t="s">
        <v>420</v>
      </c>
      <c r="D1422" s="246" t="s">
        <v>1126</v>
      </c>
      <c r="E1422" s="246" t="s">
        <v>1321</v>
      </c>
      <c r="F1422" s="247">
        <v>1107120</v>
      </c>
      <c r="G1422" s="124" t="str">
        <f t="shared" si="23"/>
        <v>07090120075520200</v>
      </c>
    </row>
    <row r="1423" spans="1:7" ht="25.5">
      <c r="A1423" s="245" t="s">
        <v>1197</v>
      </c>
      <c r="B1423" s="246" t="s">
        <v>207</v>
      </c>
      <c r="C1423" s="246" t="s">
        <v>420</v>
      </c>
      <c r="D1423" s="246" t="s">
        <v>1126</v>
      </c>
      <c r="E1423" s="246" t="s">
        <v>1198</v>
      </c>
      <c r="F1423" s="247">
        <v>1107120</v>
      </c>
      <c r="G1423" s="124" t="str">
        <f t="shared" si="23"/>
        <v>07090120075520240</v>
      </c>
    </row>
    <row r="1424" spans="1:7">
      <c r="A1424" s="245" t="s">
        <v>1224</v>
      </c>
      <c r="B1424" s="246" t="s">
        <v>207</v>
      </c>
      <c r="C1424" s="246" t="s">
        <v>420</v>
      </c>
      <c r="D1424" s="246" t="s">
        <v>1126</v>
      </c>
      <c r="E1424" s="246" t="s">
        <v>329</v>
      </c>
      <c r="F1424" s="247">
        <v>1107120</v>
      </c>
      <c r="G1424" s="124" t="str">
        <f t="shared" si="23"/>
        <v>07090120075520244</v>
      </c>
    </row>
    <row r="1425" spans="1:7" ht="25.5">
      <c r="A1425" s="245" t="s">
        <v>615</v>
      </c>
      <c r="B1425" s="246" t="s">
        <v>207</v>
      </c>
      <c r="C1425" s="246" t="s">
        <v>420</v>
      </c>
      <c r="D1425" s="246" t="s">
        <v>973</v>
      </c>
      <c r="E1425" s="246" t="s">
        <v>1174</v>
      </c>
      <c r="F1425" s="247">
        <v>90950038.359999999</v>
      </c>
      <c r="G1425" s="124" t="str">
        <f t="shared" si="23"/>
        <v>07090130000000</v>
      </c>
    </row>
    <row r="1426" spans="1:7" ht="89.25">
      <c r="A1426" s="245" t="s">
        <v>2134</v>
      </c>
      <c r="B1426" s="246" t="s">
        <v>207</v>
      </c>
      <c r="C1426" s="246" t="s">
        <v>420</v>
      </c>
      <c r="D1426" s="246" t="s">
        <v>2135</v>
      </c>
      <c r="E1426" s="246" t="s">
        <v>1174</v>
      </c>
      <c r="F1426" s="247">
        <v>5095210</v>
      </c>
      <c r="G1426" s="124" t="str">
        <f t="shared" si="23"/>
        <v>07090130027242</v>
      </c>
    </row>
    <row r="1427" spans="1:7" ht="51">
      <c r="A1427" s="245" t="s">
        <v>1319</v>
      </c>
      <c r="B1427" s="246" t="s">
        <v>207</v>
      </c>
      <c r="C1427" s="246" t="s">
        <v>420</v>
      </c>
      <c r="D1427" s="246" t="s">
        <v>2135</v>
      </c>
      <c r="E1427" s="246" t="s">
        <v>273</v>
      </c>
      <c r="F1427" s="247">
        <v>5095210</v>
      </c>
      <c r="G1427" s="124" t="str">
        <f t="shared" si="23"/>
        <v>07090130027242100</v>
      </c>
    </row>
    <row r="1428" spans="1:7">
      <c r="A1428" s="245" t="s">
        <v>1191</v>
      </c>
      <c r="B1428" s="246" t="s">
        <v>207</v>
      </c>
      <c r="C1428" s="246" t="s">
        <v>420</v>
      </c>
      <c r="D1428" s="246" t="s">
        <v>2135</v>
      </c>
      <c r="E1428" s="246" t="s">
        <v>133</v>
      </c>
      <c r="F1428" s="247">
        <v>4778160</v>
      </c>
      <c r="G1428" s="124" t="str">
        <f t="shared" si="23"/>
        <v>07090130027242110</v>
      </c>
    </row>
    <row r="1429" spans="1:7">
      <c r="A1429" s="245" t="s">
        <v>1138</v>
      </c>
      <c r="B1429" s="246" t="s">
        <v>207</v>
      </c>
      <c r="C1429" s="246" t="s">
        <v>420</v>
      </c>
      <c r="D1429" s="246" t="s">
        <v>2135</v>
      </c>
      <c r="E1429" s="246" t="s">
        <v>342</v>
      </c>
      <c r="F1429" s="247">
        <v>3670030</v>
      </c>
      <c r="G1429" s="124" t="str">
        <f t="shared" si="23"/>
        <v>07090130027242111</v>
      </c>
    </row>
    <row r="1430" spans="1:7" ht="38.25">
      <c r="A1430" s="245" t="s">
        <v>1139</v>
      </c>
      <c r="B1430" s="246" t="s">
        <v>207</v>
      </c>
      <c r="C1430" s="246" t="s">
        <v>420</v>
      </c>
      <c r="D1430" s="246" t="s">
        <v>2135</v>
      </c>
      <c r="E1430" s="246" t="s">
        <v>1056</v>
      </c>
      <c r="F1430" s="247">
        <v>1108130</v>
      </c>
      <c r="G1430" s="124" t="str">
        <f t="shared" si="23"/>
        <v>07090130027242119</v>
      </c>
    </row>
    <row r="1431" spans="1:7" ht="25.5">
      <c r="A1431" s="245" t="s">
        <v>1204</v>
      </c>
      <c r="B1431" s="246" t="s">
        <v>207</v>
      </c>
      <c r="C1431" s="246" t="s">
        <v>420</v>
      </c>
      <c r="D1431" s="246" t="s">
        <v>2135</v>
      </c>
      <c r="E1431" s="246" t="s">
        <v>28</v>
      </c>
      <c r="F1431" s="247">
        <v>317050</v>
      </c>
      <c r="G1431" s="124" t="str">
        <f t="shared" si="23"/>
        <v>07090130027242120</v>
      </c>
    </row>
    <row r="1432" spans="1:7" ht="25.5">
      <c r="A1432" s="245" t="s">
        <v>953</v>
      </c>
      <c r="B1432" s="246" t="s">
        <v>207</v>
      </c>
      <c r="C1432" s="246" t="s">
        <v>420</v>
      </c>
      <c r="D1432" s="246" t="s">
        <v>2135</v>
      </c>
      <c r="E1432" s="246" t="s">
        <v>324</v>
      </c>
      <c r="F1432" s="247">
        <v>243510</v>
      </c>
      <c r="G1432" s="124" t="str">
        <f t="shared" si="23"/>
        <v>07090130027242121</v>
      </c>
    </row>
    <row r="1433" spans="1:7" ht="38.25">
      <c r="A1433" s="245" t="s">
        <v>1054</v>
      </c>
      <c r="B1433" s="246" t="s">
        <v>207</v>
      </c>
      <c r="C1433" s="246" t="s">
        <v>420</v>
      </c>
      <c r="D1433" s="246" t="s">
        <v>2135</v>
      </c>
      <c r="E1433" s="246" t="s">
        <v>1055</v>
      </c>
      <c r="F1433" s="247">
        <v>73540</v>
      </c>
      <c r="G1433" s="124" t="str">
        <f t="shared" si="23"/>
        <v>07090130027242129</v>
      </c>
    </row>
    <row r="1434" spans="1:7" ht="63.75">
      <c r="A1434" s="245" t="s">
        <v>609</v>
      </c>
      <c r="B1434" s="246" t="s">
        <v>207</v>
      </c>
      <c r="C1434" s="246" t="s">
        <v>420</v>
      </c>
      <c r="D1434" s="246" t="s">
        <v>1127</v>
      </c>
      <c r="E1434" s="246" t="s">
        <v>1174</v>
      </c>
      <c r="F1434" s="247">
        <v>50030683.590000004</v>
      </c>
      <c r="G1434" s="124" t="str">
        <f t="shared" si="23"/>
        <v>07090130040000</v>
      </c>
    </row>
    <row r="1435" spans="1:7" ht="51">
      <c r="A1435" s="245" t="s">
        <v>1319</v>
      </c>
      <c r="B1435" s="246" t="s">
        <v>207</v>
      </c>
      <c r="C1435" s="246" t="s">
        <v>420</v>
      </c>
      <c r="D1435" s="246" t="s">
        <v>1127</v>
      </c>
      <c r="E1435" s="246" t="s">
        <v>273</v>
      </c>
      <c r="F1435" s="247">
        <v>47026245</v>
      </c>
      <c r="G1435" s="124" t="str">
        <f t="shared" si="23"/>
        <v>07090130040000100</v>
      </c>
    </row>
    <row r="1436" spans="1:7">
      <c r="A1436" s="245" t="s">
        <v>1191</v>
      </c>
      <c r="B1436" s="246" t="s">
        <v>207</v>
      </c>
      <c r="C1436" s="246" t="s">
        <v>420</v>
      </c>
      <c r="D1436" s="246" t="s">
        <v>1127</v>
      </c>
      <c r="E1436" s="246" t="s">
        <v>133</v>
      </c>
      <c r="F1436" s="247">
        <v>47026245</v>
      </c>
      <c r="G1436" s="124" t="str">
        <f t="shared" si="23"/>
        <v>07090130040000110</v>
      </c>
    </row>
    <row r="1437" spans="1:7">
      <c r="A1437" s="245" t="s">
        <v>1138</v>
      </c>
      <c r="B1437" s="246" t="s">
        <v>207</v>
      </c>
      <c r="C1437" s="246" t="s">
        <v>420</v>
      </c>
      <c r="D1437" s="246" t="s">
        <v>1127</v>
      </c>
      <c r="E1437" s="246" t="s">
        <v>342</v>
      </c>
      <c r="F1437" s="247">
        <v>35981891.840000004</v>
      </c>
      <c r="G1437" s="124" t="str">
        <f t="shared" si="23"/>
        <v>07090130040000111</v>
      </c>
    </row>
    <row r="1438" spans="1:7" ht="25.5">
      <c r="A1438" s="245" t="s">
        <v>1147</v>
      </c>
      <c r="B1438" s="246" t="s">
        <v>207</v>
      </c>
      <c r="C1438" s="246" t="s">
        <v>420</v>
      </c>
      <c r="D1438" s="246" t="s">
        <v>1127</v>
      </c>
      <c r="E1438" s="246" t="s">
        <v>391</v>
      </c>
      <c r="F1438" s="247">
        <v>200000</v>
      </c>
      <c r="G1438" s="124" t="str">
        <f t="shared" si="23"/>
        <v>07090130040000112</v>
      </c>
    </row>
    <row r="1439" spans="1:7" ht="38.25">
      <c r="A1439" s="245" t="s">
        <v>1139</v>
      </c>
      <c r="B1439" s="246" t="s">
        <v>207</v>
      </c>
      <c r="C1439" s="246" t="s">
        <v>420</v>
      </c>
      <c r="D1439" s="246" t="s">
        <v>1127</v>
      </c>
      <c r="E1439" s="246" t="s">
        <v>1056</v>
      </c>
      <c r="F1439" s="247">
        <v>10844353.16</v>
      </c>
      <c r="G1439" s="124" t="str">
        <f t="shared" si="23"/>
        <v>07090130040000119</v>
      </c>
    </row>
    <row r="1440" spans="1:7">
      <c r="A1440" s="245" t="s">
        <v>2117</v>
      </c>
      <c r="B1440" s="246" t="s">
        <v>207</v>
      </c>
      <c r="C1440" s="246" t="s">
        <v>420</v>
      </c>
      <c r="D1440" s="246" t="s">
        <v>1127</v>
      </c>
      <c r="E1440" s="246" t="s">
        <v>391</v>
      </c>
      <c r="F1440" s="247">
        <v>455</v>
      </c>
      <c r="G1440" s="124" t="str">
        <f t="shared" si="23"/>
        <v>07090130040000112</v>
      </c>
    </row>
    <row r="1441" spans="1:7" ht="25.5">
      <c r="A1441" s="245" t="s">
        <v>1320</v>
      </c>
      <c r="B1441" s="246" t="s">
        <v>207</v>
      </c>
      <c r="C1441" s="246" t="s">
        <v>420</v>
      </c>
      <c r="D1441" s="246" t="s">
        <v>1127</v>
      </c>
      <c r="E1441" s="246" t="s">
        <v>1321</v>
      </c>
      <c r="F1441" s="247">
        <v>3002358.64</v>
      </c>
      <c r="G1441" s="124" t="str">
        <f t="shared" si="23"/>
        <v>07090130040000200</v>
      </c>
    </row>
    <row r="1442" spans="1:7" ht="25.5">
      <c r="A1442" s="245" t="s">
        <v>1197</v>
      </c>
      <c r="B1442" s="246" t="s">
        <v>207</v>
      </c>
      <c r="C1442" s="246" t="s">
        <v>420</v>
      </c>
      <c r="D1442" s="246" t="s">
        <v>1127</v>
      </c>
      <c r="E1442" s="246" t="s">
        <v>1198</v>
      </c>
      <c r="F1442" s="247">
        <v>3002358.64</v>
      </c>
      <c r="G1442" s="124" t="str">
        <f t="shared" si="23"/>
        <v>07090130040000240</v>
      </c>
    </row>
    <row r="1443" spans="1:7">
      <c r="A1443" s="245" t="s">
        <v>1224</v>
      </c>
      <c r="B1443" s="246" t="s">
        <v>207</v>
      </c>
      <c r="C1443" s="246" t="s">
        <v>420</v>
      </c>
      <c r="D1443" s="246" t="s">
        <v>1127</v>
      </c>
      <c r="E1443" s="246" t="s">
        <v>329</v>
      </c>
      <c r="F1443" s="247">
        <v>3002358.64</v>
      </c>
      <c r="G1443" s="124" t="str">
        <f t="shared" si="23"/>
        <v>07090130040000244</v>
      </c>
    </row>
    <row r="1444" spans="1:7">
      <c r="A1444" s="245" t="s">
        <v>1322</v>
      </c>
      <c r="B1444" s="246" t="s">
        <v>207</v>
      </c>
      <c r="C1444" s="246" t="s">
        <v>420</v>
      </c>
      <c r="D1444" s="246" t="s">
        <v>1127</v>
      </c>
      <c r="E1444" s="246" t="s">
        <v>1323</v>
      </c>
      <c r="F1444" s="247">
        <v>1624.95</v>
      </c>
      <c r="G1444" s="124" t="str">
        <f t="shared" si="23"/>
        <v>07090130040000800</v>
      </c>
    </row>
    <row r="1445" spans="1:7">
      <c r="A1445" s="245" t="s">
        <v>1202</v>
      </c>
      <c r="B1445" s="246" t="s">
        <v>207</v>
      </c>
      <c r="C1445" s="246" t="s">
        <v>420</v>
      </c>
      <c r="D1445" s="246" t="s">
        <v>1127</v>
      </c>
      <c r="E1445" s="246" t="s">
        <v>1203</v>
      </c>
      <c r="F1445" s="247">
        <v>1624.95</v>
      </c>
      <c r="G1445" s="124" t="str">
        <f t="shared" si="23"/>
        <v>07090130040000850</v>
      </c>
    </row>
    <row r="1446" spans="1:7">
      <c r="A1446" s="245" t="s">
        <v>1057</v>
      </c>
      <c r="B1446" s="246" t="s">
        <v>207</v>
      </c>
      <c r="C1446" s="246" t="s">
        <v>420</v>
      </c>
      <c r="D1446" s="246" t="s">
        <v>1127</v>
      </c>
      <c r="E1446" s="246" t="s">
        <v>1058</v>
      </c>
      <c r="F1446" s="247">
        <v>1624.95</v>
      </c>
      <c r="G1446" s="124" t="str">
        <f t="shared" si="23"/>
        <v>07090130040000853</v>
      </c>
    </row>
    <row r="1447" spans="1:7" ht="76.5">
      <c r="A1447" s="245" t="s">
        <v>610</v>
      </c>
      <c r="B1447" s="246" t="s">
        <v>207</v>
      </c>
      <c r="C1447" s="246" t="s">
        <v>420</v>
      </c>
      <c r="D1447" s="246" t="s">
        <v>1133</v>
      </c>
      <c r="E1447" s="246" t="s">
        <v>1174</v>
      </c>
      <c r="F1447" s="247">
        <v>1148640</v>
      </c>
      <c r="G1447" s="124" t="str">
        <f t="shared" si="23"/>
        <v>07090130040050</v>
      </c>
    </row>
    <row r="1448" spans="1:7" ht="51">
      <c r="A1448" s="245" t="s">
        <v>1319</v>
      </c>
      <c r="B1448" s="246" t="s">
        <v>207</v>
      </c>
      <c r="C1448" s="246" t="s">
        <v>420</v>
      </c>
      <c r="D1448" s="246" t="s">
        <v>1133</v>
      </c>
      <c r="E1448" s="246" t="s">
        <v>273</v>
      </c>
      <c r="F1448" s="247">
        <v>1148640</v>
      </c>
      <c r="G1448" s="124" t="str">
        <f t="shared" si="23"/>
        <v>07090130040050100</v>
      </c>
    </row>
    <row r="1449" spans="1:7">
      <c r="A1449" s="245" t="s">
        <v>1191</v>
      </c>
      <c r="B1449" s="246" t="s">
        <v>207</v>
      </c>
      <c r="C1449" s="246" t="s">
        <v>420</v>
      </c>
      <c r="D1449" s="246" t="s">
        <v>1133</v>
      </c>
      <c r="E1449" s="246" t="s">
        <v>133</v>
      </c>
      <c r="F1449" s="247">
        <v>1148640</v>
      </c>
      <c r="G1449" s="124" t="str">
        <f t="shared" ref="G1449:G1512" si="24">CONCATENATE(C1449,D1449,E1449)</f>
        <v>07090130040050110</v>
      </c>
    </row>
    <row r="1450" spans="1:7">
      <c r="A1450" s="245" t="s">
        <v>1138</v>
      </c>
      <c r="B1450" s="246" t="s">
        <v>207</v>
      </c>
      <c r="C1450" s="246" t="s">
        <v>420</v>
      </c>
      <c r="D1450" s="246" t="s">
        <v>1133</v>
      </c>
      <c r="E1450" s="246" t="s">
        <v>342</v>
      </c>
      <c r="F1450" s="247">
        <v>882000</v>
      </c>
      <c r="G1450" s="124" t="str">
        <f t="shared" si="24"/>
        <v>07090130040050111</v>
      </c>
    </row>
    <row r="1451" spans="1:7" ht="38.25">
      <c r="A1451" s="245" t="s">
        <v>1139</v>
      </c>
      <c r="B1451" s="246" t="s">
        <v>207</v>
      </c>
      <c r="C1451" s="246" t="s">
        <v>420</v>
      </c>
      <c r="D1451" s="246" t="s">
        <v>1133</v>
      </c>
      <c r="E1451" s="246" t="s">
        <v>1056</v>
      </c>
      <c r="F1451" s="247">
        <v>266640</v>
      </c>
      <c r="G1451" s="124" t="str">
        <f t="shared" si="24"/>
        <v>07090130040050119</v>
      </c>
    </row>
    <row r="1452" spans="1:7" ht="102">
      <c r="A1452" s="245" t="s">
        <v>622</v>
      </c>
      <c r="B1452" s="246" t="s">
        <v>207</v>
      </c>
      <c r="C1452" s="246" t="s">
        <v>420</v>
      </c>
      <c r="D1452" s="246" t="s">
        <v>1128</v>
      </c>
      <c r="E1452" s="246" t="s">
        <v>1174</v>
      </c>
      <c r="F1452" s="247">
        <v>23566200</v>
      </c>
      <c r="G1452" s="124" t="str">
        <f t="shared" si="24"/>
        <v>07090130041000</v>
      </c>
    </row>
    <row r="1453" spans="1:7" ht="51">
      <c r="A1453" s="245" t="s">
        <v>1319</v>
      </c>
      <c r="B1453" s="246" t="s">
        <v>207</v>
      </c>
      <c r="C1453" s="246" t="s">
        <v>420</v>
      </c>
      <c r="D1453" s="246" t="s">
        <v>1128</v>
      </c>
      <c r="E1453" s="246" t="s">
        <v>273</v>
      </c>
      <c r="F1453" s="247">
        <v>23566200</v>
      </c>
      <c r="G1453" s="124" t="str">
        <f t="shared" si="24"/>
        <v>07090130041000100</v>
      </c>
    </row>
    <row r="1454" spans="1:7">
      <c r="A1454" s="245" t="s">
        <v>1191</v>
      </c>
      <c r="B1454" s="246" t="s">
        <v>207</v>
      </c>
      <c r="C1454" s="246" t="s">
        <v>420</v>
      </c>
      <c r="D1454" s="246" t="s">
        <v>1128</v>
      </c>
      <c r="E1454" s="246" t="s">
        <v>133</v>
      </c>
      <c r="F1454" s="247">
        <v>23566200</v>
      </c>
      <c r="G1454" s="124" t="str">
        <f t="shared" si="24"/>
        <v>07090130041000110</v>
      </c>
    </row>
    <row r="1455" spans="1:7">
      <c r="A1455" s="245" t="s">
        <v>1138</v>
      </c>
      <c r="B1455" s="246" t="s">
        <v>207</v>
      </c>
      <c r="C1455" s="246" t="s">
        <v>420</v>
      </c>
      <c r="D1455" s="246" t="s">
        <v>1128</v>
      </c>
      <c r="E1455" s="246" t="s">
        <v>342</v>
      </c>
      <c r="F1455" s="247">
        <v>18100000</v>
      </c>
      <c r="G1455" s="124" t="str">
        <f t="shared" si="24"/>
        <v>07090130041000111</v>
      </c>
    </row>
    <row r="1456" spans="1:7" ht="38.25">
      <c r="A1456" s="245" t="s">
        <v>1139</v>
      </c>
      <c r="B1456" s="246" t="s">
        <v>207</v>
      </c>
      <c r="C1456" s="246" t="s">
        <v>420</v>
      </c>
      <c r="D1456" s="246" t="s">
        <v>1128</v>
      </c>
      <c r="E1456" s="246" t="s">
        <v>1056</v>
      </c>
      <c r="F1456" s="247">
        <v>5466200</v>
      </c>
      <c r="G1456" s="124" t="str">
        <f t="shared" si="24"/>
        <v>07090130041000119</v>
      </c>
    </row>
    <row r="1457" spans="1:7" ht="76.5">
      <c r="A1457" s="245" t="s">
        <v>611</v>
      </c>
      <c r="B1457" s="246" t="s">
        <v>207</v>
      </c>
      <c r="C1457" s="246" t="s">
        <v>420</v>
      </c>
      <c r="D1457" s="246" t="s">
        <v>1129</v>
      </c>
      <c r="E1457" s="246" t="s">
        <v>1174</v>
      </c>
      <c r="F1457" s="247">
        <v>450000</v>
      </c>
      <c r="G1457" s="124" t="str">
        <f t="shared" si="24"/>
        <v>07090130047000</v>
      </c>
    </row>
    <row r="1458" spans="1:7" ht="51">
      <c r="A1458" s="245" t="s">
        <v>1319</v>
      </c>
      <c r="B1458" s="246" t="s">
        <v>207</v>
      </c>
      <c r="C1458" s="246" t="s">
        <v>420</v>
      </c>
      <c r="D1458" s="246" t="s">
        <v>1129</v>
      </c>
      <c r="E1458" s="246" t="s">
        <v>273</v>
      </c>
      <c r="F1458" s="247">
        <v>450000</v>
      </c>
      <c r="G1458" s="124" t="str">
        <f t="shared" si="24"/>
        <v>07090130047000100</v>
      </c>
    </row>
    <row r="1459" spans="1:7">
      <c r="A1459" s="245" t="s">
        <v>1191</v>
      </c>
      <c r="B1459" s="246" t="s">
        <v>207</v>
      </c>
      <c r="C1459" s="246" t="s">
        <v>420</v>
      </c>
      <c r="D1459" s="246" t="s">
        <v>1129</v>
      </c>
      <c r="E1459" s="246" t="s">
        <v>133</v>
      </c>
      <c r="F1459" s="247">
        <v>450000</v>
      </c>
      <c r="G1459" s="124" t="str">
        <f t="shared" si="24"/>
        <v>07090130047000110</v>
      </c>
    </row>
    <row r="1460" spans="1:7" ht="25.5">
      <c r="A1460" s="245" t="s">
        <v>1147</v>
      </c>
      <c r="B1460" s="246" t="s">
        <v>207</v>
      </c>
      <c r="C1460" s="246" t="s">
        <v>420</v>
      </c>
      <c r="D1460" s="246" t="s">
        <v>1129</v>
      </c>
      <c r="E1460" s="246" t="s">
        <v>391</v>
      </c>
      <c r="F1460" s="247">
        <v>450000</v>
      </c>
      <c r="G1460" s="124" t="str">
        <f t="shared" si="24"/>
        <v>07090130047000112</v>
      </c>
    </row>
    <row r="1461" spans="1:7" ht="63.75">
      <c r="A1461" s="245" t="s">
        <v>612</v>
      </c>
      <c r="B1461" s="246" t="s">
        <v>207</v>
      </c>
      <c r="C1461" s="246" t="s">
        <v>420</v>
      </c>
      <c r="D1461" s="246" t="s">
        <v>1130</v>
      </c>
      <c r="E1461" s="246" t="s">
        <v>1174</v>
      </c>
      <c r="F1461" s="247">
        <v>93759.74</v>
      </c>
      <c r="G1461" s="124" t="str">
        <f t="shared" si="24"/>
        <v>0709013004Г000</v>
      </c>
    </row>
    <row r="1462" spans="1:7" ht="25.5">
      <c r="A1462" s="245" t="s">
        <v>1320</v>
      </c>
      <c r="B1462" s="246" t="s">
        <v>207</v>
      </c>
      <c r="C1462" s="246" t="s">
        <v>420</v>
      </c>
      <c r="D1462" s="246" t="s">
        <v>1130</v>
      </c>
      <c r="E1462" s="246" t="s">
        <v>1321</v>
      </c>
      <c r="F1462" s="247">
        <v>93759.74</v>
      </c>
      <c r="G1462" s="124" t="str">
        <f t="shared" si="24"/>
        <v>0709013004Г000200</v>
      </c>
    </row>
    <row r="1463" spans="1:7" ht="25.5">
      <c r="A1463" s="245" t="s">
        <v>1197</v>
      </c>
      <c r="B1463" s="246" t="s">
        <v>207</v>
      </c>
      <c r="C1463" s="246" t="s">
        <v>420</v>
      </c>
      <c r="D1463" s="246" t="s">
        <v>1130</v>
      </c>
      <c r="E1463" s="246" t="s">
        <v>1198</v>
      </c>
      <c r="F1463" s="247">
        <v>93759.74</v>
      </c>
      <c r="G1463" s="124" t="str">
        <f t="shared" si="24"/>
        <v>0709013004Г000240</v>
      </c>
    </row>
    <row r="1464" spans="1:7">
      <c r="A1464" s="245" t="s">
        <v>1224</v>
      </c>
      <c r="B1464" s="246" t="s">
        <v>207</v>
      </c>
      <c r="C1464" s="246" t="s">
        <v>420</v>
      </c>
      <c r="D1464" s="246" t="s">
        <v>1130</v>
      </c>
      <c r="E1464" s="246" t="s">
        <v>329</v>
      </c>
      <c r="F1464" s="247">
        <v>45325.62</v>
      </c>
      <c r="G1464" s="124" t="str">
        <f t="shared" si="24"/>
        <v>0709013004Г000244</v>
      </c>
    </row>
    <row r="1465" spans="1:7">
      <c r="A1465" s="245" t="s">
        <v>1706</v>
      </c>
      <c r="B1465" s="246" t="s">
        <v>207</v>
      </c>
      <c r="C1465" s="246" t="s">
        <v>420</v>
      </c>
      <c r="D1465" s="246" t="s">
        <v>1130</v>
      </c>
      <c r="E1465" s="246" t="s">
        <v>1707</v>
      </c>
      <c r="F1465" s="247">
        <v>48434.12</v>
      </c>
      <c r="G1465" s="124" t="str">
        <f t="shared" si="24"/>
        <v>0709013004Г000247</v>
      </c>
    </row>
    <row r="1466" spans="1:7" ht="76.5">
      <c r="A1466" s="245" t="s">
        <v>1873</v>
      </c>
      <c r="B1466" s="246" t="s">
        <v>207</v>
      </c>
      <c r="C1466" s="246" t="s">
        <v>420</v>
      </c>
      <c r="D1466" s="246" t="s">
        <v>1874</v>
      </c>
      <c r="E1466" s="246" t="s">
        <v>1174</v>
      </c>
      <c r="F1466" s="247">
        <v>12000</v>
      </c>
      <c r="G1466" s="124" t="str">
        <f t="shared" si="24"/>
        <v>0709013004М000</v>
      </c>
    </row>
    <row r="1467" spans="1:7" ht="25.5">
      <c r="A1467" s="245" t="s">
        <v>1320</v>
      </c>
      <c r="B1467" s="246" t="s">
        <v>207</v>
      </c>
      <c r="C1467" s="246" t="s">
        <v>420</v>
      </c>
      <c r="D1467" s="246" t="s">
        <v>1874</v>
      </c>
      <c r="E1467" s="246" t="s">
        <v>1321</v>
      </c>
      <c r="F1467" s="247">
        <v>12000</v>
      </c>
      <c r="G1467" s="124" t="str">
        <f t="shared" si="24"/>
        <v>0709013004М000200</v>
      </c>
    </row>
    <row r="1468" spans="1:7" ht="25.5">
      <c r="A1468" s="245" t="s">
        <v>1197</v>
      </c>
      <c r="B1468" s="246" t="s">
        <v>207</v>
      </c>
      <c r="C1468" s="246" t="s">
        <v>420</v>
      </c>
      <c r="D1468" s="246" t="s">
        <v>1874</v>
      </c>
      <c r="E1468" s="246" t="s">
        <v>1198</v>
      </c>
      <c r="F1468" s="247">
        <v>12000</v>
      </c>
      <c r="G1468" s="124" t="str">
        <f t="shared" si="24"/>
        <v>0709013004М000240</v>
      </c>
    </row>
    <row r="1469" spans="1:7">
      <c r="A1469" s="245" t="s">
        <v>1224</v>
      </c>
      <c r="B1469" s="246" t="s">
        <v>207</v>
      </c>
      <c r="C1469" s="246" t="s">
        <v>420</v>
      </c>
      <c r="D1469" s="246" t="s">
        <v>1874</v>
      </c>
      <c r="E1469" s="246" t="s">
        <v>329</v>
      </c>
      <c r="F1469" s="247">
        <v>12000</v>
      </c>
      <c r="G1469" s="124" t="str">
        <f t="shared" si="24"/>
        <v>0709013004М000244</v>
      </c>
    </row>
    <row r="1470" spans="1:7" ht="63.75">
      <c r="A1470" s="245" t="s">
        <v>2194</v>
      </c>
      <c r="B1470" s="246" t="s">
        <v>207</v>
      </c>
      <c r="C1470" s="246" t="s">
        <v>420</v>
      </c>
      <c r="D1470" s="246" t="s">
        <v>2195</v>
      </c>
      <c r="E1470" s="246" t="s">
        <v>1174</v>
      </c>
      <c r="F1470" s="247">
        <v>2860</v>
      </c>
      <c r="G1470" s="124" t="str">
        <f t="shared" si="24"/>
        <v>0709013004Ф000</v>
      </c>
    </row>
    <row r="1471" spans="1:7" ht="25.5">
      <c r="A1471" s="245" t="s">
        <v>1320</v>
      </c>
      <c r="B1471" s="246" t="s">
        <v>207</v>
      </c>
      <c r="C1471" s="246" t="s">
        <v>420</v>
      </c>
      <c r="D1471" s="246" t="s">
        <v>2195</v>
      </c>
      <c r="E1471" s="246" t="s">
        <v>1321</v>
      </c>
      <c r="F1471" s="247">
        <v>2860</v>
      </c>
      <c r="G1471" s="124" t="str">
        <f t="shared" si="24"/>
        <v>0709013004Ф000200</v>
      </c>
    </row>
    <row r="1472" spans="1:7" ht="25.5">
      <c r="A1472" s="245" t="s">
        <v>1197</v>
      </c>
      <c r="B1472" s="246" t="s">
        <v>207</v>
      </c>
      <c r="C1472" s="246" t="s">
        <v>420</v>
      </c>
      <c r="D1472" s="246" t="s">
        <v>2195</v>
      </c>
      <c r="E1472" s="246" t="s">
        <v>1198</v>
      </c>
      <c r="F1472" s="247">
        <v>2860</v>
      </c>
      <c r="G1472" s="124" t="str">
        <f t="shared" si="24"/>
        <v>0709013004Ф000240</v>
      </c>
    </row>
    <row r="1473" spans="1:7">
      <c r="A1473" s="245" t="s">
        <v>1224</v>
      </c>
      <c r="B1473" s="246" t="s">
        <v>207</v>
      </c>
      <c r="C1473" s="246" t="s">
        <v>420</v>
      </c>
      <c r="D1473" s="246" t="s">
        <v>2195</v>
      </c>
      <c r="E1473" s="246" t="s">
        <v>329</v>
      </c>
      <c r="F1473" s="247">
        <v>2860</v>
      </c>
      <c r="G1473" s="124" t="str">
        <f t="shared" si="24"/>
        <v>0709013004Ф000244</v>
      </c>
    </row>
    <row r="1474" spans="1:7" ht="51">
      <c r="A1474" s="245" t="s">
        <v>968</v>
      </c>
      <c r="B1474" s="246" t="s">
        <v>207</v>
      </c>
      <c r="C1474" s="246" t="s">
        <v>420</v>
      </c>
      <c r="D1474" s="246" t="s">
        <v>1153</v>
      </c>
      <c r="E1474" s="246" t="s">
        <v>1174</v>
      </c>
      <c r="F1474" s="247">
        <v>2801022.72</v>
      </c>
      <c r="G1474" s="124" t="str">
        <f t="shared" si="24"/>
        <v>0709013004Э000</v>
      </c>
    </row>
    <row r="1475" spans="1:7" ht="25.5">
      <c r="A1475" s="245" t="s">
        <v>1320</v>
      </c>
      <c r="B1475" s="246" t="s">
        <v>207</v>
      </c>
      <c r="C1475" s="246" t="s">
        <v>420</v>
      </c>
      <c r="D1475" s="246" t="s">
        <v>1153</v>
      </c>
      <c r="E1475" s="246" t="s">
        <v>1321</v>
      </c>
      <c r="F1475" s="247">
        <v>2801022.72</v>
      </c>
      <c r="G1475" s="124" t="str">
        <f t="shared" si="24"/>
        <v>0709013004Э000200</v>
      </c>
    </row>
    <row r="1476" spans="1:7" ht="25.5">
      <c r="A1476" s="245" t="s">
        <v>1197</v>
      </c>
      <c r="B1476" s="246" t="s">
        <v>207</v>
      </c>
      <c r="C1476" s="246" t="s">
        <v>420</v>
      </c>
      <c r="D1476" s="246" t="s">
        <v>1153</v>
      </c>
      <c r="E1476" s="246" t="s">
        <v>1198</v>
      </c>
      <c r="F1476" s="247">
        <v>2801022.72</v>
      </c>
      <c r="G1476" s="124" t="str">
        <f t="shared" si="24"/>
        <v>0709013004Э000240</v>
      </c>
    </row>
    <row r="1477" spans="1:7">
      <c r="A1477" s="245" t="s">
        <v>1706</v>
      </c>
      <c r="B1477" s="246" t="s">
        <v>207</v>
      </c>
      <c r="C1477" s="246" t="s">
        <v>420</v>
      </c>
      <c r="D1477" s="246" t="s">
        <v>1153</v>
      </c>
      <c r="E1477" s="246" t="s">
        <v>1707</v>
      </c>
      <c r="F1477" s="247">
        <v>2801022.72</v>
      </c>
      <c r="G1477" s="124" t="str">
        <f t="shared" si="24"/>
        <v>0709013004Э000247</v>
      </c>
    </row>
    <row r="1478" spans="1:7" ht="63.75">
      <c r="A1478" s="245" t="s">
        <v>613</v>
      </c>
      <c r="B1478" s="246" t="s">
        <v>207</v>
      </c>
      <c r="C1478" s="246" t="s">
        <v>420</v>
      </c>
      <c r="D1478" s="246" t="s">
        <v>1131</v>
      </c>
      <c r="E1478" s="246" t="s">
        <v>1174</v>
      </c>
      <c r="F1478" s="247">
        <v>7579662.3099999996</v>
      </c>
      <c r="G1478" s="124" t="str">
        <f t="shared" si="24"/>
        <v>07090130060000</v>
      </c>
    </row>
    <row r="1479" spans="1:7" ht="51">
      <c r="A1479" s="245" t="s">
        <v>1319</v>
      </c>
      <c r="B1479" s="246" t="s">
        <v>207</v>
      </c>
      <c r="C1479" s="246" t="s">
        <v>420</v>
      </c>
      <c r="D1479" s="246" t="s">
        <v>1131</v>
      </c>
      <c r="E1479" s="246" t="s">
        <v>273</v>
      </c>
      <c r="F1479" s="247">
        <v>7447800</v>
      </c>
      <c r="G1479" s="124" t="str">
        <f t="shared" si="24"/>
        <v>07090130060000100</v>
      </c>
    </row>
    <row r="1480" spans="1:7" ht="25.5">
      <c r="A1480" s="245" t="s">
        <v>1204</v>
      </c>
      <c r="B1480" s="246" t="s">
        <v>207</v>
      </c>
      <c r="C1480" s="246" t="s">
        <v>420</v>
      </c>
      <c r="D1480" s="246" t="s">
        <v>1131</v>
      </c>
      <c r="E1480" s="246" t="s">
        <v>28</v>
      </c>
      <c r="F1480" s="247">
        <v>7447800</v>
      </c>
      <c r="G1480" s="124" t="str">
        <f t="shared" si="24"/>
        <v>07090130060000120</v>
      </c>
    </row>
    <row r="1481" spans="1:7" ht="25.5">
      <c r="A1481" s="245" t="s">
        <v>953</v>
      </c>
      <c r="B1481" s="246" t="s">
        <v>207</v>
      </c>
      <c r="C1481" s="246" t="s">
        <v>420</v>
      </c>
      <c r="D1481" s="246" t="s">
        <v>1131</v>
      </c>
      <c r="E1481" s="246" t="s">
        <v>324</v>
      </c>
      <c r="F1481" s="247">
        <v>5675490</v>
      </c>
      <c r="G1481" s="124" t="str">
        <f t="shared" si="24"/>
        <v>07090130060000121</v>
      </c>
    </row>
    <row r="1482" spans="1:7" ht="38.25">
      <c r="A1482" s="245" t="s">
        <v>325</v>
      </c>
      <c r="B1482" s="246" t="s">
        <v>207</v>
      </c>
      <c r="C1482" s="246" t="s">
        <v>420</v>
      </c>
      <c r="D1482" s="246" t="s">
        <v>1131</v>
      </c>
      <c r="E1482" s="246" t="s">
        <v>326</v>
      </c>
      <c r="F1482" s="247">
        <v>78000</v>
      </c>
      <c r="G1482" s="124" t="str">
        <f t="shared" si="24"/>
        <v>07090130060000122</v>
      </c>
    </row>
    <row r="1483" spans="1:7" ht="38.25">
      <c r="A1483" s="245" t="s">
        <v>1054</v>
      </c>
      <c r="B1483" s="246" t="s">
        <v>207</v>
      </c>
      <c r="C1483" s="246" t="s">
        <v>420</v>
      </c>
      <c r="D1483" s="246" t="s">
        <v>1131</v>
      </c>
      <c r="E1483" s="246" t="s">
        <v>1055</v>
      </c>
      <c r="F1483" s="247">
        <v>1694310</v>
      </c>
      <c r="G1483" s="124" t="str">
        <f t="shared" si="24"/>
        <v>07090130060000129</v>
      </c>
    </row>
    <row r="1484" spans="1:7" ht="25.5">
      <c r="A1484" s="245" t="s">
        <v>1320</v>
      </c>
      <c r="B1484" s="246" t="s">
        <v>207</v>
      </c>
      <c r="C1484" s="246" t="s">
        <v>420</v>
      </c>
      <c r="D1484" s="246" t="s">
        <v>1131</v>
      </c>
      <c r="E1484" s="246" t="s">
        <v>1321</v>
      </c>
      <c r="F1484" s="247">
        <v>131746.76</v>
      </c>
      <c r="G1484" s="124" t="str">
        <f t="shared" si="24"/>
        <v>07090130060000200</v>
      </c>
    </row>
    <row r="1485" spans="1:7" ht="25.5">
      <c r="A1485" s="245" t="s">
        <v>1197</v>
      </c>
      <c r="B1485" s="246" t="s">
        <v>207</v>
      </c>
      <c r="C1485" s="246" t="s">
        <v>420</v>
      </c>
      <c r="D1485" s="246" t="s">
        <v>1131</v>
      </c>
      <c r="E1485" s="246" t="s">
        <v>1198</v>
      </c>
      <c r="F1485" s="247">
        <v>131746.76</v>
      </c>
      <c r="G1485" s="124" t="str">
        <f t="shared" si="24"/>
        <v>07090130060000240</v>
      </c>
    </row>
    <row r="1486" spans="1:7">
      <c r="A1486" s="245" t="s">
        <v>1224</v>
      </c>
      <c r="B1486" s="246" t="s">
        <v>207</v>
      </c>
      <c r="C1486" s="246" t="s">
        <v>420</v>
      </c>
      <c r="D1486" s="246" t="s">
        <v>1131</v>
      </c>
      <c r="E1486" s="246" t="s">
        <v>329</v>
      </c>
      <c r="F1486" s="247">
        <v>131746.76</v>
      </c>
      <c r="G1486" s="124" t="str">
        <f t="shared" si="24"/>
        <v>07090130060000244</v>
      </c>
    </row>
    <row r="1487" spans="1:7">
      <c r="A1487" s="245" t="s">
        <v>1322</v>
      </c>
      <c r="B1487" s="246" t="s">
        <v>207</v>
      </c>
      <c r="C1487" s="246" t="s">
        <v>420</v>
      </c>
      <c r="D1487" s="246" t="s">
        <v>1131</v>
      </c>
      <c r="E1487" s="246" t="s">
        <v>1323</v>
      </c>
      <c r="F1487" s="247">
        <v>115.55</v>
      </c>
      <c r="G1487" s="124" t="str">
        <f t="shared" si="24"/>
        <v>07090130060000800</v>
      </c>
    </row>
    <row r="1488" spans="1:7">
      <c r="A1488" s="245" t="s">
        <v>1202</v>
      </c>
      <c r="B1488" s="246" t="s">
        <v>207</v>
      </c>
      <c r="C1488" s="246" t="s">
        <v>420</v>
      </c>
      <c r="D1488" s="246" t="s">
        <v>1131</v>
      </c>
      <c r="E1488" s="246" t="s">
        <v>1203</v>
      </c>
      <c r="F1488" s="247">
        <v>115.55</v>
      </c>
      <c r="G1488" s="124" t="str">
        <f t="shared" si="24"/>
        <v>07090130060000850</v>
      </c>
    </row>
    <row r="1489" spans="1:7">
      <c r="A1489" s="245" t="s">
        <v>1057</v>
      </c>
      <c r="B1489" s="246" t="s">
        <v>207</v>
      </c>
      <c r="C1489" s="246" t="s">
        <v>420</v>
      </c>
      <c r="D1489" s="246" t="s">
        <v>1131</v>
      </c>
      <c r="E1489" s="246" t="s">
        <v>1058</v>
      </c>
      <c r="F1489" s="247">
        <v>115.55</v>
      </c>
      <c r="G1489" s="124" t="str">
        <f t="shared" si="24"/>
        <v>07090130060000853</v>
      </c>
    </row>
    <row r="1490" spans="1:7" ht="89.25">
      <c r="A1490" s="245" t="s">
        <v>614</v>
      </c>
      <c r="B1490" s="246" t="s">
        <v>207</v>
      </c>
      <c r="C1490" s="246" t="s">
        <v>420</v>
      </c>
      <c r="D1490" s="246" t="s">
        <v>1132</v>
      </c>
      <c r="E1490" s="246" t="s">
        <v>1174</v>
      </c>
      <c r="F1490" s="247">
        <v>170000</v>
      </c>
      <c r="G1490" s="124" t="str">
        <f t="shared" si="24"/>
        <v>07090130067000</v>
      </c>
    </row>
    <row r="1491" spans="1:7" ht="51">
      <c r="A1491" s="245" t="s">
        <v>1319</v>
      </c>
      <c r="B1491" s="246" t="s">
        <v>207</v>
      </c>
      <c r="C1491" s="246" t="s">
        <v>420</v>
      </c>
      <c r="D1491" s="246" t="s">
        <v>1132</v>
      </c>
      <c r="E1491" s="246" t="s">
        <v>273</v>
      </c>
      <c r="F1491" s="247">
        <v>170000</v>
      </c>
      <c r="G1491" s="124" t="str">
        <f t="shared" si="24"/>
        <v>07090130067000100</v>
      </c>
    </row>
    <row r="1492" spans="1:7" ht="25.5">
      <c r="A1492" s="245" t="s">
        <v>1204</v>
      </c>
      <c r="B1492" s="246" t="s">
        <v>207</v>
      </c>
      <c r="C1492" s="246" t="s">
        <v>420</v>
      </c>
      <c r="D1492" s="246" t="s">
        <v>1132</v>
      </c>
      <c r="E1492" s="246" t="s">
        <v>28</v>
      </c>
      <c r="F1492" s="247">
        <v>170000</v>
      </c>
      <c r="G1492" s="124" t="str">
        <f t="shared" si="24"/>
        <v>07090130067000120</v>
      </c>
    </row>
    <row r="1493" spans="1:7" ht="38.25">
      <c r="A1493" s="245" t="s">
        <v>325</v>
      </c>
      <c r="B1493" s="246" t="s">
        <v>207</v>
      </c>
      <c r="C1493" s="246" t="s">
        <v>420</v>
      </c>
      <c r="D1493" s="246" t="s">
        <v>1132</v>
      </c>
      <c r="E1493" s="246" t="s">
        <v>326</v>
      </c>
      <c r="F1493" s="247">
        <v>170000</v>
      </c>
      <c r="G1493" s="124" t="str">
        <f t="shared" si="24"/>
        <v>07090130067000122</v>
      </c>
    </row>
    <row r="1494" spans="1:7">
      <c r="A1494" s="245" t="s">
        <v>141</v>
      </c>
      <c r="B1494" s="246" t="s">
        <v>207</v>
      </c>
      <c r="C1494" s="246" t="s">
        <v>1143</v>
      </c>
      <c r="D1494" s="246" t="s">
        <v>1174</v>
      </c>
      <c r="E1494" s="246" t="s">
        <v>1174</v>
      </c>
      <c r="F1494" s="247">
        <v>62466000</v>
      </c>
      <c r="G1494" s="124" t="str">
        <f t="shared" si="24"/>
        <v>1000</v>
      </c>
    </row>
    <row r="1495" spans="1:7">
      <c r="A1495" s="245" t="s">
        <v>98</v>
      </c>
      <c r="B1495" s="246" t="s">
        <v>207</v>
      </c>
      <c r="C1495" s="246" t="s">
        <v>378</v>
      </c>
      <c r="D1495" s="246" t="s">
        <v>1174</v>
      </c>
      <c r="E1495" s="246" t="s">
        <v>1174</v>
      </c>
      <c r="F1495" s="247">
        <v>59904700</v>
      </c>
      <c r="G1495" s="124" t="str">
        <f t="shared" si="24"/>
        <v>1003</v>
      </c>
    </row>
    <row r="1496" spans="1:7" ht="25.5">
      <c r="A1496" s="245" t="s">
        <v>442</v>
      </c>
      <c r="B1496" s="246" t="s">
        <v>207</v>
      </c>
      <c r="C1496" s="246" t="s">
        <v>378</v>
      </c>
      <c r="D1496" s="246" t="s">
        <v>971</v>
      </c>
      <c r="E1496" s="246" t="s">
        <v>1174</v>
      </c>
      <c r="F1496" s="247">
        <v>59904700</v>
      </c>
      <c r="G1496" s="124" t="str">
        <f t="shared" si="24"/>
        <v>10030100000000</v>
      </c>
    </row>
    <row r="1497" spans="1:7" ht="25.5">
      <c r="A1497" s="245" t="s">
        <v>443</v>
      </c>
      <c r="B1497" s="246" t="s">
        <v>207</v>
      </c>
      <c r="C1497" s="246" t="s">
        <v>378</v>
      </c>
      <c r="D1497" s="246" t="s">
        <v>972</v>
      </c>
      <c r="E1497" s="246" t="s">
        <v>1174</v>
      </c>
      <c r="F1497" s="247">
        <v>59904700</v>
      </c>
      <c r="G1497" s="124" t="str">
        <f t="shared" si="24"/>
        <v>10030110000000</v>
      </c>
    </row>
    <row r="1498" spans="1:7" ht="140.25">
      <c r="A1498" s="245" t="s">
        <v>1364</v>
      </c>
      <c r="B1498" s="246" t="s">
        <v>207</v>
      </c>
      <c r="C1498" s="246" t="s">
        <v>378</v>
      </c>
      <c r="D1498" s="246" t="s">
        <v>785</v>
      </c>
      <c r="E1498" s="246" t="s">
        <v>1174</v>
      </c>
      <c r="F1498" s="247">
        <v>817000</v>
      </c>
      <c r="G1498" s="124" t="str">
        <f t="shared" si="24"/>
        <v>10030110075540</v>
      </c>
    </row>
    <row r="1499" spans="1:7" ht="25.5">
      <c r="A1499" s="245" t="s">
        <v>1320</v>
      </c>
      <c r="B1499" s="246" t="s">
        <v>207</v>
      </c>
      <c r="C1499" s="246" t="s">
        <v>378</v>
      </c>
      <c r="D1499" s="246" t="s">
        <v>785</v>
      </c>
      <c r="E1499" s="246" t="s">
        <v>1321</v>
      </c>
      <c r="F1499" s="247">
        <v>817000</v>
      </c>
      <c r="G1499" s="124" t="str">
        <f t="shared" si="24"/>
        <v>10030110075540200</v>
      </c>
    </row>
    <row r="1500" spans="1:7" ht="25.5">
      <c r="A1500" s="245" t="s">
        <v>1197</v>
      </c>
      <c r="B1500" s="246" t="s">
        <v>207</v>
      </c>
      <c r="C1500" s="246" t="s">
        <v>378</v>
      </c>
      <c r="D1500" s="246" t="s">
        <v>785</v>
      </c>
      <c r="E1500" s="246" t="s">
        <v>1198</v>
      </c>
      <c r="F1500" s="247">
        <v>817000</v>
      </c>
      <c r="G1500" s="124" t="str">
        <f t="shared" si="24"/>
        <v>10030110075540240</v>
      </c>
    </row>
    <row r="1501" spans="1:7">
      <c r="A1501" s="245" t="s">
        <v>1224</v>
      </c>
      <c r="B1501" s="246" t="s">
        <v>207</v>
      </c>
      <c r="C1501" s="246" t="s">
        <v>378</v>
      </c>
      <c r="D1501" s="246" t="s">
        <v>785</v>
      </c>
      <c r="E1501" s="246" t="s">
        <v>329</v>
      </c>
      <c r="F1501" s="247">
        <v>817000</v>
      </c>
      <c r="G1501" s="124" t="str">
        <f t="shared" si="24"/>
        <v>10030110075540244</v>
      </c>
    </row>
    <row r="1502" spans="1:7" ht="102">
      <c r="A1502" s="245" t="s">
        <v>1365</v>
      </c>
      <c r="B1502" s="246" t="s">
        <v>207</v>
      </c>
      <c r="C1502" s="246" t="s">
        <v>378</v>
      </c>
      <c r="D1502" s="246" t="s">
        <v>786</v>
      </c>
      <c r="E1502" s="246" t="s">
        <v>1174</v>
      </c>
      <c r="F1502" s="247">
        <v>25151300</v>
      </c>
      <c r="G1502" s="124" t="str">
        <f t="shared" si="24"/>
        <v>10030110075660</v>
      </c>
    </row>
    <row r="1503" spans="1:7" ht="51">
      <c r="A1503" s="245" t="s">
        <v>1319</v>
      </c>
      <c r="B1503" s="246" t="s">
        <v>207</v>
      </c>
      <c r="C1503" s="246" t="s">
        <v>378</v>
      </c>
      <c r="D1503" s="246" t="s">
        <v>786</v>
      </c>
      <c r="E1503" s="246" t="s">
        <v>273</v>
      </c>
      <c r="F1503" s="247">
        <v>545538</v>
      </c>
      <c r="G1503" s="124" t="str">
        <f t="shared" si="24"/>
        <v>10030110075660100</v>
      </c>
    </row>
    <row r="1504" spans="1:7">
      <c r="A1504" s="245" t="s">
        <v>1191</v>
      </c>
      <c r="B1504" s="246" t="s">
        <v>207</v>
      </c>
      <c r="C1504" s="246" t="s">
        <v>378</v>
      </c>
      <c r="D1504" s="246" t="s">
        <v>786</v>
      </c>
      <c r="E1504" s="246" t="s">
        <v>133</v>
      </c>
      <c r="F1504" s="247">
        <v>545538</v>
      </c>
      <c r="G1504" s="124" t="str">
        <f t="shared" si="24"/>
        <v>10030110075660110</v>
      </c>
    </row>
    <row r="1505" spans="1:7">
      <c r="A1505" s="245" t="s">
        <v>1138</v>
      </c>
      <c r="B1505" s="246" t="s">
        <v>207</v>
      </c>
      <c r="C1505" s="246" t="s">
        <v>378</v>
      </c>
      <c r="D1505" s="246" t="s">
        <v>786</v>
      </c>
      <c r="E1505" s="246" t="s">
        <v>342</v>
      </c>
      <c r="F1505" s="247">
        <v>419000</v>
      </c>
      <c r="G1505" s="124" t="str">
        <f t="shared" si="24"/>
        <v>10030110075660111</v>
      </c>
    </row>
    <row r="1506" spans="1:7" ht="38.25">
      <c r="A1506" s="245" t="s">
        <v>1139</v>
      </c>
      <c r="B1506" s="246" t="s">
        <v>207</v>
      </c>
      <c r="C1506" s="246" t="s">
        <v>378</v>
      </c>
      <c r="D1506" s="246" t="s">
        <v>786</v>
      </c>
      <c r="E1506" s="246" t="s">
        <v>1056</v>
      </c>
      <c r="F1506" s="247">
        <v>126538</v>
      </c>
      <c r="G1506" s="124" t="str">
        <f t="shared" si="24"/>
        <v>10030110075660119</v>
      </c>
    </row>
    <row r="1507" spans="1:7" ht="25.5">
      <c r="A1507" s="245" t="s">
        <v>1320</v>
      </c>
      <c r="B1507" s="246" t="s">
        <v>207</v>
      </c>
      <c r="C1507" s="246" t="s">
        <v>378</v>
      </c>
      <c r="D1507" s="246" t="s">
        <v>786</v>
      </c>
      <c r="E1507" s="246" t="s">
        <v>1321</v>
      </c>
      <c r="F1507" s="247">
        <v>23460762</v>
      </c>
      <c r="G1507" s="124" t="str">
        <f t="shared" si="24"/>
        <v>10030110075660200</v>
      </c>
    </row>
    <row r="1508" spans="1:7" ht="25.5">
      <c r="A1508" s="245" t="s">
        <v>1197</v>
      </c>
      <c r="B1508" s="246" t="s">
        <v>207</v>
      </c>
      <c r="C1508" s="246" t="s">
        <v>378</v>
      </c>
      <c r="D1508" s="246" t="s">
        <v>786</v>
      </c>
      <c r="E1508" s="246" t="s">
        <v>1198</v>
      </c>
      <c r="F1508" s="247">
        <v>23460762</v>
      </c>
      <c r="G1508" s="124" t="str">
        <f t="shared" si="24"/>
        <v>10030110075660240</v>
      </c>
    </row>
    <row r="1509" spans="1:7">
      <c r="A1509" s="245" t="s">
        <v>1224</v>
      </c>
      <c r="B1509" s="246" t="s">
        <v>207</v>
      </c>
      <c r="C1509" s="246" t="s">
        <v>378</v>
      </c>
      <c r="D1509" s="246" t="s">
        <v>786</v>
      </c>
      <c r="E1509" s="246" t="s">
        <v>329</v>
      </c>
      <c r="F1509" s="247">
        <v>23460762</v>
      </c>
      <c r="G1509" s="124" t="str">
        <f t="shared" si="24"/>
        <v>10030110075660244</v>
      </c>
    </row>
    <row r="1510" spans="1:7">
      <c r="A1510" s="245" t="s">
        <v>1324</v>
      </c>
      <c r="B1510" s="246" t="s">
        <v>207</v>
      </c>
      <c r="C1510" s="246" t="s">
        <v>378</v>
      </c>
      <c r="D1510" s="246" t="s">
        <v>786</v>
      </c>
      <c r="E1510" s="246" t="s">
        <v>1325</v>
      </c>
      <c r="F1510" s="247">
        <v>1145000</v>
      </c>
      <c r="G1510" s="124" t="str">
        <f t="shared" si="24"/>
        <v>10030110075660300</v>
      </c>
    </row>
    <row r="1511" spans="1:7" ht="25.5">
      <c r="A1511" s="245" t="s">
        <v>1201</v>
      </c>
      <c r="B1511" s="246" t="s">
        <v>207</v>
      </c>
      <c r="C1511" s="246" t="s">
        <v>378</v>
      </c>
      <c r="D1511" s="246" t="s">
        <v>786</v>
      </c>
      <c r="E1511" s="246" t="s">
        <v>557</v>
      </c>
      <c r="F1511" s="247">
        <v>1145000</v>
      </c>
      <c r="G1511" s="124" t="str">
        <f t="shared" si="24"/>
        <v>10030110075660320</v>
      </c>
    </row>
    <row r="1512" spans="1:7" ht="25.5">
      <c r="A1512" s="245" t="s">
        <v>379</v>
      </c>
      <c r="B1512" s="246" t="s">
        <v>207</v>
      </c>
      <c r="C1512" s="246" t="s">
        <v>378</v>
      </c>
      <c r="D1512" s="246" t="s">
        <v>786</v>
      </c>
      <c r="E1512" s="246" t="s">
        <v>380</v>
      </c>
      <c r="F1512" s="247">
        <v>1145000</v>
      </c>
      <c r="G1512" s="124" t="str">
        <f t="shared" si="24"/>
        <v>10030110075660321</v>
      </c>
    </row>
    <row r="1513" spans="1:7" ht="127.5">
      <c r="A1513" s="245" t="s">
        <v>1673</v>
      </c>
      <c r="B1513" s="246" t="s">
        <v>207</v>
      </c>
      <c r="C1513" s="246" t="s">
        <v>378</v>
      </c>
      <c r="D1513" s="246" t="s">
        <v>1674</v>
      </c>
      <c r="E1513" s="246" t="s">
        <v>1174</v>
      </c>
      <c r="F1513" s="247">
        <v>33936400</v>
      </c>
      <c r="G1513" s="124" t="str">
        <f t="shared" ref="G1513:G1576" si="25">CONCATENATE(C1513,D1513,E1513)</f>
        <v>100301100L3040</v>
      </c>
    </row>
    <row r="1514" spans="1:7" ht="25.5">
      <c r="A1514" s="245" t="s">
        <v>1320</v>
      </c>
      <c r="B1514" s="246" t="s">
        <v>207</v>
      </c>
      <c r="C1514" s="246" t="s">
        <v>378</v>
      </c>
      <c r="D1514" s="246" t="s">
        <v>1674</v>
      </c>
      <c r="E1514" s="246" t="s">
        <v>1321</v>
      </c>
      <c r="F1514" s="247">
        <v>33936400</v>
      </c>
      <c r="G1514" s="124" t="str">
        <f t="shared" si="25"/>
        <v>100301100L3040200</v>
      </c>
    </row>
    <row r="1515" spans="1:7" ht="25.5">
      <c r="A1515" s="245" t="s">
        <v>1197</v>
      </c>
      <c r="B1515" s="246" t="s">
        <v>207</v>
      </c>
      <c r="C1515" s="246" t="s">
        <v>378</v>
      </c>
      <c r="D1515" s="246" t="s">
        <v>1674</v>
      </c>
      <c r="E1515" s="246" t="s">
        <v>1198</v>
      </c>
      <c r="F1515" s="247">
        <v>33936400</v>
      </c>
      <c r="G1515" s="124" t="str">
        <f t="shared" si="25"/>
        <v>100301100L3040240</v>
      </c>
    </row>
    <row r="1516" spans="1:7">
      <c r="A1516" s="245" t="s">
        <v>1224</v>
      </c>
      <c r="B1516" s="246" t="s">
        <v>207</v>
      </c>
      <c r="C1516" s="246" t="s">
        <v>378</v>
      </c>
      <c r="D1516" s="246" t="s">
        <v>1674</v>
      </c>
      <c r="E1516" s="246" t="s">
        <v>329</v>
      </c>
      <c r="F1516" s="247">
        <v>33936400</v>
      </c>
      <c r="G1516" s="124" t="str">
        <f t="shared" si="25"/>
        <v>100301100L3040244</v>
      </c>
    </row>
    <row r="1517" spans="1:7">
      <c r="A1517" s="245" t="s">
        <v>18</v>
      </c>
      <c r="B1517" s="246" t="s">
        <v>207</v>
      </c>
      <c r="C1517" s="246" t="s">
        <v>423</v>
      </c>
      <c r="D1517" s="246" t="s">
        <v>1174</v>
      </c>
      <c r="E1517" s="246" t="s">
        <v>1174</v>
      </c>
      <c r="F1517" s="247">
        <v>2561300</v>
      </c>
      <c r="G1517" s="124" t="str">
        <f t="shared" si="25"/>
        <v>1004</v>
      </c>
    </row>
    <row r="1518" spans="1:7" ht="25.5">
      <c r="A1518" s="245" t="s">
        <v>442</v>
      </c>
      <c r="B1518" s="246" t="s">
        <v>207</v>
      </c>
      <c r="C1518" s="246" t="s">
        <v>423</v>
      </c>
      <c r="D1518" s="246" t="s">
        <v>971</v>
      </c>
      <c r="E1518" s="246" t="s">
        <v>1174</v>
      </c>
      <c r="F1518" s="247">
        <v>2561300</v>
      </c>
      <c r="G1518" s="124" t="str">
        <f t="shared" si="25"/>
        <v>10040100000000</v>
      </c>
    </row>
    <row r="1519" spans="1:7" ht="25.5">
      <c r="A1519" s="245" t="s">
        <v>443</v>
      </c>
      <c r="B1519" s="246" t="s">
        <v>207</v>
      </c>
      <c r="C1519" s="246" t="s">
        <v>423</v>
      </c>
      <c r="D1519" s="246" t="s">
        <v>972</v>
      </c>
      <c r="E1519" s="246" t="s">
        <v>1174</v>
      </c>
      <c r="F1519" s="247">
        <v>2561300</v>
      </c>
      <c r="G1519" s="124" t="str">
        <f t="shared" si="25"/>
        <v>10040110000000</v>
      </c>
    </row>
    <row r="1520" spans="1:7" ht="102">
      <c r="A1520" s="245" t="s">
        <v>1366</v>
      </c>
      <c r="B1520" s="246" t="s">
        <v>207</v>
      </c>
      <c r="C1520" s="246" t="s">
        <v>423</v>
      </c>
      <c r="D1520" s="246" t="s">
        <v>787</v>
      </c>
      <c r="E1520" s="246" t="s">
        <v>1174</v>
      </c>
      <c r="F1520" s="247">
        <v>2561300</v>
      </c>
      <c r="G1520" s="124" t="str">
        <f t="shared" si="25"/>
        <v>10040110075560</v>
      </c>
    </row>
    <row r="1521" spans="1:7" ht="25.5">
      <c r="A1521" s="245" t="s">
        <v>1320</v>
      </c>
      <c r="B1521" s="246" t="s">
        <v>207</v>
      </c>
      <c r="C1521" s="246" t="s">
        <v>423</v>
      </c>
      <c r="D1521" s="246" t="s">
        <v>787</v>
      </c>
      <c r="E1521" s="246" t="s">
        <v>1321</v>
      </c>
      <c r="F1521" s="247">
        <v>10000</v>
      </c>
      <c r="G1521" s="124" t="str">
        <f t="shared" si="25"/>
        <v>10040110075560200</v>
      </c>
    </row>
    <row r="1522" spans="1:7" ht="25.5">
      <c r="A1522" s="245" t="s">
        <v>1197</v>
      </c>
      <c r="B1522" s="246" t="s">
        <v>207</v>
      </c>
      <c r="C1522" s="246" t="s">
        <v>423</v>
      </c>
      <c r="D1522" s="246" t="s">
        <v>787</v>
      </c>
      <c r="E1522" s="246" t="s">
        <v>1198</v>
      </c>
      <c r="F1522" s="247">
        <v>10000</v>
      </c>
      <c r="G1522" s="124" t="str">
        <f t="shared" si="25"/>
        <v>10040110075560240</v>
      </c>
    </row>
    <row r="1523" spans="1:7">
      <c r="A1523" s="245" t="s">
        <v>1224</v>
      </c>
      <c r="B1523" s="246" t="s">
        <v>207</v>
      </c>
      <c r="C1523" s="246" t="s">
        <v>423</v>
      </c>
      <c r="D1523" s="246" t="s">
        <v>787</v>
      </c>
      <c r="E1523" s="246" t="s">
        <v>329</v>
      </c>
      <c r="F1523" s="247">
        <v>10000</v>
      </c>
      <c r="G1523" s="124" t="str">
        <f t="shared" si="25"/>
        <v>10040110075560244</v>
      </c>
    </row>
    <row r="1524" spans="1:7">
      <c r="A1524" s="245" t="s">
        <v>1324</v>
      </c>
      <c r="B1524" s="246" t="s">
        <v>207</v>
      </c>
      <c r="C1524" s="246" t="s">
        <v>423</v>
      </c>
      <c r="D1524" s="246" t="s">
        <v>787</v>
      </c>
      <c r="E1524" s="246" t="s">
        <v>1325</v>
      </c>
      <c r="F1524" s="247">
        <v>2551300</v>
      </c>
      <c r="G1524" s="124" t="str">
        <f t="shared" si="25"/>
        <v>10040110075560300</v>
      </c>
    </row>
    <row r="1525" spans="1:7" ht="25.5">
      <c r="A1525" s="245" t="s">
        <v>1201</v>
      </c>
      <c r="B1525" s="246" t="s">
        <v>207</v>
      </c>
      <c r="C1525" s="246" t="s">
        <v>423</v>
      </c>
      <c r="D1525" s="246" t="s">
        <v>787</v>
      </c>
      <c r="E1525" s="246" t="s">
        <v>557</v>
      </c>
      <c r="F1525" s="247">
        <v>2551300</v>
      </c>
      <c r="G1525" s="124" t="str">
        <f t="shared" si="25"/>
        <v>10040110075560320</v>
      </c>
    </row>
    <row r="1526" spans="1:7" ht="25.5">
      <c r="A1526" s="245" t="s">
        <v>379</v>
      </c>
      <c r="B1526" s="246" t="s">
        <v>207</v>
      </c>
      <c r="C1526" s="246" t="s">
        <v>423</v>
      </c>
      <c r="D1526" s="246" t="s">
        <v>787</v>
      </c>
      <c r="E1526" s="246" t="s">
        <v>380</v>
      </c>
      <c r="F1526" s="247">
        <v>2551300</v>
      </c>
      <c r="G1526" s="124" t="str">
        <f t="shared" si="25"/>
        <v>10040110075560321</v>
      </c>
    </row>
    <row r="1527" spans="1:7">
      <c r="A1527" s="245" t="s">
        <v>248</v>
      </c>
      <c r="B1527" s="246" t="s">
        <v>207</v>
      </c>
      <c r="C1527" s="246" t="s">
        <v>1144</v>
      </c>
      <c r="D1527" s="246" t="s">
        <v>1174</v>
      </c>
      <c r="E1527" s="246" t="s">
        <v>1174</v>
      </c>
      <c r="F1527" s="247">
        <v>3012253.88</v>
      </c>
      <c r="G1527" s="124" t="str">
        <f t="shared" si="25"/>
        <v>1100</v>
      </c>
    </row>
    <row r="1528" spans="1:7">
      <c r="A1528" s="245" t="s">
        <v>1229</v>
      </c>
      <c r="B1528" s="246" t="s">
        <v>207</v>
      </c>
      <c r="C1528" s="246" t="s">
        <v>1230</v>
      </c>
      <c r="D1528" s="246" t="s">
        <v>1174</v>
      </c>
      <c r="E1528" s="246" t="s">
        <v>1174</v>
      </c>
      <c r="F1528" s="247">
        <v>1938956</v>
      </c>
      <c r="G1528" s="124" t="str">
        <f t="shared" si="25"/>
        <v>1101</v>
      </c>
    </row>
    <row r="1529" spans="1:7" ht="25.5">
      <c r="A1529" s="245" t="s">
        <v>442</v>
      </c>
      <c r="B1529" s="246" t="s">
        <v>207</v>
      </c>
      <c r="C1529" s="246" t="s">
        <v>1230</v>
      </c>
      <c r="D1529" s="246" t="s">
        <v>971</v>
      </c>
      <c r="E1529" s="246" t="s">
        <v>1174</v>
      </c>
      <c r="F1529" s="247">
        <v>1938956</v>
      </c>
      <c r="G1529" s="124" t="str">
        <f t="shared" si="25"/>
        <v>11010100000000</v>
      </c>
    </row>
    <row r="1530" spans="1:7" ht="25.5">
      <c r="A1530" s="245" t="s">
        <v>443</v>
      </c>
      <c r="B1530" s="246" t="s">
        <v>207</v>
      </c>
      <c r="C1530" s="246" t="s">
        <v>1230</v>
      </c>
      <c r="D1530" s="246" t="s">
        <v>972</v>
      </c>
      <c r="E1530" s="246" t="s">
        <v>1174</v>
      </c>
      <c r="F1530" s="247">
        <v>1938956</v>
      </c>
      <c r="G1530" s="124" t="str">
        <f t="shared" si="25"/>
        <v>11010110000000</v>
      </c>
    </row>
    <row r="1531" spans="1:7" ht="102">
      <c r="A1531" s="245" t="s">
        <v>1801</v>
      </c>
      <c r="B1531" s="246" t="s">
        <v>207</v>
      </c>
      <c r="C1531" s="246" t="s">
        <v>1230</v>
      </c>
      <c r="D1531" s="246" t="s">
        <v>1802</v>
      </c>
      <c r="E1531" s="246" t="s">
        <v>1174</v>
      </c>
      <c r="F1531" s="247">
        <v>1368100</v>
      </c>
      <c r="G1531" s="124" t="str">
        <f t="shared" si="25"/>
        <v>11010110040031</v>
      </c>
    </row>
    <row r="1532" spans="1:7" ht="25.5">
      <c r="A1532" s="245" t="s">
        <v>1328</v>
      </c>
      <c r="B1532" s="246" t="s">
        <v>207</v>
      </c>
      <c r="C1532" s="246" t="s">
        <v>1230</v>
      </c>
      <c r="D1532" s="246" t="s">
        <v>1802</v>
      </c>
      <c r="E1532" s="246" t="s">
        <v>1329</v>
      </c>
      <c r="F1532" s="247">
        <v>1368100</v>
      </c>
      <c r="G1532" s="124" t="str">
        <f t="shared" si="25"/>
        <v>11010110040031600</v>
      </c>
    </row>
    <row r="1533" spans="1:7">
      <c r="A1533" s="245" t="s">
        <v>1199</v>
      </c>
      <c r="B1533" s="246" t="s">
        <v>207</v>
      </c>
      <c r="C1533" s="246" t="s">
        <v>1230</v>
      </c>
      <c r="D1533" s="246" t="s">
        <v>1802</v>
      </c>
      <c r="E1533" s="246" t="s">
        <v>1200</v>
      </c>
      <c r="F1533" s="247">
        <v>1368100</v>
      </c>
      <c r="G1533" s="124" t="str">
        <f t="shared" si="25"/>
        <v>11010110040031610</v>
      </c>
    </row>
    <row r="1534" spans="1:7" ht="51">
      <c r="A1534" s="245" t="s">
        <v>347</v>
      </c>
      <c r="B1534" s="246" t="s">
        <v>207</v>
      </c>
      <c r="C1534" s="246" t="s">
        <v>1230</v>
      </c>
      <c r="D1534" s="246" t="s">
        <v>1802</v>
      </c>
      <c r="E1534" s="246" t="s">
        <v>348</v>
      </c>
      <c r="F1534" s="247">
        <v>1368100</v>
      </c>
      <c r="G1534" s="124" t="str">
        <f t="shared" si="25"/>
        <v>11010110040031611</v>
      </c>
    </row>
    <row r="1535" spans="1:7" ht="102">
      <c r="A1535" s="245" t="s">
        <v>581</v>
      </c>
      <c r="B1535" s="246" t="s">
        <v>207</v>
      </c>
      <c r="C1535" s="246" t="s">
        <v>1230</v>
      </c>
      <c r="D1535" s="246" t="s">
        <v>760</v>
      </c>
      <c r="E1535" s="246" t="s">
        <v>1174</v>
      </c>
      <c r="F1535" s="247">
        <v>525096</v>
      </c>
      <c r="G1535" s="124" t="str">
        <f t="shared" si="25"/>
        <v>1101011004Г030</v>
      </c>
    </row>
    <row r="1536" spans="1:7" ht="25.5">
      <c r="A1536" s="245" t="s">
        <v>1328</v>
      </c>
      <c r="B1536" s="246" t="s">
        <v>207</v>
      </c>
      <c r="C1536" s="246" t="s">
        <v>1230</v>
      </c>
      <c r="D1536" s="246" t="s">
        <v>760</v>
      </c>
      <c r="E1536" s="246" t="s">
        <v>1329</v>
      </c>
      <c r="F1536" s="247">
        <v>525096</v>
      </c>
      <c r="G1536" s="124" t="str">
        <f t="shared" si="25"/>
        <v>1101011004Г030600</v>
      </c>
    </row>
    <row r="1537" spans="1:7">
      <c r="A1537" s="245" t="s">
        <v>1199</v>
      </c>
      <c r="B1537" s="246" t="s">
        <v>207</v>
      </c>
      <c r="C1537" s="246" t="s">
        <v>1230</v>
      </c>
      <c r="D1537" s="246" t="s">
        <v>760</v>
      </c>
      <c r="E1537" s="246" t="s">
        <v>1200</v>
      </c>
      <c r="F1537" s="247">
        <v>525096</v>
      </c>
      <c r="G1537" s="124" t="str">
        <f t="shared" si="25"/>
        <v>1101011004Г030610</v>
      </c>
    </row>
    <row r="1538" spans="1:7" ht="51">
      <c r="A1538" s="245" t="s">
        <v>347</v>
      </c>
      <c r="B1538" s="246" t="s">
        <v>207</v>
      </c>
      <c r="C1538" s="246" t="s">
        <v>1230</v>
      </c>
      <c r="D1538" s="246" t="s">
        <v>760</v>
      </c>
      <c r="E1538" s="246" t="s">
        <v>348</v>
      </c>
      <c r="F1538" s="247">
        <v>525096</v>
      </c>
      <c r="G1538" s="124" t="str">
        <f t="shared" si="25"/>
        <v>1101011004Г030611</v>
      </c>
    </row>
    <row r="1539" spans="1:7" ht="89.25">
      <c r="A1539" s="245" t="s">
        <v>966</v>
      </c>
      <c r="B1539" s="246" t="s">
        <v>207</v>
      </c>
      <c r="C1539" s="246" t="s">
        <v>1230</v>
      </c>
      <c r="D1539" s="246" t="s">
        <v>967</v>
      </c>
      <c r="E1539" s="246" t="s">
        <v>1174</v>
      </c>
      <c r="F1539" s="247">
        <v>45760</v>
      </c>
      <c r="G1539" s="124" t="str">
        <f t="shared" si="25"/>
        <v>1101011004Э030</v>
      </c>
    </row>
    <row r="1540" spans="1:7" ht="25.5">
      <c r="A1540" s="245" t="s">
        <v>1328</v>
      </c>
      <c r="B1540" s="246" t="s">
        <v>207</v>
      </c>
      <c r="C1540" s="246" t="s">
        <v>1230</v>
      </c>
      <c r="D1540" s="246" t="s">
        <v>967</v>
      </c>
      <c r="E1540" s="246" t="s">
        <v>1329</v>
      </c>
      <c r="F1540" s="247">
        <v>45760</v>
      </c>
      <c r="G1540" s="124" t="str">
        <f t="shared" si="25"/>
        <v>1101011004Э030600</v>
      </c>
    </row>
    <row r="1541" spans="1:7">
      <c r="A1541" s="245" t="s">
        <v>1199</v>
      </c>
      <c r="B1541" s="246" t="s">
        <v>207</v>
      </c>
      <c r="C1541" s="246" t="s">
        <v>1230</v>
      </c>
      <c r="D1541" s="246" t="s">
        <v>967</v>
      </c>
      <c r="E1541" s="246" t="s">
        <v>1200</v>
      </c>
      <c r="F1541" s="247">
        <v>45760</v>
      </c>
      <c r="G1541" s="124" t="str">
        <f t="shared" si="25"/>
        <v>1101011004Э030610</v>
      </c>
    </row>
    <row r="1542" spans="1:7" ht="51">
      <c r="A1542" s="245" t="s">
        <v>347</v>
      </c>
      <c r="B1542" s="246" t="s">
        <v>207</v>
      </c>
      <c r="C1542" s="246" t="s">
        <v>1230</v>
      </c>
      <c r="D1542" s="246" t="s">
        <v>967</v>
      </c>
      <c r="E1542" s="246" t="s">
        <v>348</v>
      </c>
      <c r="F1542" s="247">
        <v>45760</v>
      </c>
      <c r="G1542" s="124" t="str">
        <f t="shared" si="25"/>
        <v>1101011004Э030611</v>
      </c>
    </row>
    <row r="1543" spans="1:7">
      <c r="A1543" s="245" t="s">
        <v>210</v>
      </c>
      <c r="B1543" s="246" t="s">
        <v>207</v>
      </c>
      <c r="C1543" s="246" t="s">
        <v>381</v>
      </c>
      <c r="D1543" s="246" t="s">
        <v>1174</v>
      </c>
      <c r="E1543" s="246" t="s">
        <v>1174</v>
      </c>
      <c r="F1543" s="247">
        <v>1073297.8799999999</v>
      </c>
      <c r="G1543" s="124" t="str">
        <f t="shared" si="25"/>
        <v>1102</v>
      </c>
    </row>
    <row r="1544" spans="1:7" ht="25.5">
      <c r="A1544" s="245" t="s">
        <v>1355</v>
      </c>
      <c r="B1544" s="246" t="s">
        <v>207</v>
      </c>
      <c r="C1544" s="246" t="s">
        <v>381</v>
      </c>
      <c r="D1544" s="246" t="s">
        <v>988</v>
      </c>
      <c r="E1544" s="246" t="s">
        <v>1174</v>
      </c>
      <c r="F1544" s="247">
        <v>1073297.8799999999</v>
      </c>
      <c r="G1544" s="124" t="str">
        <f t="shared" si="25"/>
        <v>11020700000000</v>
      </c>
    </row>
    <row r="1545" spans="1:7" ht="25.5">
      <c r="A1545" s="245" t="s">
        <v>475</v>
      </c>
      <c r="B1545" s="246" t="s">
        <v>207</v>
      </c>
      <c r="C1545" s="246" t="s">
        <v>381</v>
      </c>
      <c r="D1545" s="246" t="s">
        <v>989</v>
      </c>
      <c r="E1545" s="246" t="s">
        <v>1174</v>
      </c>
      <c r="F1545" s="247">
        <v>1073297.8799999999</v>
      </c>
      <c r="G1545" s="124" t="str">
        <f t="shared" si="25"/>
        <v>11020710000000</v>
      </c>
    </row>
    <row r="1546" spans="1:7" ht="63.75">
      <c r="A1546" s="245" t="s">
        <v>2196</v>
      </c>
      <c r="B1546" s="246" t="s">
        <v>207</v>
      </c>
      <c r="C1546" s="246" t="s">
        <v>381</v>
      </c>
      <c r="D1546" s="246" t="s">
        <v>2197</v>
      </c>
      <c r="E1546" s="246" t="s">
        <v>1174</v>
      </c>
      <c r="F1546" s="247">
        <v>1073297.8799999999</v>
      </c>
      <c r="G1546" s="124" t="str">
        <f t="shared" si="25"/>
        <v>110207100S6500</v>
      </c>
    </row>
    <row r="1547" spans="1:7" ht="25.5">
      <c r="A1547" s="245" t="s">
        <v>1328</v>
      </c>
      <c r="B1547" s="246" t="s">
        <v>207</v>
      </c>
      <c r="C1547" s="246" t="s">
        <v>381</v>
      </c>
      <c r="D1547" s="246" t="s">
        <v>2197</v>
      </c>
      <c r="E1547" s="246" t="s">
        <v>1329</v>
      </c>
      <c r="F1547" s="247">
        <v>1073297.8799999999</v>
      </c>
      <c r="G1547" s="124" t="str">
        <f t="shared" si="25"/>
        <v>110207100S6500600</v>
      </c>
    </row>
    <row r="1548" spans="1:7">
      <c r="A1548" s="245" t="s">
        <v>1199</v>
      </c>
      <c r="B1548" s="246" t="s">
        <v>207</v>
      </c>
      <c r="C1548" s="246" t="s">
        <v>381</v>
      </c>
      <c r="D1548" s="246" t="s">
        <v>2197</v>
      </c>
      <c r="E1548" s="246" t="s">
        <v>1200</v>
      </c>
      <c r="F1548" s="247">
        <v>1073297.8799999999</v>
      </c>
      <c r="G1548" s="124" t="str">
        <f t="shared" si="25"/>
        <v>110207100S6500610</v>
      </c>
    </row>
    <row r="1549" spans="1:7" ht="51">
      <c r="A1549" s="245" t="s">
        <v>347</v>
      </c>
      <c r="B1549" s="246" t="s">
        <v>207</v>
      </c>
      <c r="C1549" s="246" t="s">
        <v>381</v>
      </c>
      <c r="D1549" s="246" t="s">
        <v>2197</v>
      </c>
      <c r="E1549" s="246" t="s">
        <v>348</v>
      </c>
      <c r="F1549" s="247">
        <v>1073297.8799999999</v>
      </c>
      <c r="G1549" s="124" t="str">
        <f t="shared" si="25"/>
        <v>110207100S6500611</v>
      </c>
    </row>
    <row r="1550" spans="1:7" ht="25.5">
      <c r="A1550" s="245" t="s">
        <v>1170</v>
      </c>
      <c r="B1550" s="246" t="s">
        <v>952</v>
      </c>
      <c r="C1550" s="246" t="s">
        <v>1174</v>
      </c>
      <c r="D1550" s="246" t="s">
        <v>1174</v>
      </c>
      <c r="E1550" s="246" t="s">
        <v>1174</v>
      </c>
      <c r="F1550" s="247">
        <v>36702349</v>
      </c>
      <c r="G1550" s="124" t="str">
        <f t="shared" si="25"/>
        <v/>
      </c>
    </row>
    <row r="1551" spans="1:7" ht="25.5">
      <c r="A1551" s="245" t="s">
        <v>238</v>
      </c>
      <c r="B1551" s="246" t="s">
        <v>952</v>
      </c>
      <c r="C1551" s="246" t="s">
        <v>1137</v>
      </c>
      <c r="D1551" s="246" t="s">
        <v>1174</v>
      </c>
      <c r="E1551" s="246" t="s">
        <v>1174</v>
      </c>
      <c r="F1551" s="247">
        <v>30306142</v>
      </c>
      <c r="G1551" s="124" t="str">
        <f t="shared" si="25"/>
        <v>0300</v>
      </c>
    </row>
    <row r="1552" spans="1:7" ht="38.25">
      <c r="A1552" s="245" t="s">
        <v>1712</v>
      </c>
      <c r="B1552" s="246" t="s">
        <v>952</v>
      </c>
      <c r="C1552" s="246" t="s">
        <v>345</v>
      </c>
      <c r="D1552" s="246" t="s">
        <v>1174</v>
      </c>
      <c r="E1552" s="246" t="s">
        <v>1174</v>
      </c>
      <c r="F1552" s="247">
        <v>30306142</v>
      </c>
      <c r="G1552" s="124" t="str">
        <f t="shared" si="25"/>
        <v>0310</v>
      </c>
    </row>
    <row r="1553" spans="1:7" ht="51">
      <c r="A1553" s="245" t="s">
        <v>1763</v>
      </c>
      <c r="B1553" s="246" t="s">
        <v>952</v>
      </c>
      <c r="C1553" s="246" t="s">
        <v>345</v>
      </c>
      <c r="D1553" s="246" t="s">
        <v>978</v>
      </c>
      <c r="E1553" s="246" t="s">
        <v>1174</v>
      </c>
      <c r="F1553" s="247">
        <v>30306142</v>
      </c>
      <c r="G1553" s="124" t="str">
        <f t="shared" si="25"/>
        <v>03100400000000</v>
      </c>
    </row>
    <row r="1554" spans="1:7" ht="25.5">
      <c r="A1554" s="245" t="s">
        <v>459</v>
      </c>
      <c r="B1554" s="246" t="s">
        <v>952</v>
      </c>
      <c r="C1554" s="246" t="s">
        <v>345</v>
      </c>
      <c r="D1554" s="246" t="s">
        <v>980</v>
      </c>
      <c r="E1554" s="246" t="s">
        <v>1174</v>
      </c>
      <c r="F1554" s="247">
        <v>30306142</v>
      </c>
      <c r="G1554" s="124" t="str">
        <f t="shared" si="25"/>
        <v>03100420000000</v>
      </c>
    </row>
    <row r="1555" spans="1:7" ht="140.25">
      <c r="A1555" s="245" t="s">
        <v>2136</v>
      </c>
      <c r="B1555" s="246" t="s">
        <v>952</v>
      </c>
      <c r="C1555" s="246" t="s">
        <v>345</v>
      </c>
      <c r="D1555" s="246" t="s">
        <v>2137</v>
      </c>
      <c r="E1555" s="246" t="s">
        <v>1174</v>
      </c>
      <c r="F1555" s="247">
        <v>634633</v>
      </c>
      <c r="G1555" s="124" t="str">
        <f t="shared" si="25"/>
        <v>03100420027241</v>
      </c>
    </row>
    <row r="1556" spans="1:7" ht="51">
      <c r="A1556" s="245" t="s">
        <v>1319</v>
      </c>
      <c r="B1556" s="246" t="s">
        <v>952</v>
      </c>
      <c r="C1556" s="246" t="s">
        <v>345</v>
      </c>
      <c r="D1556" s="246" t="s">
        <v>2137</v>
      </c>
      <c r="E1556" s="246" t="s">
        <v>273</v>
      </c>
      <c r="F1556" s="247">
        <v>634633</v>
      </c>
      <c r="G1556" s="124" t="str">
        <f t="shared" si="25"/>
        <v>03100420027241100</v>
      </c>
    </row>
    <row r="1557" spans="1:7">
      <c r="A1557" s="245" t="s">
        <v>1191</v>
      </c>
      <c r="B1557" s="246" t="s">
        <v>952</v>
      </c>
      <c r="C1557" s="246" t="s">
        <v>345</v>
      </c>
      <c r="D1557" s="246" t="s">
        <v>2137</v>
      </c>
      <c r="E1557" s="246" t="s">
        <v>133</v>
      </c>
      <c r="F1557" s="247">
        <v>634633</v>
      </c>
      <c r="G1557" s="124" t="str">
        <f t="shared" si="25"/>
        <v>03100420027241110</v>
      </c>
    </row>
    <row r="1558" spans="1:7">
      <c r="A1558" s="245" t="s">
        <v>1138</v>
      </c>
      <c r="B1558" s="246" t="s">
        <v>952</v>
      </c>
      <c r="C1558" s="246" t="s">
        <v>345</v>
      </c>
      <c r="D1558" s="246" t="s">
        <v>2137</v>
      </c>
      <c r="E1558" s="246" t="s">
        <v>342</v>
      </c>
      <c r="F1558" s="247">
        <v>487430</v>
      </c>
      <c r="G1558" s="124" t="str">
        <f t="shared" si="25"/>
        <v>03100420027241111</v>
      </c>
    </row>
    <row r="1559" spans="1:7" ht="38.25">
      <c r="A1559" s="245" t="s">
        <v>1139</v>
      </c>
      <c r="B1559" s="246" t="s">
        <v>952</v>
      </c>
      <c r="C1559" s="246" t="s">
        <v>345</v>
      </c>
      <c r="D1559" s="246" t="s">
        <v>2137</v>
      </c>
      <c r="E1559" s="246" t="s">
        <v>1056</v>
      </c>
      <c r="F1559" s="247">
        <v>147203</v>
      </c>
      <c r="G1559" s="124" t="str">
        <f t="shared" si="25"/>
        <v>03100420027241119</v>
      </c>
    </row>
    <row r="1560" spans="1:7" ht="102">
      <c r="A1560" s="245" t="s">
        <v>2138</v>
      </c>
      <c r="B1560" s="246" t="s">
        <v>952</v>
      </c>
      <c r="C1560" s="246" t="s">
        <v>345</v>
      </c>
      <c r="D1560" s="246" t="s">
        <v>2139</v>
      </c>
      <c r="E1560" s="246" t="s">
        <v>1174</v>
      </c>
      <c r="F1560" s="247">
        <v>1310249</v>
      </c>
      <c r="G1560" s="124" t="str">
        <f t="shared" si="25"/>
        <v>03100420027242</v>
      </c>
    </row>
    <row r="1561" spans="1:7" ht="51">
      <c r="A1561" s="245" t="s">
        <v>1319</v>
      </c>
      <c r="B1561" s="246" t="s">
        <v>952</v>
      </c>
      <c r="C1561" s="246" t="s">
        <v>345</v>
      </c>
      <c r="D1561" s="246" t="s">
        <v>2139</v>
      </c>
      <c r="E1561" s="246" t="s">
        <v>273</v>
      </c>
      <c r="F1561" s="247">
        <v>1310249</v>
      </c>
      <c r="G1561" s="124" t="str">
        <f t="shared" si="25"/>
        <v>03100420027242100</v>
      </c>
    </row>
    <row r="1562" spans="1:7">
      <c r="A1562" s="245" t="s">
        <v>1191</v>
      </c>
      <c r="B1562" s="246" t="s">
        <v>952</v>
      </c>
      <c r="C1562" s="246" t="s">
        <v>345</v>
      </c>
      <c r="D1562" s="246" t="s">
        <v>2139</v>
      </c>
      <c r="E1562" s="246" t="s">
        <v>133</v>
      </c>
      <c r="F1562" s="247">
        <v>1310249</v>
      </c>
      <c r="G1562" s="124" t="str">
        <f t="shared" si="25"/>
        <v>03100420027242110</v>
      </c>
    </row>
    <row r="1563" spans="1:7">
      <c r="A1563" s="245" t="s">
        <v>1138</v>
      </c>
      <c r="B1563" s="246" t="s">
        <v>952</v>
      </c>
      <c r="C1563" s="246" t="s">
        <v>345</v>
      </c>
      <c r="D1563" s="246" t="s">
        <v>2139</v>
      </c>
      <c r="E1563" s="246" t="s">
        <v>342</v>
      </c>
      <c r="F1563" s="247">
        <v>1006335.73</v>
      </c>
      <c r="G1563" s="124" t="str">
        <f t="shared" si="25"/>
        <v>03100420027242111</v>
      </c>
    </row>
    <row r="1564" spans="1:7" ht="38.25">
      <c r="A1564" s="245" t="s">
        <v>1139</v>
      </c>
      <c r="B1564" s="246" t="s">
        <v>952</v>
      </c>
      <c r="C1564" s="246" t="s">
        <v>345</v>
      </c>
      <c r="D1564" s="246" t="s">
        <v>2139</v>
      </c>
      <c r="E1564" s="246" t="s">
        <v>1056</v>
      </c>
      <c r="F1564" s="247">
        <v>303913.27</v>
      </c>
      <c r="G1564" s="124" t="str">
        <f t="shared" si="25"/>
        <v>03100420027242119</v>
      </c>
    </row>
    <row r="1565" spans="1:7" ht="114.75">
      <c r="A1565" s="245" t="s">
        <v>346</v>
      </c>
      <c r="B1565" s="246" t="s">
        <v>952</v>
      </c>
      <c r="C1565" s="246" t="s">
        <v>345</v>
      </c>
      <c r="D1565" s="246" t="s">
        <v>658</v>
      </c>
      <c r="E1565" s="246" t="s">
        <v>1174</v>
      </c>
      <c r="F1565" s="247">
        <v>23278094.870000001</v>
      </c>
      <c r="G1565" s="124" t="str">
        <f t="shared" si="25"/>
        <v>03100420040010</v>
      </c>
    </row>
    <row r="1566" spans="1:7" ht="51">
      <c r="A1566" s="245" t="s">
        <v>1319</v>
      </c>
      <c r="B1566" s="246" t="s">
        <v>952</v>
      </c>
      <c r="C1566" s="246" t="s">
        <v>345</v>
      </c>
      <c r="D1566" s="246" t="s">
        <v>658</v>
      </c>
      <c r="E1566" s="246" t="s">
        <v>273</v>
      </c>
      <c r="F1566" s="247">
        <v>20902507</v>
      </c>
      <c r="G1566" s="124" t="str">
        <f t="shared" si="25"/>
        <v>03100420040010100</v>
      </c>
    </row>
    <row r="1567" spans="1:7">
      <c r="A1567" s="245" t="s">
        <v>1191</v>
      </c>
      <c r="B1567" s="246" t="s">
        <v>952</v>
      </c>
      <c r="C1567" s="246" t="s">
        <v>345</v>
      </c>
      <c r="D1567" s="246" t="s">
        <v>658</v>
      </c>
      <c r="E1567" s="246" t="s">
        <v>133</v>
      </c>
      <c r="F1567" s="247">
        <v>20902507</v>
      </c>
      <c r="G1567" s="124" t="str">
        <f t="shared" si="25"/>
        <v>03100420040010110</v>
      </c>
    </row>
    <row r="1568" spans="1:7">
      <c r="A1568" s="245" t="s">
        <v>1138</v>
      </c>
      <c r="B1568" s="246" t="s">
        <v>952</v>
      </c>
      <c r="C1568" s="246" t="s">
        <v>345</v>
      </c>
      <c r="D1568" s="246" t="s">
        <v>658</v>
      </c>
      <c r="E1568" s="246" t="s">
        <v>342</v>
      </c>
      <c r="F1568" s="247">
        <v>16036073</v>
      </c>
      <c r="G1568" s="124" t="str">
        <f t="shared" si="25"/>
        <v>03100420040010111</v>
      </c>
    </row>
    <row r="1569" spans="1:7" ht="25.5">
      <c r="A1569" s="245" t="s">
        <v>1147</v>
      </c>
      <c r="B1569" s="246" t="s">
        <v>952</v>
      </c>
      <c r="C1569" s="246" t="s">
        <v>345</v>
      </c>
      <c r="D1569" s="246" t="s">
        <v>658</v>
      </c>
      <c r="E1569" s="246" t="s">
        <v>391</v>
      </c>
      <c r="F1569" s="247">
        <v>32600</v>
      </c>
      <c r="G1569" s="124" t="str">
        <f t="shared" si="25"/>
        <v>03100420040010112</v>
      </c>
    </row>
    <row r="1570" spans="1:7" ht="38.25">
      <c r="A1570" s="245" t="s">
        <v>1139</v>
      </c>
      <c r="B1570" s="246" t="s">
        <v>952</v>
      </c>
      <c r="C1570" s="246" t="s">
        <v>345</v>
      </c>
      <c r="D1570" s="246" t="s">
        <v>658</v>
      </c>
      <c r="E1570" s="246" t="s">
        <v>1056</v>
      </c>
      <c r="F1570" s="247">
        <v>4833834</v>
      </c>
      <c r="G1570" s="124" t="str">
        <f t="shared" si="25"/>
        <v>03100420040010119</v>
      </c>
    </row>
    <row r="1571" spans="1:7" ht="25.5">
      <c r="A1571" s="245" t="s">
        <v>1320</v>
      </c>
      <c r="B1571" s="246" t="s">
        <v>952</v>
      </c>
      <c r="C1571" s="246" t="s">
        <v>345</v>
      </c>
      <c r="D1571" s="246" t="s">
        <v>658</v>
      </c>
      <c r="E1571" s="246" t="s">
        <v>1321</v>
      </c>
      <c r="F1571" s="247">
        <v>2368654.7400000002</v>
      </c>
      <c r="G1571" s="124" t="str">
        <f t="shared" si="25"/>
        <v>03100420040010200</v>
      </c>
    </row>
    <row r="1572" spans="1:7" ht="25.5">
      <c r="A1572" s="245" t="s">
        <v>1197</v>
      </c>
      <c r="B1572" s="246" t="s">
        <v>952</v>
      </c>
      <c r="C1572" s="246" t="s">
        <v>345</v>
      </c>
      <c r="D1572" s="246" t="s">
        <v>658</v>
      </c>
      <c r="E1572" s="246" t="s">
        <v>1198</v>
      </c>
      <c r="F1572" s="247">
        <v>2368654.7400000002</v>
      </c>
      <c r="G1572" s="124" t="str">
        <f t="shared" si="25"/>
        <v>03100420040010240</v>
      </c>
    </row>
    <row r="1573" spans="1:7">
      <c r="A1573" s="245" t="s">
        <v>1224</v>
      </c>
      <c r="B1573" s="246" t="s">
        <v>952</v>
      </c>
      <c r="C1573" s="246" t="s">
        <v>345</v>
      </c>
      <c r="D1573" s="246" t="s">
        <v>658</v>
      </c>
      <c r="E1573" s="246" t="s">
        <v>329</v>
      </c>
      <c r="F1573" s="247">
        <v>2368654.7400000002</v>
      </c>
      <c r="G1573" s="124" t="str">
        <f t="shared" si="25"/>
        <v>03100420040010244</v>
      </c>
    </row>
    <row r="1574" spans="1:7">
      <c r="A1574" s="245" t="s">
        <v>1322</v>
      </c>
      <c r="B1574" s="246" t="s">
        <v>952</v>
      </c>
      <c r="C1574" s="246" t="s">
        <v>345</v>
      </c>
      <c r="D1574" s="246" t="s">
        <v>658</v>
      </c>
      <c r="E1574" s="246" t="s">
        <v>1323</v>
      </c>
      <c r="F1574" s="247">
        <v>6933.13</v>
      </c>
      <c r="G1574" s="124" t="str">
        <f t="shared" si="25"/>
        <v>03100420040010800</v>
      </c>
    </row>
    <row r="1575" spans="1:7">
      <c r="A1575" s="245" t="s">
        <v>1202</v>
      </c>
      <c r="B1575" s="246" t="s">
        <v>952</v>
      </c>
      <c r="C1575" s="246" t="s">
        <v>345</v>
      </c>
      <c r="D1575" s="246" t="s">
        <v>658</v>
      </c>
      <c r="E1575" s="246" t="s">
        <v>1203</v>
      </c>
      <c r="F1575" s="247">
        <v>6933.13</v>
      </c>
      <c r="G1575" s="124" t="str">
        <f t="shared" si="25"/>
        <v>03100420040010850</v>
      </c>
    </row>
    <row r="1576" spans="1:7">
      <c r="A1576" s="245" t="s">
        <v>1057</v>
      </c>
      <c r="B1576" s="246" t="s">
        <v>952</v>
      </c>
      <c r="C1576" s="246" t="s">
        <v>345</v>
      </c>
      <c r="D1576" s="246" t="s">
        <v>658</v>
      </c>
      <c r="E1576" s="246" t="s">
        <v>1058</v>
      </c>
      <c r="F1576" s="247">
        <v>6933.13</v>
      </c>
      <c r="G1576" s="124" t="str">
        <f t="shared" si="25"/>
        <v>03100420040010853</v>
      </c>
    </row>
    <row r="1577" spans="1:7" ht="114.75">
      <c r="A1577" s="245" t="s">
        <v>1367</v>
      </c>
      <c r="B1577" s="246" t="s">
        <v>952</v>
      </c>
      <c r="C1577" s="246" t="s">
        <v>345</v>
      </c>
      <c r="D1577" s="246" t="s">
        <v>1368</v>
      </c>
      <c r="E1577" s="246" t="s">
        <v>1174</v>
      </c>
      <c r="F1577" s="247">
        <v>1413106</v>
      </c>
      <c r="G1577" s="124" t="str">
        <f t="shared" ref="G1577:G1640" si="26">CONCATENATE(C1577,D1577,E1577)</f>
        <v>03100420041010</v>
      </c>
    </row>
    <row r="1578" spans="1:7" ht="51">
      <c r="A1578" s="245" t="s">
        <v>1319</v>
      </c>
      <c r="B1578" s="246" t="s">
        <v>952</v>
      </c>
      <c r="C1578" s="246" t="s">
        <v>345</v>
      </c>
      <c r="D1578" s="246" t="s">
        <v>1368</v>
      </c>
      <c r="E1578" s="246" t="s">
        <v>273</v>
      </c>
      <c r="F1578" s="247">
        <v>1413106</v>
      </c>
      <c r="G1578" s="124" t="str">
        <f t="shared" si="26"/>
        <v>03100420041010100</v>
      </c>
    </row>
    <row r="1579" spans="1:7">
      <c r="A1579" s="245" t="s">
        <v>1191</v>
      </c>
      <c r="B1579" s="246" t="s">
        <v>952</v>
      </c>
      <c r="C1579" s="246" t="s">
        <v>345</v>
      </c>
      <c r="D1579" s="246" t="s">
        <v>1368</v>
      </c>
      <c r="E1579" s="246" t="s">
        <v>133</v>
      </c>
      <c r="F1579" s="247">
        <v>1413106</v>
      </c>
      <c r="G1579" s="124" t="str">
        <f t="shared" si="26"/>
        <v>03100420041010110</v>
      </c>
    </row>
    <row r="1580" spans="1:7">
      <c r="A1580" s="245" t="s">
        <v>1138</v>
      </c>
      <c r="B1580" s="246" t="s">
        <v>952</v>
      </c>
      <c r="C1580" s="246" t="s">
        <v>345</v>
      </c>
      <c r="D1580" s="246" t="s">
        <v>1368</v>
      </c>
      <c r="E1580" s="246" t="s">
        <v>342</v>
      </c>
      <c r="F1580" s="247">
        <v>1085335</v>
      </c>
      <c r="G1580" s="124" t="str">
        <f t="shared" si="26"/>
        <v>03100420041010111</v>
      </c>
    </row>
    <row r="1581" spans="1:7" ht="38.25">
      <c r="A1581" s="245" t="s">
        <v>1139</v>
      </c>
      <c r="B1581" s="246" t="s">
        <v>952</v>
      </c>
      <c r="C1581" s="246" t="s">
        <v>345</v>
      </c>
      <c r="D1581" s="246" t="s">
        <v>1368</v>
      </c>
      <c r="E1581" s="246" t="s">
        <v>1056</v>
      </c>
      <c r="F1581" s="247">
        <v>327771</v>
      </c>
      <c r="G1581" s="124" t="str">
        <f t="shared" si="26"/>
        <v>03100420041010119</v>
      </c>
    </row>
    <row r="1582" spans="1:7" ht="102">
      <c r="A1582" s="245" t="s">
        <v>1369</v>
      </c>
      <c r="B1582" s="246" t="s">
        <v>952</v>
      </c>
      <c r="C1582" s="246" t="s">
        <v>345</v>
      </c>
      <c r="D1582" s="246" t="s">
        <v>1370</v>
      </c>
      <c r="E1582" s="246" t="s">
        <v>1174</v>
      </c>
      <c r="F1582" s="247">
        <v>163657</v>
      </c>
      <c r="G1582" s="124" t="str">
        <f t="shared" si="26"/>
        <v>03100420047010</v>
      </c>
    </row>
    <row r="1583" spans="1:7" ht="51">
      <c r="A1583" s="245" t="s">
        <v>1319</v>
      </c>
      <c r="B1583" s="246" t="s">
        <v>952</v>
      </c>
      <c r="C1583" s="246" t="s">
        <v>345</v>
      </c>
      <c r="D1583" s="246" t="s">
        <v>1370</v>
      </c>
      <c r="E1583" s="246" t="s">
        <v>273</v>
      </c>
      <c r="F1583" s="247">
        <v>163657</v>
      </c>
      <c r="G1583" s="124" t="str">
        <f t="shared" si="26"/>
        <v>03100420047010100</v>
      </c>
    </row>
    <row r="1584" spans="1:7">
      <c r="A1584" s="245" t="s">
        <v>1191</v>
      </c>
      <c r="B1584" s="246" t="s">
        <v>952</v>
      </c>
      <c r="C1584" s="246" t="s">
        <v>345</v>
      </c>
      <c r="D1584" s="246" t="s">
        <v>1370</v>
      </c>
      <c r="E1584" s="246" t="s">
        <v>133</v>
      </c>
      <c r="F1584" s="247">
        <v>163657</v>
      </c>
      <c r="G1584" s="124" t="str">
        <f t="shared" si="26"/>
        <v>03100420047010110</v>
      </c>
    </row>
    <row r="1585" spans="1:7" ht="25.5">
      <c r="A1585" s="245" t="s">
        <v>1147</v>
      </c>
      <c r="B1585" s="246" t="s">
        <v>952</v>
      </c>
      <c r="C1585" s="246" t="s">
        <v>345</v>
      </c>
      <c r="D1585" s="246" t="s">
        <v>1370</v>
      </c>
      <c r="E1585" s="246" t="s">
        <v>391</v>
      </c>
      <c r="F1585" s="247">
        <v>163657</v>
      </c>
      <c r="G1585" s="124" t="str">
        <f t="shared" si="26"/>
        <v>03100420047010112</v>
      </c>
    </row>
    <row r="1586" spans="1:7" ht="114.75">
      <c r="A1586" s="245" t="s">
        <v>1760</v>
      </c>
      <c r="B1586" s="246" t="s">
        <v>952</v>
      </c>
      <c r="C1586" s="246" t="s">
        <v>345</v>
      </c>
      <c r="D1586" s="246" t="s">
        <v>660</v>
      </c>
      <c r="E1586" s="246" t="s">
        <v>1174</v>
      </c>
      <c r="F1586" s="247">
        <v>2315364.25</v>
      </c>
      <c r="G1586" s="124" t="str">
        <f t="shared" si="26"/>
        <v>0310042004Г010</v>
      </c>
    </row>
    <row r="1587" spans="1:7" ht="25.5">
      <c r="A1587" s="245" t="s">
        <v>1320</v>
      </c>
      <c r="B1587" s="246" t="s">
        <v>952</v>
      </c>
      <c r="C1587" s="246" t="s">
        <v>345</v>
      </c>
      <c r="D1587" s="246" t="s">
        <v>660</v>
      </c>
      <c r="E1587" s="246" t="s">
        <v>1321</v>
      </c>
      <c r="F1587" s="247">
        <v>2315364.25</v>
      </c>
      <c r="G1587" s="124" t="str">
        <f t="shared" si="26"/>
        <v>0310042004Г010200</v>
      </c>
    </row>
    <row r="1588" spans="1:7" ht="25.5">
      <c r="A1588" s="245" t="s">
        <v>1197</v>
      </c>
      <c r="B1588" s="246" t="s">
        <v>952</v>
      </c>
      <c r="C1588" s="246" t="s">
        <v>345</v>
      </c>
      <c r="D1588" s="246" t="s">
        <v>660</v>
      </c>
      <c r="E1588" s="246" t="s">
        <v>1198</v>
      </c>
      <c r="F1588" s="247">
        <v>2315364.25</v>
      </c>
      <c r="G1588" s="124" t="str">
        <f t="shared" si="26"/>
        <v>0310042004Г010240</v>
      </c>
    </row>
    <row r="1589" spans="1:7">
      <c r="A1589" s="245" t="s">
        <v>1224</v>
      </c>
      <c r="B1589" s="246" t="s">
        <v>952</v>
      </c>
      <c r="C1589" s="246" t="s">
        <v>345</v>
      </c>
      <c r="D1589" s="246" t="s">
        <v>660</v>
      </c>
      <c r="E1589" s="246" t="s">
        <v>329</v>
      </c>
      <c r="F1589" s="247">
        <v>9224</v>
      </c>
      <c r="G1589" s="124" t="str">
        <f t="shared" si="26"/>
        <v>0310042004Г010244</v>
      </c>
    </row>
    <row r="1590" spans="1:7">
      <c r="A1590" s="245" t="s">
        <v>1706</v>
      </c>
      <c r="B1590" s="246" t="s">
        <v>952</v>
      </c>
      <c r="C1590" s="246" t="s">
        <v>345</v>
      </c>
      <c r="D1590" s="246" t="s">
        <v>660</v>
      </c>
      <c r="E1590" s="246" t="s">
        <v>1707</v>
      </c>
      <c r="F1590" s="247">
        <v>2306140.25</v>
      </c>
      <c r="G1590" s="124" t="str">
        <f t="shared" si="26"/>
        <v>0310042004Г010247</v>
      </c>
    </row>
    <row r="1591" spans="1:7" ht="127.5">
      <c r="A1591" s="245" t="s">
        <v>1848</v>
      </c>
      <c r="B1591" s="246" t="s">
        <v>952</v>
      </c>
      <c r="C1591" s="246" t="s">
        <v>345</v>
      </c>
      <c r="D1591" s="246" t="s">
        <v>1849</v>
      </c>
      <c r="E1591" s="246" t="s">
        <v>1174</v>
      </c>
      <c r="F1591" s="247">
        <v>40000</v>
      </c>
      <c r="G1591" s="124" t="str">
        <f t="shared" si="26"/>
        <v>0310042004М010</v>
      </c>
    </row>
    <row r="1592" spans="1:7" ht="25.5">
      <c r="A1592" s="245" t="s">
        <v>1320</v>
      </c>
      <c r="B1592" s="246" t="s">
        <v>952</v>
      </c>
      <c r="C1592" s="246" t="s">
        <v>345</v>
      </c>
      <c r="D1592" s="246" t="s">
        <v>1849</v>
      </c>
      <c r="E1592" s="246" t="s">
        <v>1321</v>
      </c>
      <c r="F1592" s="247">
        <v>40000</v>
      </c>
      <c r="G1592" s="124" t="str">
        <f t="shared" si="26"/>
        <v>0310042004М010200</v>
      </c>
    </row>
    <row r="1593" spans="1:7" ht="25.5">
      <c r="A1593" s="245" t="s">
        <v>1197</v>
      </c>
      <c r="B1593" s="246" t="s">
        <v>952</v>
      </c>
      <c r="C1593" s="246" t="s">
        <v>345</v>
      </c>
      <c r="D1593" s="246" t="s">
        <v>1849</v>
      </c>
      <c r="E1593" s="246" t="s">
        <v>1198</v>
      </c>
      <c r="F1593" s="247">
        <v>40000</v>
      </c>
      <c r="G1593" s="124" t="str">
        <f t="shared" si="26"/>
        <v>0310042004М010240</v>
      </c>
    </row>
    <row r="1594" spans="1:7">
      <c r="A1594" s="245" t="s">
        <v>1224</v>
      </c>
      <c r="B1594" s="246" t="s">
        <v>952</v>
      </c>
      <c r="C1594" s="246" t="s">
        <v>345</v>
      </c>
      <c r="D1594" s="246" t="s">
        <v>1849</v>
      </c>
      <c r="E1594" s="246" t="s">
        <v>329</v>
      </c>
      <c r="F1594" s="247">
        <v>40000</v>
      </c>
      <c r="G1594" s="124" t="str">
        <f t="shared" si="26"/>
        <v>0310042004М010244</v>
      </c>
    </row>
    <row r="1595" spans="1:7" ht="76.5">
      <c r="A1595" s="245" t="s">
        <v>1850</v>
      </c>
      <c r="B1595" s="246" t="s">
        <v>952</v>
      </c>
      <c r="C1595" s="246" t="s">
        <v>345</v>
      </c>
      <c r="D1595" s="246" t="s">
        <v>1851</v>
      </c>
      <c r="E1595" s="246" t="s">
        <v>1174</v>
      </c>
      <c r="F1595" s="247">
        <v>246202.88</v>
      </c>
      <c r="G1595" s="124" t="str">
        <f t="shared" si="26"/>
        <v>0310042004Ф010</v>
      </c>
    </row>
    <row r="1596" spans="1:7" ht="25.5">
      <c r="A1596" s="245" t="s">
        <v>1320</v>
      </c>
      <c r="B1596" s="246" t="s">
        <v>952</v>
      </c>
      <c r="C1596" s="246" t="s">
        <v>345</v>
      </c>
      <c r="D1596" s="246" t="s">
        <v>1851</v>
      </c>
      <c r="E1596" s="246" t="s">
        <v>1321</v>
      </c>
      <c r="F1596" s="247">
        <v>246202.88</v>
      </c>
      <c r="G1596" s="124" t="str">
        <f t="shared" si="26"/>
        <v>0310042004Ф010200</v>
      </c>
    </row>
    <row r="1597" spans="1:7" ht="25.5">
      <c r="A1597" s="245" t="s">
        <v>1197</v>
      </c>
      <c r="B1597" s="246" t="s">
        <v>952</v>
      </c>
      <c r="C1597" s="246" t="s">
        <v>345</v>
      </c>
      <c r="D1597" s="246" t="s">
        <v>1851</v>
      </c>
      <c r="E1597" s="246" t="s">
        <v>1198</v>
      </c>
      <c r="F1597" s="247">
        <v>246202.88</v>
      </c>
      <c r="G1597" s="124" t="str">
        <f t="shared" si="26"/>
        <v>0310042004Ф010240</v>
      </c>
    </row>
    <row r="1598" spans="1:7">
      <c r="A1598" s="245" t="s">
        <v>1224</v>
      </c>
      <c r="B1598" s="246" t="s">
        <v>952</v>
      </c>
      <c r="C1598" s="246" t="s">
        <v>345</v>
      </c>
      <c r="D1598" s="246" t="s">
        <v>1851</v>
      </c>
      <c r="E1598" s="246" t="s">
        <v>329</v>
      </c>
      <c r="F1598" s="247">
        <v>246202.88</v>
      </c>
      <c r="G1598" s="124" t="str">
        <f t="shared" si="26"/>
        <v>0310042004Ф010244</v>
      </c>
    </row>
    <row r="1599" spans="1:7" ht="114.75">
      <c r="A1599" s="245" t="s">
        <v>1371</v>
      </c>
      <c r="B1599" s="246" t="s">
        <v>952</v>
      </c>
      <c r="C1599" s="246" t="s">
        <v>345</v>
      </c>
      <c r="D1599" s="246" t="s">
        <v>1372</v>
      </c>
      <c r="E1599" s="246" t="s">
        <v>1174</v>
      </c>
      <c r="F1599" s="247">
        <v>904835</v>
      </c>
      <c r="G1599" s="124" t="str">
        <f t="shared" si="26"/>
        <v>0310042004Э010</v>
      </c>
    </row>
    <row r="1600" spans="1:7" ht="25.5">
      <c r="A1600" s="245" t="s">
        <v>1320</v>
      </c>
      <c r="B1600" s="246" t="s">
        <v>952</v>
      </c>
      <c r="C1600" s="246" t="s">
        <v>345</v>
      </c>
      <c r="D1600" s="246" t="s">
        <v>1372</v>
      </c>
      <c r="E1600" s="246" t="s">
        <v>1321</v>
      </c>
      <c r="F1600" s="247">
        <v>904835</v>
      </c>
      <c r="G1600" s="124" t="str">
        <f t="shared" si="26"/>
        <v>0310042004Э010200</v>
      </c>
    </row>
    <row r="1601" spans="1:7" ht="25.5">
      <c r="A1601" s="245" t="s">
        <v>1197</v>
      </c>
      <c r="B1601" s="246" t="s">
        <v>952</v>
      </c>
      <c r="C1601" s="246" t="s">
        <v>345</v>
      </c>
      <c r="D1601" s="246" t="s">
        <v>1372</v>
      </c>
      <c r="E1601" s="246" t="s">
        <v>1198</v>
      </c>
      <c r="F1601" s="247">
        <v>904835</v>
      </c>
      <c r="G1601" s="124" t="str">
        <f t="shared" si="26"/>
        <v>0310042004Э010240</v>
      </c>
    </row>
    <row r="1602" spans="1:7">
      <c r="A1602" s="245" t="s">
        <v>1706</v>
      </c>
      <c r="B1602" s="246" t="s">
        <v>952</v>
      </c>
      <c r="C1602" s="246" t="s">
        <v>345</v>
      </c>
      <c r="D1602" s="246" t="s">
        <v>1372</v>
      </c>
      <c r="E1602" s="246" t="s">
        <v>1707</v>
      </c>
      <c r="F1602" s="247">
        <v>904835</v>
      </c>
      <c r="G1602" s="124" t="str">
        <f t="shared" si="26"/>
        <v>0310042004Э010247</v>
      </c>
    </row>
    <row r="1603" spans="1:7">
      <c r="A1603" s="245" t="s">
        <v>239</v>
      </c>
      <c r="B1603" s="246" t="s">
        <v>952</v>
      </c>
      <c r="C1603" s="246" t="s">
        <v>1141</v>
      </c>
      <c r="D1603" s="246" t="s">
        <v>1174</v>
      </c>
      <c r="E1603" s="246" t="s">
        <v>1174</v>
      </c>
      <c r="F1603" s="247">
        <v>6396207</v>
      </c>
      <c r="G1603" s="124" t="str">
        <f t="shared" si="26"/>
        <v>0500</v>
      </c>
    </row>
    <row r="1604" spans="1:7">
      <c r="A1604" s="245" t="s">
        <v>146</v>
      </c>
      <c r="B1604" s="246" t="s">
        <v>952</v>
      </c>
      <c r="C1604" s="246" t="s">
        <v>364</v>
      </c>
      <c r="D1604" s="246" t="s">
        <v>1174</v>
      </c>
      <c r="E1604" s="246" t="s">
        <v>1174</v>
      </c>
      <c r="F1604" s="247">
        <v>6396207</v>
      </c>
      <c r="G1604" s="124" t="str">
        <f t="shared" si="26"/>
        <v>0502</v>
      </c>
    </row>
    <row r="1605" spans="1:7" ht="38.25">
      <c r="A1605" s="245" t="s">
        <v>452</v>
      </c>
      <c r="B1605" s="246" t="s">
        <v>952</v>
      </c>
      <c r="C1605" s="246" t="s">
        <v>364</v>
      </c>
      <c r="D1605" s="246" t="s">
        <v>974</v>
      </c>
      <c r="E1605" s="246" t="s">
        <v>1174</v>
      </c>
      <c r="F1605" s="247">
        <v>6396207</v>
      </c>
      <c r="G1605" s="124" t="str">
        <f t="shared" si="26"/>
        <v>05020300000000</v>
      </c>
    </row>
    <row r="1606" spans="1:7" ht="38.25">
      <c r="A1606" s="245" t="s">
        <v>591</v>
      </c>
      <c r="B1606" s="246" t="s">
        <v>952</v>
      </c>
      <c r="C1606" s="246" t="s">
        <v>364</v>
      </c>
      <c r="D1606" s="246" t="s">
        <v>975</v>
      </c>
      <c r="E1606" s="246" t="s">
        <v>1174</v>
      </c>
      <c r="F1606" s="247">
        <v>6396207</v>
      </c>
      <c r="G1606" s="124" t="str">
        <f t="shared" si="26"/>
        <v>05020320000000</v>
      </c>
    </row>
    <row r="1607" spans="1:7" ht="153">
      <c r="A1607" s="245" t="s">
        <v>2140</v>
      </c>
      <c r="B1607" s="246" t="s">
        <v>952</v>
      </c>
      <c r="C1607" s="246" t="s">
        <v>364</v>
      </c>
      <c r="D1607" s="246" t="s">
        <v>2141</v>
      </c>
      <c r="E1607" s="246" t="s">
        <v>1174</v>
      </c>
      <c r="F1607" s="247">
        <v>245167</v>
      </c>
      <c r="G1607" s="124" t="str">
        <f t="shared" si="26"/>
        <v>05020320027241</v>
      </c>
    </row>
    <row r="1608" spans="1:7" ht="51">
      <c r="A1608" s="245" t="s">
        <v>1319</v>
      </c>
      <c r="B1608" s="246" t="s">
        <v>952</v>
      </c>
      <c r="C1608" s="246" t="s">
        <v>364</v>
      </c>
      <c r="D1608" s="246" t="s">
        <v>2141</v>
      </c>
      <c r="E1608" s="246" t="s">
        <v>273</v>
      </c>
      <c r="F1608" s="247">
        <v>245167</v>
      </c>
      <c r="G1608" s="124" t="str">
        <f t="shared" si="26"/>
        <v>05020320027241100</v>
      </c>
    </row>
    <row r="1609" spans="1:7">
      <c r="A1609" s="245" t="s">
        <v>1191</v>
      </c>
      <c r="B1609" s="246" t="s">
        <v>952</v>
      </c>
      <c r="C1609" s="246" t="s">
        <v>364</v>
      </c>
      <c r="D1609" s="246" t="s">
        <v>2141</v>
      </c>
      <c r="E1609" s="246" t="s">
        <v>133</v>
      </c>
      <c r="F1609" s="247">
        <v>245167</v>
      </c>
      <c r="G1609" s="124" t="str">
        <f t="shared" si="26"/>
        <v>05020320027241110</v>
      </c>
    </row>
    <row r="1610" spans="1:7">
      <c r="A1610" s="245" t="s">
        <v>1138</v>
      </c>
      <c r="B1610" s="246" t="s">
        <v>952</v>
      </c>
      <c r="C1610" s="246" t="s">
        <v>364</v>
      </c>
      <c r="D1610" s="246" t="s">
        <v>2141</v>
      </c>
      <c r="E1610" s="246" t="s">
        <v>342</v>
      </c>
      <c r="F1610" s="247">
        <v>188300</v>
      </c>
      <c r="G1610" s="124" t="str">
        <f t="shared" si="26"/>
        <v>05020320027241111</v>
      </c>
    </row>
    <row r="1611" spans="1:7" ht="38.25">
      <c r="A1611" s="245" t="s">
        <v>1139</v>
      </c>
      <c r="B1611" s="246" t="s">
        <v>952</v>
      </c>
      <c r="C1611" s="246" t="s">
        <v>364</v>
      </c>
      <c r="D1611" s="246" t="s">
        <v>2141</v>
      </c>
      <c r="E1611" s="246" t="s">
        <v>1056</v>
      </c>
      <c r="F1611" s="247">
        <v>56867</v>
      </c>
      <c r="G1611" s="124" t="str">
        <f t="shared" si="26"/>
        <v>05020320027241119</v>
      </c>
    </row>
    <row r="1612" spans="1:7" ht="102">
      <c r="A1612" s="245" t="s">
        <v>1162</v>
      </c>
      <c r="B1612" s="246" t="s">
        <v>952</v>
      </c>
      <c r="C1612" s="246" t="s">
        <v>364</v>
      </c>
      <c r="D1612" s="246" t="s">
        <v>679</v>
      </c>
      <c r="E1612" s="246" t="s">
        <v>1174</v>
      </c>
      <c r="F1612" s="247">
        <v>1429800</v>
      </c>
      <c r="G1612" s="124" t="str">
        <f t="shared" si="26"/>
        <v>05020320075700</v>
      </c>
    </row>
    <row r="1613" spans="1:7" ht="51">
      <c r="A1613" s="245" t="s">
        <v>1319</v>
      </c>
      <c r="B1613" s="246" t="s">
        <v>952</v>
      </c>
      <c r="C1613" s="246" t="s">
        <v>364</v>
      </c>
      <c r="D1613" s="246" t="s">
        <v>679</v>
      </c>
      <c r="E1613" s="246" t="s">
        <v>273</v>
      </c>
      <c r="F1613" s="247">
        <v>881193</v>
      </c>
      <c r="G1613" s="124" t="str">
        <f t="shared" si="26"/>
        <v>05020320075700100</v>
      </c>
    </row>
    <row r="1614" spans="1:7">
      <c r="A1614" s="245" t="s">
        <v>1191</v>
      </c>
      <c r="B1614" s="246" t="s">
        <v>952</v>
      </c>
      <c r="C1614" s="246" t="s">
        <v>364</v>
      </c>
      <c r="D1614" s="246" t="s">
        <v>679</v>
      </c>
      <c r="E1614" s="246" t="s">
        <v>133</v>
      </c>
      <c r="F1614" s="247">
        <v>881193</v>
      </c>
      <c r="G1614" s="124" t="str">
        <f t="shared" si="26"/>
        <v>05020320075700110</v>
      </c>
    </row>
    <row r="1615" spans="1:7">
      <c r="A1615" s="245" t="s">
        <v>1138</v>
      </c>
      <c r="B1615" s="246" t="s">
        <v>952</v>
      </c>
      <c r="C1615" s="246" t="s">
        <v>364</v>
      </c>
      <c r="D1615" s="246" t="s">
        <v>679</v>
      </c>
      <c r="E1615" s="246" t="s">
        <v>342</v>
      </c>
      <c r="F1615" s="247">
        <v>676800</v>
      </c>
      <c r="G1615" s="124" t="str">
        <f t="shared" si="26"/>
        <v>05020320075700111</v>
      </c>
    </row>
    <row r="1616" spans="1:7" ht="38.25">
      <c r="A1616" s="245" t="s">
        <v>1139</v>
      </c>
      <c r="B1616" s="246" t="s">
        <v>952</v>
      </c>
      <c r="C1616" s="246" t="s">
        <v>364</v>
      </c>
      <c r="D1616" s="246" t="s">
        <v>679</v>
      </c>
      <c r="E1616" s="246" t="s">
        <v>1056</v>
      </c>
      <c r="F1616" s="247">
        <v>204393</v>
      </c>
      <c r="G1616" s="124" t="str">
        <f t="shared" si="26"/>
        <v>05020320075700119</v>
      </c>
    </row>
    <row r="1617" spans="1:7" ht="25.5">
      <c r="A1617" s="245" t="s">
        <v>1320</v>
      </c>
      <c r="B1617" s="246" t="s">
        <v>952</v>
      </c>
      <c r="C1617" s="246" t="s">
        <v>364</v>
      </c>
      <c r="D1617" s="246" t="s">
        <v>679</v>
      </c>
      <c r="E1617" s="246" t="s">
        <v>1321</v>
      </c>
      <c r="F1617" s="247">
        <v>548607</v>
      </c>
      <c r="G1617" s="124" t="str">
        <f t="shared" si="26"/>
        <v>05020320075700200</v>
      </c>
    </row>
    <row r="1618" spans="1:7" ht="25.5">
      <c r="A1618" s="245" t="s">
        <v>1197</v>
      </c>
      <c r="B1618" s="246" t="s">
        <v>952</v>
      </c>
      <c r="C1618" s="246" t="s">
        <v>364</v>
      </c>
      <c r="D1618" s="246" t="s">
        <v>679</v>
      </c>
      <c r="E1618" s="246" t="s">
        <v>1198</v>
      </c>
      <c r="F1618" s="247">
        <v>548607</v>
      </c>
      <c r="G1618" s="124" t="str">
        <f t="shared" si="26"/>
        <v>05020320075700240</v>
      </c>
    </row>
    <row r="1619" spans="1:7">
      <c r="A1619" s="245" t="s">
        <v>1224</v>
      </c>
      <c r="B1619" s="246" t="s">
        <v>952</v>
      </c>
      <c r="C1619" s="246" t="s">
        <v>364</v>
      </c>
      <c r="D1619" s="246" t="s">
        <v>679</v>
      </c>
      <c r="E1619" s="246" t="s">
        <v>329</v>
      </c>
      <c r="F1619" s="247">
        <v>548607</v>
      </c>
      <c r="G1619" s="124" t="str">
        <f t="shared" si="26"/>
        <v>05020320075700244</v>
      </c>
    </row>
    <row r="1620" spans="1:7" ht="102">
      <c r="A1620" s="245" t="s">
        <v>1315</v>
      </c>
      <c r="B1620" s="246" t="s">
        <v>952</v>
      </c>
      <c r="C1620" s="246" t="s">
        <v>364</v>
      </c>
      <c r="D1620" s="246" t="s">
        <v>1316</v>
      </c>
      <c r="E1620" s="246" t="s">
        <v>1174</v>
      </c>
      <c r="F1620" s="247">
        <v>4394671</v>
      </c>
      <c r="G1620" s="124" t="str">
        <f t="shared" si="26"/>
        <v>05020320080090</v>
      </c>
    </row>
    <row r="1621" spans="1:7" ht="51">
      <c r="A1621" s="245" t="s">
        <v>1319</v>
      </c>
      <c r="B1621" s="246" t="s">
        <v>952</v>
      </c>
      <c r="C1621" s="246" t="s">
        <v>364</v>
      </c>
      <c r="D1621" s="246" t="s">
        <v>1316</v>
      </c>
      <c r="E1621" s="246" t="s">
        <v>273</v>
      </c>
      <c r="F1621" s="247">
        <v>2402551</v>
      </c>
      <c r="G1621" s="124" t="str">
        <f t="shared" si="26"/>
        <v>05020320080090100</v>
      </c>
    </row>
    <row r="1622" spans="1:7">
      <c r="A1622" s="245" t="s">
        <v>1191</v>
      </c>
      <c r="B1622" s="246" t="s">
        <v>952</v>
      </c>
      <c r="C1622" s="246" t="s">
        <v>364</v>
      </c>
      <c r="D1622" s="246" t="s">
        <v>1316</v>
      </c>
      <c r="E1622" s="246" t="s">
        <v>133</v>
      </c>
      <c r="F1622" s="247">
        <v>2402551</v>
      </c>
      <c r="G1622" s="124" t="str">
        <f t="shared" si="26"/>
        <v>05020320080090110</v>
      </c>
    </row>
    <row r="1623" spans="1:7">
      <c r="A1623" s="245" t="s">
        <v>1138</v>
      </c>
      <c r="B1623" s="246" t="s">
        <v>952</v>
      </c>
      <c r="C1623" s="246" t="s">
        <v>364</v>
      </c>
      <c r="D1623" s="246" t="s">
        <v>1316</v>
      </c>
      <c r="E1623" s="246" t="s">
        <v>342</v>
      </c>
      <c r="F1623" s="247">
        <v>1838380</v>
      </c>
      <c r="G1623" s="124" t="str">
        <f t="shared" si="26"/>
        <v>05020320080090111</v>
      </c>
    </row>
    <row r="1624" spans="1:7" ht="25.5">
      <c r="A1624" s="245" t="s">
        <v>1147</v>
      </c>
      <c r="B1624" s="246" t="s">
        <v>952</v>
      </c>
      <c r="C1624" s="246" t="s">
        <v>364</v>
      </c>
      <c r="D1624" s="246" t="s">
        <v>1316</v>
      </c>
      <c r="E1624" s="246" t="s">
        <v>391</v>
      </c>
      <c r="F1624" s="247">
        <v>12000</v>
      </c>
      <c r="G1624" s="124" t="str">
        <f t="shared" si="26"/>
        <v>05020320080090112</v>
      </c>
    </row>
    <row r="1625" spans="1:7" ht="38.25">
      <c r="A1625" s="245" t="s">
        <v>1139</v>
      </c>
      <c r="B1625" s="246" t="s">
        <v>952</v>
      </c>
      <c r="C1625" s="246" t="s">
        <v>364</v>
      </c>
      <c r="D1625" s="246" t="s">
        <v>1316</v>
      </c>
      <c r="E1625" s="246" t="s">
        <v>1056</v>
      </c>
      <c r="F1625" s="247">
        <v>552171</v>
      </c>
      <c r="G1625" s="124" t="str">
        <f t="shared" si="26"/>
        <v>05020320080090119</v>
      </c>
    </row>
    <row r="1626" spans="1:7" ht="25.5">
      <c r="A1626" s="245" t="s">
        <v>1320</v>
      </c>
      <c r="B1626" s="246" t="s">
        <v>952</v>
      </c>
      <c r="C1626" s="246" t="s">
        <v>364</v>
      </c>
      <c r="D1626" s="246" t="s">
        <v>1316</v>
      </c>
      <c r="E1626" s="246" t="s">
        <v>1321</v>
      </c>
      <c r="F1626" s="247">
        <v>1992120</v>
      </c>
      <c r="G1626" s="124" t="str">
        <f t="shared" si="26"/>
        <v>05020320080090200</v>
      </c>
    </row>
    <row r="1627" spans="1:7" ht="25.5">
      <c r="A1627" s="245" t="s">
        <v>1197</v>
      </c>
      <c r="B1627" s="246" t="s">
        <v>952</v>
      </c>
      <c r="C1627" s="246" t="s">
        <v>364</v>
      </c>
      <c r="D1627" s="246" t="s">
        <v>1316</v>
      </c>
      <c r="E1627" s="246" t="s">
        <v>1198</v>
      </c>
      <c r="F1627" s="247">
        <v>1992120</v>
      </c>
      <c r="G1627" s="124" t="str">
        <f t="shared" si="26"/>
        <v>05020320080090240</v>
      </c>
    </row>
    <row r="1628" spans="1:7">
      <c r="A1628" s="245" t="s">
        <v>1224</v>
      </c>
      <c r="B1628" s="246" t="s">
        <v>952</v>
      </c>
      <c r="C1628" s="246" t="s">
        <v>364</v>
      </c>
      <c r="D1628" s="246" t="s">
        <v>1316</v>
      </c>
      <c r="E1628" s="246" t="s">
        <v>329</v>
      </c>
      <c r="F1628" s="247">
        <v>1992120</v>
      </c>
      <c r="G1628" s="124" t="str">
        <f t="shared" si="26"/>
        <v>05020320080090244</v>
      </c>
    </row>
    <row r="1629" spans="1:7" ht="140.25">
      <c r="A1629" s="245" t="s">
        <v>1373</v>
      </c>
      <c r="B1629" s="246" t="s">
        <v>952</v>
      </c>
      <c r="C1629" s="246" t="s">
        <v>364</v>
      </c>
      <c r="D1629" s="246" t="s">
        <v>1374</v>
      </c>
      <c r="E1629" s="246" t="s">
        <v>1174</v>
      </c>
      <c r="F1629" s="247">
        <v>282524</v>
      </c>
      <c r="G1629" s="124" t="str">
        <f t="shared" si="26"/>
        <v>05020320081090</v>
      </c>
    </row>
    <row r="1630" spans="1:7" ht="51">
      <c r="A1630" s="245" t="s">
        <v>1319</v>
      </c>
      <c r="B1630" s="246" t="s">
        <v>952</v>
      </c>
      <c r="C1630" s="246" t="s">
        <v>364</v>
      </c>
      <c r="D1630" s="246" t="s">
        <v>1374</v>
      </c>
      <c r="E1630" s="246" t="s">
        <v>273</v>
      </c>
      <c r="F1630" s="247">
        <v>282524</v>
      </c>
      <c r="G1630" s="124" t="str">
        <f t="shared" si="26"/>
        <v>05020320081090100</v>
      </c>
    </row>
    <row r="1631" spans="1:7">
      <c r="A1631" s="245" t="s">
        <v>1191</v>
      </c>
      <c r="B1631" s="246" t="s">
        <v>952</v>
      </c>
      <c r="C1631" s="246" t="s">
        <v>364</v>
      </c>
      <c r="D1631" s="246" t="s">
        <v>1374</v>
      </c>
      <c r="E1631" s="246" t="s">
        <v>133</v>
      </c>
      <c r="F1631" s="247">
        <v>282524</v>
      </c>
      <c r="G1631" s="124" t="str">
        <f t="shared" si="26"/>
        <v>05020320081090110</v>
      </c>
    </row>
    <row r="1632" spans="1:7">
      <c r="A1632" s="245" t="s">
        <v>1138</v>
      </c>
      <c r="B1632" s="246" t="s">
        <v>952</v>
      </c>
      <c r="C1632" s="246" t="s">
        <v>364</v>
      </c>
      <c r="D1632" s="246" t="s">
        <v>1374</v>
      </c>
      <c r="E1632" s="246" t="s">
        <v>342</v>
      </c>
      <c r="F1632" s="247">
        <v>216993</v>
      </c>
      <c r="G1632" s="124" t="str">
        <f t="shared" si="26"/>
        <v>05020320081090111</v>
      </c>
    </row>
    <row r="1633" spans="1:7" ht="38.25">
      <c r="A1633" s="245" t="s">
        <v>1139</v>
      </c>
      <c r="B1633" s="246" t="s">
        <v>952</v>
      </c>
      <c r="C1633" s="246" t="s">
        <v>364</v>
      </c>
      <c r="D1633" s="246" t="s">
        <v>1374</v>
      </c>
      <c r="E1633" s="246" t="s">
        <v>1056</v>
      </c>
      <c r="F1633" s="247">
        <v>65531</v>
      </c>
      <c r="G1633" s="124" t="str">
        <f t="shared" si="26"/>
        <v>05020320081090119</v>
      </c>
    </row>
    <row r="1634" spans="1:7" ht="114.75">
      <c r="A1634" s="245" t="s">
        <v>1744</v>
      </c>
      <c r="B1634" s="246" t="s">
        <v>952</v>
      </c>
      <c r="C1634" s="246" t="s">
        <v>364</v>
      </c>
      <c r="D1634" s="246" t="s">
        <v>1745</v>
      </c>
      <c r="E1634" s="246" t="s">
        <v>1174</v>
      </c>
      <c r="F1634" s="247">
        <v>40000</v>
      </c>
      <c r="G1634" s="124" t="str">
        <f t="shared" si="26"/>
        <v>05020320087090</v>
      </c>
    </row>
    <row r="1635" spans="1:7" ht="51">
      <c r="A1635" s="245" t="s">
        <v>1319</v>
      </c>
      <c r="B1635" s="246" t="s">
        <v>952</v>
      </c>
      <c r="C1635" s="246" t="s">
        <v>364</v>
      </c>
      <c r="D1635" s="246" t="s">
        <v>1745</v>
      </c>
      <c r="E1635" s="246" t="s">
        <v>273</v>
      </c>
      <c r="F1635" s="247">
        <v>40000</v>
      </c>
      <c r="G1635" s="124" t="str">
        <f t="shared" si="26"/>
        <v>05020320087090100</v>
      </c>
    </row>
    <row r="1636" spans="1:7">
      <c r="A1636" s="245" t="s">
        <v>1191</v>
      </c>
      <c r="B1636" s="246" t="s">
        <v>952</v>
      </c>
      <c r="C1636" s="246" t="s">
        <v>364</v>
      </c>
      <c r="D1636" s="246" t="s">
        <v>1745</v>
      </c>
      <c r="E1636" s="246" t="s">
        <v>133</v>
      </c>
      <c r="F1636" s="247">
        <v>40000</v>
      </c>
      <c r="G1636" s="124" t="str">
        <f t="shared" si="26"/>
        <v>05020320087090110</v>
      </c>
    </row>
    <row r="1637" spans="1:7" ht="25.5">
      <c r="A1637" s="245" t="s">
        <v>1147</v>
      </c>
      <c r="B1637" s="246" t="s">
        <v>952</v>
      </c>
      <c r="C1637" s="246" t="s">
        <v>364</v>
      </c>
      <c r="D1637" s="246" t="s">
        <v>1745</v>
      </c>
      <c r="E1637" s="246" t="s">
        <v>391</v>
      </c>
      <c r="F1637" s="247">
        <v>40000</v>
      </c>
      <c r="G1637" s="124" t="str">
        <f t="shared" si="26"/>
        <v>05020320087090112</v>
      </c>
    </row>
    <row r="1638" spans="1:7" ht="102">
      <c r="A1638" s="245" t="s">
        <v>1317</v>
      </c>
      <c r="B1638" s="246" t="s">
        <v>952</v>
      </c>
      <c r="C1638" s="246" t="s">
        <v>364</v>
      </c>
      <c r="D1638" s="246" t="s">
        <v>1318</v>
      </c>
      <c r="E1638" s="246" t="s">
        <v>1174</v>
      </c>
      <c r="F1638" s="247">
        <v>4045</v>
      </c>
      <c r="G1638" s="124" t="str">
        <f t="shared" si="26"/>
        <v>0502032008Г090</v>
      </c>
    </row>
    <row r="1639" spans="1:7" ht="25.5">
      <c r="A1639" s="245" t="s">
        <v>1320</v>
      </c>
      <c r="B1639" s="246" t="s">
        <v>952</v>
      </c>
      <c r="C1639" s="246" t="s">
        <v>364</v>
      </c>
      <c r="D1639" s="246" t="s">
        <v>1318</v>
      </c>
      <c r="E1639" s="246" t="s">
        <v>1321</v>
      </c>
      <c r="F1639" s="247">
        <v>4045</v>
      </c>
      <c r="G1639" s="124" t="str">
        <f t="shared" si="26"/>
        <v>0502032008Г090200</v>
      </c>
    </row>
    <row r="1640" spans="1:7" ht="25.5">
      <c r="A1640" s="245" t="s">
        <v>1197</v>
      </c>
      <c r="B1640" s="246" t="s">
        <v>952</v>
      </c>
      <c r="C1640" s="246" t="s">
        <v>364</v>
      </c>
      <c r="D1640" s="246" t="s">
        <v>1318</v>
      </c>
      <c r="E1640" s="246" t="s">
        <v>1198</v>
      </c>
      <c r="F1640" s="247">
        <v>4045</v>
      </c>
      <c r="G1640" s="124" t="str">
        <f t="shared" si="26"/>
        <v>0502032008Г090240</v>
      </c>
    </row>
    <row r="1641" spans="1:7">
      <c r="A1641" s="245" t="s">
        <v>1224</v>
      </c>
      <c r="B1641" s="246" t="s">
        <v>952</v>
      </c>
      <c r="C1641" s="246" t="s">
        <v>364</v>
      </c>
      <c r="D1641" s="246" t="s">
        <v>1318</v>
      </c>
      <c r="E1641" s="246" t="s">
        <v>329</v>
      </c>
      <c r="F1641" s="247">
        <v>4045</v>
      </c>
      <c r="G1641" s="124" t="str">
        <f t="shared" ref="G1641:G1704" si="27">CONCATENATE(C1641,D1641,E1641)</f>
        <v>0502032008Г090244</v>
      </c>
    </row>
    <row r="1642" spans="1:7" ht="25.5">
      <c r="A1642" s="245" t="s">
        <v>35</v>
      </c>
      <c r="B1642" s="246" t="s">
        <v>208</v>
      </c>
      <c r="C1642" s="246" t="s">
        <v>1174</v>
      </c>
      <c r="D1642" s="246" t="s">
        <v>1174</v>
      </c>
      <c r="E1642" s="246" t="s">
        <v>1174</v>
      </c>
      <c r="F1642" s="247">
        <v>268416917.19999999</v>
      </c>
      <c r="G1642" s="124" t="str">
        <f t="shared" si="27"/>
        <v/>
      </c>
    </row>
    <row r="1643" spans="1:7">
      <c r="A1643" s="245" t="s">
        <v>234</v>
      </c>
      <c r="B1643" s="246" t="s">
        <v>208</v>
      </c>
      <c r="C1643" s="246" t="s">
        <v>1135</v>
      </c>
      <c r="D1643" s="246" t="s">
        <v>1174</v>
      </c>
      <c r="E1643" s="246" t="s">
        <v>1174</v>
      </c>
      <c r="F1643" s="247">
        <v>86209370.200000003</v>
      </c>
      <c r="G1643" s="124" t="str">
        <f t="shared" si="27"/>
        <v>0100</v>
      </c>
    </row>
    <row r="1644" spans="1:7" ht="38.25">
      <c r="A1644" s="245" t="s">
        <v>216</v>
      </c>
      <c r="B1644" s="246" t="s">
        <v>208</v>
      </c>
      <c r="C1644" s="246" t="s">
        <v>331</v>
      </c>
      <c r="D1644" s="246" t="s">
        <v>1174</v>
      </c>
      <c r="E1644" s="246" t="s">
        <v>1174</v>
      </c>
      <c r="F1644" s="247">
        <v>21090493</v>
      </c>
      <c r="G1644" s="124" t="str">
        <f t="shared" si="27"/>
        <v>0106</v>
      </c>
    </row>
    <row r="1645" spans="1:7" ht="25.5">
      <c r="A1645" s="245" t="s">
        <v>1375</v>
      </c>
      <c r="B1645" s="246" t="s">
        <v>208</v>
      </c>
      <c r="C1645" s="246" t="s">
        <v>331</v>
      </c>
      <c r="D1645" s="246" t="s">
        <v>999</v>
      </c>
      <c r="E1645" s="246" t="s">
        <v>1174</v>
      </c>
      <c r="F1645" s="247">
        <v>21090493</v>
      </c>
      <c r="G1645" s="124" t="str">
        <f t="shared" si="27"/>
        <v>01061100000000</v>
      </c>
    </row>
    <row r="1646" spans="1:7" ht="25.5">
      <c r="A1646" s="245" t="s">
        <v>492</v>
      </c>
      <c r="B1646" s="246" t="s">
        <v>208</v>
      </c>
      <c r="C1646" s="246" t="s">
        <v>331</v>
      </c>
      <c r="D1646" s="246" t="s">
        <v>1001</v>
      </c>
      <c r="E1646" s="246" t="s">
        <v>1174</v>
      </c>
      <c r="F1646" s="247">
        <v>21090493</v>
      </c>
      <c r="G1646" s="124" t="str">
        <f t="shared" si="27"/>
        <v>01061120000000</v>
      </c>
    </row>
    <row r="1647" spans="1:7" ht="114.75">
      <c r="A1647" s="245" t="s">
        <v>2142</v>
      </c>
      <c r="B1647" s="246" t="s">
        <v>208</v>
      </c>
      <c r="C1647" s="246" t="s">
        <v>331</v>
      </c>
      <c r="D1647" s="246" t="s">
        <v>2143</v>
      </c>
      <c r="E1647" s="246" t="s">
        <v>1174</v>
      </c>
      <c r="F1647" s="247">
        <v>115770</v>
      </c>
      <c r="G1647" s="124" t="str">
        <f t="shared" si="27"/>
        <v>01061120027241</v>
      </c>
    </row>
    <row r="1648" spans="1:7" ht="51">
      <c r="A1648" s="245" t="s">
        <v>1319</v>
      </c>
      <c r="B1648" s="246" t="s">
        <v>208</v>
      </c>
      <c r="C1648" s="246" t="s">
        <v>331</v>
      </c>
      <c r="D1648" s="246" t="s">
        <v>2143</v>
      </c>
      <c r="E1648" s="246" t="s">
        <v>273</v>
      </c>
      <c r="F1648" s="247">
        <v>115770</v>
      </c>
      <c r="G1648" s="124" t="str">
        <f t="shared" si="27"/>
        <v>01061120027241100</v>
      </c>
    </row>
    <row r="1649" spans="1:7" ht="25.5">
      <c r="A1649" s="245" t="s">
        <v>1204</v>
      </c>
      <c r="B1649" s="246" t="s">
        <v>208</v>
      </c>
      <c r="C1649" s="246" t="s">
        <v>331</v>
      </c>
      <c r="D1649" s="246" t="s">
        <v>2143</v>
      </c>
      <c r="E1649" s="246" t="s">
        <v>28</v>
      </c>
      <c r="F1649" s="247">
        <v>115770</v>
      </c>
      <c r="G1649" s="124" t="str">
        <f t="shared" si="27"/>
        <v>01061120027241120</v>
      </c>
    </row>
    <row r="1650" spans="1:7" ht="25.5">
      <c r="A1650" s="245" t="s">
        <v>953</v>
      </c>
      <c r="B1650" s="246" t="s">
        <v>208</v>
      </c>
      <c r="C1650" s="246" t="s">
        <v>331</v>
      </c>
      <c r="D1650" s="246" t="s">
        <v>2143</v>
      </c>
      <c r="E1650" s="246" t="s">
        <v>324</v>
      </c>
      <c r="F1650" s="247">
        <v>88917</v>
      </c>
      <c r="G1650" s="124" t="str">
        <f t="shared" si="27"/>
        <v>01061120027241121</v>
      </c>
    </row>
    <row r="1651" spans="1:7" ht="38.25">
      <c r="A1651" s="245" t="s">
        <v>1054</v>
      </c>
      <c r="B1651" s="246" t="s">
        <v>208</v>
      </c>
      <c r="C1651" s="246" t="s">
        <v>331</v>
      </c>
      <c r="D1651" s="246" t="s">
        <v>2143</v>
      </c>
      <c r="E1651" s="246" t="s">
        <v>1055</v>
      </c>
      <c r="F1651" s="247">
        <v>26853</v>
      </c>
      <c r="G1651" s="124" t="str">
        <f t="shared" si="27"/>
        <v>01061120027241129</v>
      </c>
    </row>
    <row r="1652" spans="1:7" ht="76.5">
      <c r="A1652" s="245" t="s">
        <v>2144</v>
      </c>
      <c r="B1652" s="246" t="s">
        <v>208</v>
      </c>
      <c r="C1652" s="246" t="s">
        <v>331</v>
      </c>
      <c r="D1652" s="246" t="s">
        <v>2145</v>
      </c>
      <c r="E1652" s="246" t="s">
        <v>1174</v>
      </c>
      <c r="F1652" s="247">
        <v>748621</v>
      </c>
      <c r="G1652" s="124" t="str">
        <f t="shared" si="27"/>
        <v>01061120027242</v>
      </c>
    </row>
    <row r="1653" spans="1:7" ht="51">
      <c r="A1653" s="245" t="s">
        <v>1319</v>
      </c>
      <c r="B1653" s="246" t="s">
        <v>208</v>
      </c>
      <c r="C1653" s="246" t="s">
        <v>331</v>
      </c>
      <c r="D1653" s="246" t="s">
        <v>2145</v>
      </c>
      <c r="E1653" s="246" t="s">
        <v>273</v>
      </c>
      <c r="F1653" s="247">
        <v>748621</v>
      </c>
      <c r="G1653" s="124" t="str">
        <f t="shared" si="27"/>
        <v>01061120027242100</v>
      </c>
    </row>
    <row r="1654" spans="1:7" ht="25.5">
      <c r="A1654" s="245" t="s">
        <v>1204</v>
      </c>
      <c r="B1654" s="246" t="s">
        <v>208</v>
      </c>
      <c r="C1654" s="246" t="s">
        <v>331</v>
      </c>
      <c r="D1654" s="246" t="s">
        <v>2145</v>
      </c>
      <c r="E1654" s="246" t="s">
        <v>28</v>
      </c>
      <c r="F1654" s="247">
        <v>748621</v>
      </c>
      <c r="G1654" s="124" t="str">
        <f t="shared" si="27"/>
        <v>01061120027242120</v>
      </c>
    </row>
    <row r="1655" spans="1:7" ht="25.5">
      <c r="A1655" s="245" t="s">
        <v>953</v>
      </c>
      <c r="B1655" s="246" t="s">
        <v>208</v>
      </c>
      <c r="C1655" s="246" t="s">
        <v>331</v>
      </c>
      <c r="D1655" s="246" t="s">
        <v>2145</v>
      </c>
      <c r="E1655" s="246" t="s">
        <v>324</v>
      </c>
      <c r="F1655" s="247">
        <v>574977</v>
      </c>
      <c r="G1655" s="124" t="str">
        <f t="shared" si="27"/>
        <v>01061120027242121</v>
      </c>
    </row>
    <row r="1656" spans="1:7" ht="38.25">
      <c r="A1656" s="245" t="s">
        <v>1054</v>
      </c>
      <c r="B1656" s="246" t="s">
        <v>208</v>
      </c>
      <c r="C1656" s="246" t="s">
        <v>331</v>
      </c>
      <c r="D1656" s="246" t="s">
        <v>2145</v>
      </c>
      <c r="E1656" s="246" t="s">
        <v>1055</v>
      </c>
      <c r="F1656" s="247">
        <v>173644</v>
      </c>
      <c r="G1656" s="124" t="str">
        <f t="shared" si="27"/>
        <v>01061120027242129</v>
      </c>
    </row>
    <row r="1657" spans="1:7" ht="63.75">
      <c r="A1657" s="245" t="s">
        <v>425</v>
      </c>
      <c r="B1657" s="246" t="s">
        <v>208</v>
      </c>
      <c r="C1657" s="246" t="s">
        <v>331</v>
      </c>
      <c r="D1657" s="246" t="s">
        <v>788</v>
      </c>
      <c r="E1657" s="246" t="s">
        <v>1174</v>
      </c>
      <c r="F1657" s="247">
        <v>15967769.25</v>
      </c>
      <c r="G1657" s="124" t="str">
        <f t="shared" si="27"/>
        <v>01061120060000</v>
      </c>
    </row>
    <row r="1658" spans="1:7" ht="51">
      <c r="A1658" s="245" t="s">
        <v>1319</v>
      </c>
      <c r="B1658" s="246" t="s">
        <v>208</v>
      </c>
      <c r="C1658" s="246" t="s">
        <v>331</v>
      </c>
      <c r="D1658" s="246" t="s">
        <v>788</v>
      </c>
      <c r="E1658" s="246" t="s">
        <v>273</v>
      </c>
      <c r="F1658" s="247">
        <v>14124968</v>
      </c>
      <c r="G1658" s="124" t="str">
        <f t="shared" si="27"/>
        <v>01061120060000100</v>
      </c>
    </row>
    <row r="1659" spans="1:7" ht="25.5">
      <c r="A1659" s="245" t="s">
        <v>1204</v>
      </c>
      <c r="B1659" s="246" t="s">
        <v>208</v>
      </c>
      <c r="C1659" s="246" t="s">
        <v>331</v>
      </c>
      <c r="D1659" s="246" t="s">
        <v>788</v>
      </c>
      <c r="E1659" s="246" t="s">
        <v>28</v>
      </c>
      <c r="F1659" s="247">
        <v>14124968</v>
      </c>
      <c r="G1659" s="124" t="str">
        <f t="shared" si="27"/>
        <v>01061120060000120</v>
      </c>
    </row>
    <row r="1660" spans="1:7" ht="25.5">
      <c r="A1660" s="245" t="s">
        <v>953</v>
      </c>
      <c r="B1660" s="246" t="s">
        <v>208</v>
      </c>
      <c r="C1660" s="246" t="s">
        <v>331</v>
      </c>
      <c r="D1660" s="246" t="s">
        <v>788</v>
      </c>
      <c r="E1660" s="246" t="s">
        <v>324</v>
      </c>
      <c r="F1660" s="247">
        <v>10798209</v>
      </c>
      <c r="G1660" s="124" t="str">
        <f t="shared" si="27"/>
        <v>01061120060000121</v>
      </c>
    </row>
    <row r="1661" spans="1:7" ht="38.25">
      <c r="A1661" s="245" t="s">
        <v>325</v>
      </c>
      <c r="B1661" s="246" t="s">
        <v>208</v>
      </c>
      <c r="C1661" s="246" t="s">
        <v>331</v>
      </c>
      <c r="D1661" s="246" t="s">
        <v>788</v>
      </c>
      <c r="E1661" s="246" t="s">
        <v>326</v>
      </c>
      <c r="F1661" s="247">
        <v>65700</v>
      </c>
      <c r="G1661" s="124" t="str">
        <f t="shared" si="27"/>
        <v>01061120060000122</v>
      </c>
    </row>
    <row r="1662" spans="1:7" ht="38.25">
      <c r="A1662" s="245" t="s">
        <v>1054</v>
      </c>
      <c r="B1662" s="246" t="s">
        <v>208</v>
      </c>
      <c r="C1662" s="246" t="s">
        <v>331</v>
      </c>
      <c r="D1662" s="246" t="s">
        <v>788</v>
      </c>
      <c r="E1662" s="246" t="s">
        <v>1055</v>
      </c>
      <c r="F1662" s="247">
        <v>3261059</v>
      </c>
      <c r="G1662" s="124" t="str">
        <f t="shared" si="27"/>
        <v>01061120060000129</v>
      </c>
    </row>
    <row r="1663" spans="1:7" ht="25.5">
      <c r="A1663" s="245" t="s">
        <v>1320</v>
      </c>
      <c r="B1663" s="246" t="s">
        <v>208</v>
      </c>
      <c r="C1663" s="246" t="s">
        <v>331</v>
      </c>
      <c r="D1663" s="246" t="s">
        <v>788</v>
      </c>
      <c r="E1663" s="246" t="s">
        <v>1321</v>
      </c>
      <c r="F1663" s="247">
        <v>1820294</v>
      </c>
      <c r="G1663" s="124" t="str">
        <f t="shared" si="27"/>
        <v>01061120060000200</v>
      </c>
    </row>
    <row r="1664" spans="1:7" ht="25.5">
      <c r="A1664" s="245" t="s">
        <v>1197</v>
      </c>
      <c r="B1664" s="246" t="s">
        <v>208</v>
      </c>
      <c r="C1664" s="246" t="s">
        <v>331</v>
      </c>
      <c r="D1664" s="246" t="s">
        <v>788</v>
      </c>
      <c r="E1664" s="246" t="s">
        <v>1198</v>
      </c>
      <c r="F1664" s="247">
        <v>1820294</v>
      </c>
      <c r="G1664" s="124" t="str">
        <f t="shared" si="27"/>
        <v>01061120060000240</v>
      </c>
    </row>
    <row r="1665" spans="1:7">
      <c r="A1665" s="245" t="s">
        <v>1224</v>
      </c>
      <c r="B1665" s="246" t="s">
        <v>208</v>
      </c>
      <c r="C1665" s="246" t="s">
        <v>331</v>
      </c>
      <c r="D1665" s="246" t="s">
        <v>788</v>
      </c>
      <c r="E1665" s="246" t="s">
        <v>329</v>
      </c>
      <c r="F1665" s="247">
        <v>1820294</v>
      </c>
      <c r="G1665" s="124" t="str">
        <f t="shared" si="27"/>
        <v>01061120060000244</v>
      </c>
    </row>
    <row r="1666" spans="1:7">
      <c r="A1666" s="245" t="s">
        <v>1322</v>
      </c>
      <c r="B1666" s="246" t="s">
        <v>208</v>
      </c>
      <c r="C1666" s="246" t="s">
        <v>331</v>
      </c>
      <c r="D1666" s="246" t="s">
        <v>788</v>
      </c>
      <c r="E1666" s="246" t="s">
        <v>1323</v>
      </c>
      <c r="F1666" s="247">
        <v>22507.25</v>
      </c>
      <c r="G1666" s="124" t="str">
        <f t="shared" si="27"/>
        <v>01061120060000800</v>
      </c>
    </row>
    <row r="1667" spans="1:7">
      <c r="A1667" s="245" t="s">
        <v>1211</v>
      </c>
      <c r="B1667" s="246" t="s">
        <v>208</v>
      </c>
      <c r="C1667" s="246" t="s">
        <v>331</v>
      </c>
      <c r="D1667" s="246" t="s">
        <v>788</v>
      </c>
      <c r="E1667" s="246" t="s">
        <v>201</v>
      </c>
      <c r="F1667" s="247">
        <v>4582.93</v>
      </c>
      <c r="G1667" s="124" t="str">
        <f t="shared" si="27"/>
        <v>01061120060000830</v>
      </c>
    </row>
    <row r="1668" spans="1:7" ht="25.5">
      <c r="A1668" s="245" t="s">
        <v>1163</v>
      </c>
      <c r="B1668" s="246" t="s">
        <v>208</v>
      </c>
      <c r="C1668" s="246" t="s">
        <v>331</v>
      </c>
      <c r="D1668" s="246" t="s">
        <v>788</v>
      </c>
      <c r="E1668" s="246" t="s">
        <v>432</v>
      </c>
      <c r="F1668" s="247">
        <v>4582.93</v>
      </c>
      <c r="G1668" s="124" t="str">
        <f t="shared" si="27"/>
        <v>01061120060000831</v>
      </c>
    </row>
    <row r="1669" spans="1:7">
      <c r="A1669" s="245" t="s">
        <v>1202</v>
      </c>
      <c r="B1669" s="246" t="s">
        <v>208</v>
      </c>
      <c r="C1669" s="246" t="s">
        <v>331</v>
      </c>
      <c r="D1669" s="246" t="s">
        <v>788</v>
      </c>
      <c r="E1669" s="246" t="s">
        <v>1203</v>
      </c>
      <c r="F1669" s="247">
        <v>17924.32</v>
      </c>
      <c r="G1669" s="124" t="str">
        <f t="shared" si="27"/>
        <v>01061120060000850</v>
      </c>
    </row>
    <row r="1670" spans="1:7">
      <c r="A1670" s="245" t="s">
        <v>1057</v>
      </c>
      <c r="B1670" s="246" t="s">
        <v>208</v>
      </c>
      <c r="C1670" s="246" t="s">
        <v>331</v>
      </c>
      <c r="D1670" s="246" t="s">
        <v>788</v>
      </c>
      <c r="E1670" s="246" t="s">
        <v>1058</v>
      </c>
      <c r="F1670" s="247">
        <v>17924.32</v>
      </c>
      <c r="G1670" s="124" t="str">
        <f t="shared" si="27"/>
        <v>01061120060000853</v>
      </c>
    </row>
    <row r="1671" spans="1:7" ht="89.25">
      <c r="A1671" s="245" t="s">
        <v>535</v>
      </c>
      <c r="B1671" s="246" t="s">
        <v>208</v>
      </c>
      <c r="C1671" s="246" t="s">
        <v>331</v>
      </c>
      <c r="D1671" s="246" t="s">
        <v>789</v>
      </c>
      <c r="E1671" s="246" t="s">
        <v>1174</v>
      </c>
      <c r="F1671" s="247">
        <v>704000</v>
      </c>
      <c r="G1671" s="124" t="str">
        <f t="shared" si="27"/>
        <v>01061120061000</v>
      </c>
    </row>
    <row r="1672" spans="1:7" ht="51">
      <c r="A1672" s="245" t="s">
        <v>1319</v>
      </c>
      <c r="B1672" s="246" t="s">
        <v>208</v>
      </c>
      <c r="C1672" s="246" t="s">
        <v>331</v>
      </c>
      <c r="D1672" s="246" t="s">
        <v>789</v>
      </c>
      <c r="E1672" s="246" t="s">
        <v>273</v>
      </c>
      <c r="F1672" s="247">
        <v>704000</v>
      </c>
      <c r="G1672" s="124" t="str">
        <f t="shared" si="27"/>
        <v>01061120061000100</v>
      </c>
    </row>
    <row r="1673" spans="1:7" ht="25.5">
      <c r="A1673" s="245" t="s">
        <v>1204</v>
      </c>
      <c r="B1673" s="246" t="s">
        <v>208</v>
      </c>
      <c r="C1673" s="246" t="s">
        <v>331</v>
      </c>
      <c r="D1673" s="246" t="s">
        <v>789</v>
      </c>
      <c r="E1673" s="246" t="s">
        <v>28</v>
      </c>
      <c r="F1673" s="247">
        <v>704000</v>
      </c>
      <c r="G1673" s="124" t="str">
        <f t="shared" si="27"/>
        <v>01061120061000120</v>
      </c>
    </row>
    <row r="1674" spans="1:7" ht="25.5">
      <c r="A1674" s="245" t="s">
        <v>953</v>
      </c>
      <c r="B1674" s="246" t="s">
        <v>208</v>
      </c>
      <c r="C1674" s="246" t="s">
        <v>331</v>
      </c>
      <c r="D1674" s="246" t="s">
        <v>789</v>
      </c>
      <c r="E1674" s="246" t="s">
        <v>324</v>
      </c>
      <c r="F1674" s="247">
        <v>540707</v>
      </c>
      <c r="G1674" s="124" t="str">
        <f t="shared" si="27"/>
        <v>01061120061000121</v>
      </c>
    </row>
    <row r="1675" spans="1:7" ht="38.25">
      <c r="A1675" s="245" t="s">
        <v>1054</v>
      </c>
      <c r="B1675" s="246" t="s">
        <v>208</v>
      </c>
      <c r="C1675" s="246" t="s">
        <v>331</v>
      </c>
      <c r="D1675" s="246" t="s">
        <v>789</v>
      </c>
      <c r="E1675" s="246" t="s">
        <v>1055</v>
      </c>
      <c r="F1675" s="247">
        <v>163293</v>
      </c>
      <c r="G1675" s="124" t="str">
        <f t="shared" si="27"/>
        <v>01061120061000129</v>
      </c>
    </row>
    <row r="1676" spans="1:7" ht="76.5">
      <c r="A1676" s="245" t="s">
        <v>585</v>
      </c>
      <c r="B1676" s="246" t="s">
        <v>208</v>
      </c>
      <c r="C1676" s="246" t="s">
        <v>331</v>
      </c>
      <c r="D1676" s="246" t="s">
        <v>790</v>
      </c>
      <c r="E1676" s="246" t="s">
        <v>1174</v>
      </c>
      <c r="F1676" s="247">
        <v>251132.75</v>
      </c>
      <c r="G1676" s="124" t="str">
        <f t="shared" si="27"/>
        <v>01061120067000</v>
      </c>
    </row>
    <row r="1677" spans="1:7" ht="51">
      <c r="A1677" s="245" t="s">
        <v>1319</v>
      </c>
      <c r="B1677" s="246" t="s">
        <v>208</v>
      </c>
      <c r="C1677" s="246" t="s">
        <v>331</v>
      </c>
      <c r="D1677" s="246" t="s">
        <v>790</v>
      </c>
      <c r="E1677" s="246" t="s">
        <v>273</v>
      </c>
      <c r="F1677" s="247">
        <v>251132.75</v>
      </c>
      <c r="G1677" s="124" t="str">
        <f t="shared" si="27"/>
        <v>01061120067000100</v>
      </c>
    </row>
    <row r="1678" spans="1:7" ht="25.5">
      <c r="A1678" s="245" t="s">
        <v>1204</v>
      </c>
      <c r="B1678" s="246" t="s">
        <v>208</v>
      </c>
      <c r="C1678" s="246" t="s">
        <v>331</v>
      </c>
      <c r="D1678" s="246" t="s">
        <v>790</v>
      </c>
      <c r="E1678" s="246" t="s">
        <v>28</v>
      </c>
      <c r="F1678" s="247">
        <v>251132.75</v>
      </c>
      <c r="G1678" s="124" t="str">
        <f t="shared" si="27"/>
        <v>01061120067000120</v>
      </c>
    </row>
    <row r="1679" spans="1:7" ht="38.25">
      <c r="A1679" s="245" t="s">
        <v>325</v>
      </c>
      <c r="B1679" s="246" t="s">
        <v>208</v>
      </c>
      <c r="C1679" s="246" t="s">
        <v>331</v>
      </c>
      <c r="D1679" s="246" t="s">
        <v>790</v>
      </c>
      <c r="E1679" s="246" t="s">
        <v>326</v>
      </c>
      <c r="F1679" s="247">
        <v>251132.75</v>
      </c>
      <c r="G1679" s="124" t="str">
        <f t="shared" si="27"/>
        <v>01061120067000122</v>
      </c>
    </row>
    <row r="1680" spans="1:7" ht="76.5">
      <c r="A1680" s="245" t="s">
        <v>933</v>
      </c>
      <c r="B1680" s="246" t="s">
        <v>208</v>
      </c>
      <c r="C1680" s="246" t="s">
        <v>331</v>
      </c>
      <c r="D1680" s="246" t="s">
        <v>932</v>
      </c>
      <c r="E1680" s="246" t="s">
        <v>1174</v>
      </c>
      <c r="F1680" s="247">
        <v>1682095</v>
      </c>
      <c r="G1680" s="124" t="str">
        <f t="shared" si="27"/>
        <v>0106112006Б000</v>
      </c>
    </row>
    <row r="1681" spans="1:7" ht="51">
      <c r="A1681" s="245" t="s">
        <v>1319</v>
      </c>
      <c r="B1681" s="246" t="s">
        <v>208</v>
      </c>
      <c r="C1681" s="246" t="s">
        <v>331</v>
      </c>
      <c r="D1681" s="246" t="s">
        <v>932</v>
      </c>
      <c r="E1681" s="246" t="s">
        <v>273</v>
      </c>
      <c r="F1681" s="247">
        <v>1682095</v>
      </c>
      <c r="G1681" s="124" t="str">
        <f t="shared" si="27"/>
        <v>0106112006Б000100</v>
      </c>
    </row>
    <row r="1682" spans="1:7" ht="25.5">
      <c r="A1682" s="245" t="s">
        <v>1204</v>
      </c>
      <c r="B1682" s="246" t="s">
        <v>208</v>
      </c>
      <c r="C1682" s="246" t="s">
        <v>331</v>
      </c>
      <c r="D1682" s="246" t="s">
        <v>932</v>
      </c>
      <c r="E1682" s="246" t="s">
        <v>28</v>
      </c>
      <c r="F1682" s="247">
        <v>1682095</v>
      </c>
      <c r="G1682" s="124" t="str">
        <f t="shared" si="27"/>
        <v>0106112006Б000120</v>
      </c>
    </row>
    <row r="1683" spans="1:7" ht="25.5">
      <c r="A1683" s="245" t="s">
        <v>953</v>
      </c>
      <c r="B1683" s="246" t="s">
        <v>208</v>
      </c>
      <c r="C1683" s="246" t="s">
        <v>331</v>
      </c>
      <c r="D1683" s="246" t="s">
        <v>932</v>
      </c>
      <c r="E1683" s="246" t="s">
        <v>324</v>
      </c>
      <c r="F1683" s="247">
        <v>1291932</v>
      </c>
      <c r="G1683" s="124" t="str">
        <f t="shared" si="27"/>
        <v>0106112006Б000121</v>
      </c>
    </row>
    <row r="1684" spans="1:7" ht="38.25">
      <c r="A1684" s="245" t="s">
        <v>1054</v>
      </c>
      <c r="B1684" s="246" t="s">
        <v>208</v>
      </c>
      <c r="C1684" s="246" t="s">
        <v>331</v>
      </c>
      <c r="D1684" s="246" t="s">
        <v>932</v>
      </c>
      <c r="E1684" s="246" t="s">
        <v>1055</v>
      </c>
      <c r="F1684" s="247">
        <v>390163</v>
      </c>
      <c r="G1684" s="124" t="str">
        <f t="shared" si="27"/>
        <v>0106112006Б000129</v>
      </c>
    </row>
    <row r="1685" spans="1:7" ht="51">
      <c r="A1685" s="245" t="s">
        <v>586</v>
      </c>
      <c r="B1685" s="246" t="s">
        <v>208</v>
      </c>
      <c r="C1685" s="246" t="s">
        <v>331</v>
      </c>
      <c r="D1685" s="246" t="s">
        <v>791</v>
      </c>
      <c r="E1685" s="246" t="s">
        <v>1174</v>
      </c>
      <c r="F1685" s="247">
        <v>657685</v>
      </c>
      <c r="G1685" s="124" t="str">
        <f t="shared" si="27"/>
        <v>0106112006Г000</v>
      </c>
    </row>
    <row r="1686" spans="1:7" ht="25.5">
      <c r="A1686" s="245" t="s">
        <v>1320</v>
      </c>
      <c r="B1686" s="246" t="s">
        <v>208</v>
      </c>
      <c r="C1686" s="246" t="s">
        <v>331</v>
      </c>
      <c r="D1686" s="246" t="s">
        <v>791</v>
      </c>
      <c r="E1686" s="246" t="s">
        <v>1321</v>
      </c>
      <c r="F1686" s="247">
        <v>657685</v>
      </c>
      <c r="G1686" s="124" t="str">
        <f t="shared" si="27"/>
        <v>0106112006Г000200</v>
      </c>
    </row>
    <row r="1687" spans="1:7" ht="25.5">
      <c r="A1687" s="245" t="s">
        <v>1197</v>
      </c>
      <c r="B1687" s="246" t="s">
        <v>208</v>
      </c>
      <c r="C1687" s="246" t="s">
        <v>331</v>
      </c>
      <c r="D1687" s="246" t="s">
        <v>791</v>
      </c>
      <c r="E1687" s="246" t="s">
        <v>1198</v>
      </c>
      <c r="F1687" s="247">
        <v>657685</v>
      </c>
      <c r="G1687" s="124" t="str">
        <f t="shared" si="27"/>
        <v>0106112006Г000240</v>
      </c>
    </row>
    <row r="1688" spans="1:7">
      <c r="A1688" s="245" t="s">
        <v>1224</v>
      </c>
      <c r="B1688" s="246" t="s">
        <v>208</v>
      </c>
      <c r="C1688" s="246" t="s">
        <v>331</v>
      </c>
      <c r="D1688" s="246" t="s">
        <v>791</v>
      </c>
      <c r="E1688" s="246" t="s">
        <v>329</v>
      </c>
      <c r="F1688" s="247">
        <v>13710</v>
      </c>
      <c r="G1688" s="124" t="str">
        <f t="shared" si="27"/>
        <v>0106112006Г000244</v>
      </c>
    </row>
    <row r="1689" spans="1:7">
      <c r="A1689" s="245" t="s">
        <v>1706</v>
      </c>
      <c r="B1689" s="246" t="s">
        <v>208</v>
      </c>
      <c r="C1689" s="246" t="s">
        <v>331</v>
      </c>
      <c r="D1689" s="246" t="s">
        <v>791</v>
      </c>
      <c r="E1689" s="246" t="s">
        <v>1707</v>
      </c>
      <c r="F1689" s="247">
        <v>643975</v>
      </c>
      <c r="G1689" s="124" t="str">
        <f t="shared" si="27"/>
        <v>0106112006Г000247</v>
      </c>
    </row>
    <row r="1690" spans="1:7" ht="63.75">
      <c r="A1690" s="245" t="s">
        <v>1877</v>
      </c>
      <c r="B1690" s="246" t="s">
        <v>208</v>
      </c>
      <c r="C1690" s="246" t="s">
        <v>331</v>
      </c>
      <c r="D1690" s="246" t="s">
        <v>1878</v>
      </c>
      <c r="E1690" s="246" t="s">
        <v>1174</v>
      </c>
      <c r="F1690" s="247">
        <v>5525</v>
      </c>
      <c r="G1690" s="124" t="str">
        <f t="shared" si="27"/>
        <v>0106112006М000</v>
      </c>
    </row>
    <row r="1691" spans="1:7" ht="25.5">
      <c r="A1691" s="245" t="s">
        <v>1320</v>
      </c>
      <c r="B1691" s="246" t="s">
        <v>208</v>
      </c>
      <c r="C1691" s="246" t="s">
        <v>331</v>
      </c>
      <c r="D1691" s="246" t="s">
        <v>1878</v>
      </c>
      <c r="E1691" s="246" t="s">
        <v>1321</v>
      </c>
      <c r="F1691" s="247">
        <v>5525</v>
      </c>
      <c r="G1691" s="124" t="str">
        <f t="shared" si="27"/>
        <v>0106112006М000200</v>
      </c>
    </row>
    <row r="1692" spans="1:7" ht="25.5">
      <c r="A1692" s="245" t="s">
        <v>1197</v>
      </c>
      <c r="B1692" s="246" t="s">
        <v>208</v>
      </c>
      <c r="C1692" s="246" t="s">
        <v>331</v>
      </c>
      <c r="D1692" s="246" t="s">
        <v>1878</v>
      </c>
      <c r="E1692" s="246" t="s">
        <v>1198</v>
      </c>
      <c r="F1692" s="247">
        <v>5525</v>
      </c>
      <c r="G1692" s="124" t="str">
        <f t="shared" si="27"/>
        <v>0106112006М000240</v>
      </c>
    </row>
    <row r="1693" spans="1:7">
      <c r="A1693" s="245" t="s">
        <v>1224</v>
      </c>
      <c r="B1693" s="246" t="s">
        <v>208</v>
      </c>
      <c r="C1693" s="246" t="s">
        <v>331</v>
      </c>
      <c r="D1693" s="246" t="s">
        <v>1878</v>
      </c>
      <c r="E1693" s="246" t="s">
        <v>329</v>
      </c>
      <c r="F1693" s="247">
        <v>5525</v>
      </c>
      <c r="G1693" s="124" t="str">
        <f t="shared" si="27"/>
        <v>0106112006М000244</v>
      </c>
    </row>
    <row r="1694" spans="1:7" ht="51">
      <c r="A1694" s="245" t="s">
        <v>969</v>
      </c>
      <c r="B1694" s="246" t="s">
        <v>208</v>
      </c>
      <c r="C1694" s="246" t="s">
        <v>331</v>
      </c>
      <c r="D1694" s="246" t="s">
        <v>970</v>
      </c>
      <c r="E1694" s="246" t="s">
        <v>1174</v>
      </c>
      <c r="F1694" s="247">
        <v>225348</v>
      </c>
      <c r="G1694" s="124" t="str">
        <f t="shared" si="27"/>
        <v>0106112006Э000</v>
      </c>
    </row>
    <row r="1695" spans="1:7" ht="25.5">
      <c r="A1695" s="245" t="s">
        <v>1320</v>
      </c>
      <c r="B1695" s="246" t="s">
        <v>208</v>
      </c>
      <c r="C1695" s="246" t="s">
        <v>331</v>
      </c>
      <c r="D1695" s="246" t="s">
        <v>970</v>
      </c>
      <c r="E1695" s="246" t="s">
        <v>1321</v>
      </c>
      <c r="F1695" s="247">
        <v>225348</v>
      </c>
      <c r="G1695" s="124" t="str">
        <f t="shared" si="27"/>
        <v>0106112006Э000200</v>
      </c>
    </row>
    <row r="1696" spans="1:7" ht="25.5">
      <c r="A1696" s="245" t="s">
        <v>1197</v>
      </c>
      <c r="B1696" s="246" t="s">
        <v>208</v>
      </c>
      <c r="C1696" s="246" t="s">
        <v>331</v>
      </c>
      <c r="D1696" s="246" t="s">
        <v>970</v>
      </c>
      <c r="E1696" s="246" t="s">
        <v>1198</v>
      </c>
      <c r="F1696" s="247">
        <v>225348</v>
      </c>
      <c r="G1696" s="124" t="str">
        <f t="shared" si="27"/>
        <v>0106112006Э000240</v>
      </c>
    </row>
    <row r="1697" spans="1:7">
      <c r="A1697" s="245" t="s">
        <v>1706</v>
      </c>
      <c r="B1697" s="246" t="s">
        <v>208</v>
      </c>
      <c r="C1697" s="246" t="s">
        <v>331</v>
      </c>
      <c r="D1697" s="246" t="s">
        <v>970</v>
      </c>
      <c r="E1697" s="246" t="s">
        <v>1707</v>
      </c>
      <c r="F1697" s="247">
        <v>225348</v>
      </c>
      <c r="G1697" s="124" t="str">
        <f t="shared" si="27"/>
        <v>0106112006Э000247</v>
      </c>
    </row>
    <row r="1698" spans="1:7" ht="63.75">
      <c r="A1698" s="245" t="s">
        <v>536</v>
      </c>
      <c r="B1698" s="246" t="s">
        <v>208</v>
      </c>
      <c r="C1698" s="246" t="s">
        <v>331</v>
      </c>
      <c r="D1698" s="246" t="s">
        <v>792</v>
      </c>
      <c r="E1698" s="246" t="s">
        <v>1174</v>
      </c>
      <c r="F1698" s="247">
        <v>709547</v>
      </c>
      <c r="G1698" s="124" t="str">
        <f t="shared" si="27"/>
        <v>010611200Ч0060</v>
      </c>
    </row>
    <row r="1699" spans="1:7" ht="51">
      <c r="A1699" s="245" t="s">
        <v>1319</v>
      </c>
      <c r="B1699" s="246" t="s">
        <v>208</v>
      </c>
      <c r="C1699" s="246" t="s">
        <v>331</v>
      </c>
      <c r="D1699" s="246" t="s">
        <v>792</v>
      </c>
      <c r="E1699" s="246" t="s">
        <v>273</v>
      </c>
      <c r="F1699" s="247">
        <v>709547</v>
      </c>
      <c r="G1699" s="124" t="str">
        <f t="shared" si="27"/>
        <v>010611200Ч0060100</v>
      </c>
    </row>
    <row r="1700" spans="1:7" ht="25.5">
      <c r="A1700" s="245" t="s">
        <v>1204</v>
      </c>
      <c r="B1700" s="246" t="s">
        <v>208</v>
      </c>
      <c r="C1700" s="246" t="s">
        <v>331</v>
      </c>
      <c r="D1700" s="246" t="s">
        <v>792</v>
      </c>
      <c r="E1700" s="246" t="s">
        <v>28</v>
      </c>
      <c r="F1700" s="247">
        <v>709547</v>
      </c>
      <c r="G1700" s="124" t="str">
        <f t="shared" si="27"/>
        <v>010611200Ч0060120</v>
      </c>
    </row>
    <row r="1701" spans="1:7" ht="25.5">
      <c r="A1701" s="245" t="s">
        <v>953</v>
      </c>
      <c r="B1701" s="246" t="s">
        <v>208</v>
      </c>
      <c r="C1701" s="246" t="s">
        <v>331</v>
      </c>
      <c r="D1701" s="246" t="s">
        <v>792</v>
      </c>
      <c r="E1701" s="246" t="s">
        <v>324</v>
      </c>
      <c r="F1701" s="247">
        <v>544967</v>
      </c>
      <c r="G1701" s="124" t="str">
        <f t="shared" si="27"/>
        <v>010611200Ч0060121</v>
      </c>
    </row>
    <row r="1702" spans="1:7" ht="38.25">
      <c r="A1702" s="245" t="s">
        <v>1054</v>
      </c>
      <c r="B1702" s="246" t="s">
        <v>208</v>
      </c>
      <c r="C1702" s="246" t="s">
        <v>331</v>
      </c>
      <c r="D1702" s="246" t="s">
        <v>792</v>
      </c>
      <c r="E1702" s="246" t="s">
        <v>1055</v>
      </c>
      <c r="F1702" s="247">
        <v>164580</v>
      </c>
      <c r="G1702" s="124" t="str">
        <f t="shared" si="27"/>
        <v>010611200Ч0060129</v>
      </c>
    </row>
    <row r="1703" spans="1:7" ht="89.25">
      <c r="A1703" s="245" t="s">
        <v>1376</v>
      </c>
      <c r="B1703" s="246" t="s">
        <v>208</v>
      </c>
      <c r="C1703" s="246" t="s">
        <v>331</v>
      </c>
      <c r="D1703" s="246" t="s">
        <v>1377</v>
      </c>
      <c r="E1703" s="246" t="s">
        <v>1174</v>
      </c>
      <c r="F1703" s="247">
        <v>23000</v>
      </c>
      <c r="G1703" s="124" t="str">
        <f t="shared" si="27"/>
        <v>010611200Ч0070</v>
      </c>
    </row>
    <row r="1704" spans="1:7" ht="25.5">
      <c r="A1704" s="245" t="s">
        <v>1320</v>
      </c>
      <c r="B1704" s="246" t="s">
        <v>208</v>
      </c>
      <c r="C1704" s="246" t="s">
        <v>331</v>
      </c>
      <c r="D1704" s="246" t="s">
        <v>1377</v>
      </c>
      <c r="E1704" s="246" t="s">
        <v>1321</v>
      </c>
      <c r="F1704" s="247">
        <v>23000</v>
      </c>
      <c r="G1704" s="124" t="str">
        <f t="shared" si="27"/>
        <v>010611200Ч0070200</v>
      </c>
    </row>
    <row r="1705" spans="1:7" ht="25.5">
      <c r="A1705" s="245" t="s">
        <v>1197</v>
      </c>
      <c r="B1705" s="246" t="s">
        <v>208</v>
      </c>
      <c r="C1705" s="246" t="s">
        <v>331</v>
      </c>
      <c r="D1705" s="246" t="s">
        <v>1377</v>
      </c>
      <c r="E1705" s="246" t="s">
        <v>1198</v>
      </c>
      <c r="F1705" s="247">
        <v>23000</v>
      </c>
      <c r="G1705" s="124" t="str">
        <f t="shared" ref="G1705:G1768" si="28">CONCATENATE(C1705,D1705,E1705)</f>
        <v>010611200Ч0070240</v>
      </c>
    </row>
    <row r="1706" spans="1:7">
      <c r="A1706" s="245" t="s">
        <v>1224</v>
      </c>
      <c r="B1706" s="246" t="s">
        <v>208</v>
      </c>
      <c r="C1706" s="246" t="s">
        <v>331</v>
      </c>
      <c r="D1706" s="246" t="s">
        <v>1377</v>
      </c>
      <c r="E1706" s="246" t="s">
        <v>329</v>
      </c>
      <c r="F1706" s="247">
        <v>23000</v>
      </c>
      <c r="G1706" s="124" t="str">
        <f t="shared" si="28"/>
        <v>010611200Ч0070244</v>
      </c>
    </row>
    <row r="1707" spans="1:7">
      <c r="A1707" s="245" t="s">
        <v>60</v>
      </c>
      <c r="B1707" s="246" t="s">
        <v>208</v>
      </c>
      <c r="C1707" s="246" t="s">
        <v>426</v>
      </c>
      <c r="D1707" s="246" t="s">
        <v>1174</v>
      </c>
      <c r="E1707" s="246" t="s">
        <v>1174</v>
      </c>
      <c r="F1707" s="247">
        <v>1351400</v>
      </c>
      <c r="G1707" s="124" t="str">
        <f t="shared" si="28"/>
        <v>0111</v>
      </c>
    </row>
    <row r="1708" spans="1:7" ht="25.5">
      <c r="A1708" s="245" t="s">
        <v>601</v>
      </c>
      <c r="B1708" s="246" t="s">
        <v>208</v>
      </c>
      <c r="C1708" s="246" t="s">
        <v>426</v>
      </c>
      <c r="D1708" s="246" t="s">
        <v>1011</v>
      </c>
      <c r="E1708" s="246" t="s">
        <v>1174</v>
      </c>
      <c r="F1708" s="247">
        <v>1351400</v>
      </c>
      <c r="G1708" s="124" t="str">
        <f t="shared" si="28"/>
        <v>01119000000000</v>
      </c>
    </row>
    <row r="1709" spans="1:7" ht="38.25">
      <c r="A1709" s="245" t="s">
        <v>427</v>
      </c>
      <c r="B1709" s="246" t="s">
        <v>208</v>
      </c>
      <c r="C1709" s="246" t="s">
        <v>426</v>
      </c>
      <c r="D1709" s="246" t="s">
        <v>1012</v>
      </c>
      <c r="E1709" s="246" t="s">
        <v>1174</v>
      </c>
      <c r="F1709" s="247">
        <v>1351400</v>
      </c>
      <c r="G1709" s="124" t="str">
        <f t="shared" si="28"/>
        <v>01119010000000</v>
      </c>
    </row>
    <row r="1710" spans="1:7" ht="38.25">
      <c r="A1710" s="245" t="s">
        <v>427</v>
      </c>
      <c r="B1710" s="246" t="s">
        <v>208</v>
      </c>
      <c r="C1710" s="246" t="s">
        <v>426</v>
      </c>
      <c r="D1710" s="246" t="s">
        <v>793</v>
      </c>
      <c r="E1710" s="246" t="s">
        <v>1174</v>
      </c>
      <c r="F1710" s="247">
        <v>1351400</v>
      </c>
      <c r="G1710" s="124" t="str">
        <f t="shared" si="28"/>
        <v>01119010080000</v>
      </c>
    </row>
    <row r="1711" spans="1:7">
      <c r="A1711" s="245" t="s">
        <v>1322</v>
      </c>
      <c r="B1711" s="246" t="s">
        <v>208</v>
      </c>
      <c r="C1711" s="246" t="s">
        <v>426</v>
      </c>
      <c r="D1711" s="246" t="s">
        <v>793</v>
      </c>
      <c r="E1711" s="246" t="s">
        <v>1323</v>
      </c>
      <c r="F1711" s="247">
        <v>1351400</v>
      </c>
      <c r="G1711" s="124" t="str">
        <f t="shared" si="28"/>
        <v>01119010080000800</v>
      </c>
    </row>
    <row r="1712" spans="1:7">
      <c r="A1712" s="245" t="s">
        <v>428</v>
      </c>
      <c r="B1712" s="246" t="s">
        <v>208</v>
      </c>
      <c r="C1712" s="246" t="s">
        <v>426</v>
      </c>
      <c r="D1712" s="246" t="s">
        <v>793</v>
      </c>
      <c r="E1712" s="246" t="s">
        <v>429</v>
      </c>
      <c r="F1712" s="247">
        <v>1351400</v>
      </c>
      <c r="G1712" s="124" t="str">
        <f t="shared" si="28"/>
        <v>01119010080000870</v>
      </c>
    </row>
    <row r="1713" spans="1:7">
      <c r="A1713" s="245" t="s">
        <v>217</v>
      </c>
      <c r="B1713" s="246" t="s">
        <v>208</v>
      </c>
      <c r="C1713" s="246" t="s">
        <v>337</v>
      </c>
      <c r="D1713" s="246" t="s">
        <v>1174</v>
      </c>
      <c r="E1713" s="246" t="s">
        <v>1174</v>
      </c>
      <c r="F1713" s="247">
        <v>63767477.200000003</v>
      </c>
      <c r="G1713" s="124" t="str">
        <f t="shared" si="28"/>
        <v>0113</v>
      </c>
    </row>
    <row r="1714" spans="1:7" ht="25.5">
      <c r="A1714" s="245" t="s">
        <v>1375</v>
      </c>
      <c r="B1714" s="246" t="s">
        <v>208</v>
      </c>
      <c r="C1714" s="246" t="s">
        <v>337</v>
      </c>
      <c r="D1714" s="246" t="s">
        <v>999</v>
      </c>
      <c r="E1714" s="246" t="s">
        <v>1174</v>
      </c>
      <c r="F1714" s="247">
        <v>311600</v>
      </c>
      <c r="G1714" s="124" t="str">
        <f t="shared" si="28"/>
        <v>01131100000000</v>
      </c>
    </row>
    <row r="1715" spans="1:7" ht="51">
      <c r="A1715" s="245" t="s">
        <v>1378</v>
      </c>
      <c r="B1715" s="246" t="s">
        <v>208</v>
      </c>
      <c r="C1715" s="246" t="s">
        <v>337</v>
      </c>
      <c r="D1715" s="246" t="s">
        <v>1000</v>
      </c>
      <c r="E1715" s="246" t="s">
        <v>1174</v>
      </c>
      <c r="F1715" s="247">
        <v>311600</v>
      </c>
      <c r="G1715" s="124" t="str">
        <f t="shared" si="28"/>
        <v>01131110000000</v>
      </c>
    </row>
    <row r="1716" spans="1:7" ht="114.75">
      <c r="A1716" s="245" t="s">
        <v>1483</v>
      </c>
      <c r="B1716" s="246" t="s">
        <v>208</v>
      </c>
      <c r="C1716" s="246" t="s">
        <v>337</v>
      </c>
      <c r="D1716" s="246" t="s">
        <v>794</v>
      </c>
      <c r="E1716" s="246" t="s">
        <v>1174</v>
      </c>
      <c r="F1716" s="247">
        <v>311600</v>
      </c>
      <c r="G1716" s="124" t="str">
        <f t="shared" si="28"/>
        <v>01131110075140</v>
      </c>
    </row>
    <row r="1717" spans="1:7">
      <c r="A1717" s="245" t="s">
        <v>1330</v>
      </c>
      <c r="B1717" s="246" t="s">
        <v>208</v>
      </c>
      <c r="C1717" s="246" t="s">
        <v>337</v>
      </c>
      <c r="D1717" s="246" t="s">
        <v>794</v>
      </c>
      <c r="E1717" s="246" t="s">
        <v>1331</v>
      </c>
      <c r="F1717" s="247">
        <v>311600</v>
      </c>
      <c r="G1717" s="124" t="str">
        <f t="shared" si="28"/>
        <v>01131110075140500</v>
      </c>
    </row>
    <row r="1718" spans="1:7">
      <c r="A1718" s="245" t="s">
        <v>434</v>
      </c>
      <c r="B1718" s="246" t="s">
        <v>208</v>
      </c>
      <c r="C1718" s="246" t="s">
        <v>337</v>
      </c>
      <c r="D1718" s="246" t="s">
        <v>794</v>
      </c>
      <c r="E1718" s="246" t="s">
        <v>435</v>
      </c>
      <c r="F1718" s="247">
        <v>311600</v>
      </c>
      <c r="G1718" s="124" t="str">
        <f t="shared" si="28"/>
        <v>01131110075140530</v>
      </c>
    </row>
    <row r="1719" spans="1:7" ht="25.5">
      <c r="A1719" s="245" t="s">
        <v>601</v>
      </c>
      <c r="B1719" s="246" t="s">
        <v>208</v>
      </c>
      <c r="C1719" s="246" t="s">
        <v>337</v>
      </c>
      <c r="D1719" s="246" t="s">
        <v>1011</v>
      </c>
      <c r="E1719" s="246" t="s">
        <v>1174</v>
      </c>
      <c r="F1719" s="247">
        <v>63455877.200000003</v>
      </c>
      <c r="G1719" s="124" t="str">
        <f t="shared" si="28"/>
        <v>01139000000000</v>
      </c>
    </row>
    <row r="1720" spans="1:7" ht="25.5">
      <c r="A1720" s="245" t="s">
        <v>431</v>
      </c>
      <c r="B1720" s="246" t="s">
        <v>208</v>
      </c>
      <c r="C1720" s="246" t="s">
        <v>337</v>
      </c>
      <c r="D1720" s="246" t="s">
        <v>1015</v>
      </c>
      <c r="E1720" s="246" t="s">
        <v>1174</v>
      </c>
      <c r="F1720" s="247">
        <v>63455877.200000003</v>
      </c>
      <c r="G1720" s="124" t="str">
        <f t="shared" si="28"/>
        <v>01139090000000</v>
      </c>
    </row>
    <row r="1721" spans="1:7" ht="25.5">
      <c r="A1721" s="245" t="s">
        <v>431</v>
      </c>
      <c r="B1721" s="246" t="s">
        <v>208</v>
      </c>
      <c r="C1721" s="246" t="s">
        <v>337</v>
      </c>
      <c r="D1721" s="246" t="s">
        <v>795</v>
      </c>
      <c r="E1721" s="246" t="s">
        <v>1174</v>
      </c>
      <c r="F1721" s="247">
        <v>63455877.200000003</v>
      </c>
      <c r="G1721" s="124" t="str">
        <f t="shared" si="28"/>
        <v>01139090080000</v>
      </c>
    </row>
    <row r="1722" spans="1:7">
      <c r="A1722" s="245" t="s">
        <v>1322</v>
      </c>
      <c r="B1722" s="246" t="s">
        <v>208</v>
      </c>
      <c r="C1722" s="246" t="s">
        <v>337</v>
      </c>
      <c r="D1722" s="246" t="s">
        <v>795</v>
      </c>
      <c r="E1722" s="246" t="s">
        <v>1323</v>
      </c>
      <c r="F1722" s="247">
        <v>63455877.200000003</v>
      </c>
      <c r="G1722" s="124" t="str">
        <f t="shared" si="28"/>
        <v>01139090080000800</v>
      </c>
    </row>
    <row r="1723" spans="1:7">
      <c r="A1723" s="245" t="s">
        <v>1211</v>
      </c>
      <c r="B1723" s="246" t="s">
        <v>208</v>
      </c>
      <c r="C1723" s="246" t="s">
        <v>337</v>
      </c>
      <c r="D1723" s="246" t="s">
        <v>795</v>
      </c>
      <c r="E1723" s="246" t="s">
        <v>201</v>
      </c>
      <c r="F1723" s="247">
        <v>100000</v>
      </c>
      <c r="G1723" s="124" t="str">
        <f t="shared" si="28"/>
        <v>01139090080000830</v>
      </c>
    </row>
    <row r="1724" spans="1:7" ht="25.5">
      <c r="A1724" s="245" t="s">
        <v>1163</v>
      </c>
      <c r="B1724" s="246" t="s">
        <v>208</v>
      </c>
      <c r="C1724" s="246" t="s">
        <v>337</v>
      </c>
      <c r="D1724" s="246" t="s">
        <v>795</v>
      </c>
      <c r="E1724" s="246" t="s">
        <v>432</v>
      </c>
      <c r="F1724" s="247">
        <v>100000</v>
      </c>
      <c r="G1724" s="124" t="str">
        <f t="shared" si="28"/>
        <v>01139090080000831</v>
      </c>
    </row>
    <row r="1725" spans="1:7">
      <c r="A1725" s="245" t="s">
        <v>428</v>
      </c>
      <c r="B1725" s="246" t="s">
        <v>208</v>
      </c>
      <c r="C1725" s="246" t="s">
        <v>337</v>
      </c>
      <c r="D1725" s="246" t="s">
        <v>795</v>
      </c>
      <c r="E1725" s="246" t="s">
        <v>429</v>
      </c>
      <c r="F1725" s="247">
        <v>63355877.200000003</v>
      </c>
      <c r="G1725" s="124" t="str">
        <f t="shared" si="28"/>
        <v>01139090080000870</v>
      </c>
    </row>
    <row r="1726" spans="1:7">
      <c r="A1726" s="245" t="s">
        <v>187</v>
      </c>
      <c r="B1726" s="246" t="s">
        <v>208</v>
      </c>
      <c r="C1726" s="246" t="s">
        <v>1154</v>
      </c>
      <c r="D1726" s="246" t="s">
        <v>1174</v>
      </c>
      <c r="E1726" s="246" t="s">
        <v>1174</v>
      </c>
      <c r="F1726" s="247">
        <v>5441900</v>
      </c>
      <c r="G1726" s="124" t="str">
        <f t="shared" si="28"/>
        <v>0200</v>
      </c>
    </row>
    <row r="1727" spans="1:7">
      <c r="A1727" s="245" t="s">
        <v>188</v>
      </c>
      <c r="B1727" s="246" t="s">
        <v>208</v>
      </c>
      <c r="C1727" s="246" t="s">
        <v>433</v>
      </c>
      <c r="D1727" s="246" t="s">
        <v>1174</v>
      </c>
      <c r="E1727" s="246" t="s">
        <v>1174</v>
      </c>
      <c r="F1727" s="247">
        <v>5441900</v>
      </c>
      <c r="G1727" s="124" t="str">
        <f t="shared" si="28"/>
        <v>0203</v>
      </c>
    </row>
    <row r="1728" spans="1:7" ht="25.5">
      <c r="A1728" s="245" t="s">
        <v>1375</v>
      </c>
      <c r="B1728" s="246" t="s">
        <v>208</v>
      </c>
      <c r="C1728" s="246" t="s">
        <v>433</v>
      </c>
      <c r="D1728" s="246" t="s">
        <v>999</v>
      </c>
      <c r="E1728" s="246" t="s">
        <v>1174</v>
      </c>
      <c r="F1728" s="247">
        <v>5441900</v>
      </c>
      <c r="G1728" s="124" t="str">
        <f t="shared" si="28"/>
        <v>02031100000000</v>
      </c>
    </row>
    <row r="1729" spans="1:7" ht="51">
      <c r="A1729" s="245" t="s">
        <v>1378</v>
      </c>
      <c r="B1729" s="246" t="s">
        <v>208</v>
      </c>
      <c r="C1729" s="246" t="s">
        <v>433</v>
      </c>
      <c r="D1729" s="246" t="s">
        <v>1000</v>
      </c>
      <c r="E1729" s="246" t="s">
        <v>1174</v>
      </c>
      <c r="F1729" s="247">
        <v>5441900</v>
      </c>
      <c r="G1729" s="124" t="str">
        <f t="shared" si="28"/>
        <v>02031110000000</v>
      </c>
    </row>
    <row r="1730" spans="1:7" ht="89.25">
      <c r="A1730" s="245" t="s">
        <v>1990</v>
      </c>
      <c r="B1730" s="246" t="s">
        <v>208</v>
      </c>
      <c r="C1730" s="246" t="s">
        <v>433</v>
      </c>
      <c r="D1730" s="246" t="s">
        <v>796</v>
      </c>
      <c r="E1730" s="246" t="s">
        <v>1174</v>
      </c>
      <c r="F1730" s="247">
        <v>5441900</v>
      </c>
      <c r="G1730" s="124" t="str">
        <f t="shared" si="28"/>
        <v>02031110051180</v>
      </c>
    </row>
    <row r="1731" spans="1:7">
      <c r="A1731" s="245" t="s">
        <v>1330</v>
      </c>
      <c r="B1731" s="246" t="s">
        <v>208</v>
      </c>
      <c r="C1731" s="246" t="s">
        <v>433</v>
      </c>
      <c r="D1731" s="246" t="s">
        <v>796</v>
      </c>
      <c r="E1731" s="246" t="s">
        <v>1331</v>
      </c>
      <c r="F1731" s="247">
        <v>5441900</v>
      </c>
      <c r="G1731" s="124" t="str">
        <f t="shared" si="28"/>
        <v>02031110051180500</v>
      </c>
    </row>
    <row r="1732" spans="1:7">
      <c r="A1732" s="245" t="s">
        <v>434</v>
      </c>
      <c r="B1732" s="246" t="s">
        <v>208</v>
      </c>
      <c r="C1732" s="246" t="s">
        <v>433</v>
      </c>
      <c r="D1732" s="246" t="s">
        <v>796</v>
      </c>
      <c r="E1732" s="246" t="s">
        <v>435</v>
      </c>
      <c r="F1732" s="247">
        <v>5441900</v>
      </c>
      <c r="G1732" s="124" t="str">
        <f t="shared" si="28"/>
        <v>02031110051180530</v>
      </c>
    </row>
    <row r="1733" spans="1:7" ht="25.5">
      <c r="A1733" s="245" t="s">
        <v>238</v>
      </c>
      <c r="B1733" s="246" t="s">
        <v>208</v>
      </c>
      <c r="C1733" s="246" t="s">
        <v>1137</v>
      </c>
      <c r="D1733" s="246" t="s">
        <v>1174</v>
      </c>
      <c r="E1733" s="246" t="s">
        <v>1174</v>
      </c>
      <c r="F1733" s="247">
        <v>4102500</v>
      </c>
      <c r="G1733" s="124" t="str">
        <f t="shared" si="28"/>
        <v>0300</v>
      </c>
    </row>
    <row r="1734" spans="1:7" ht="38.25">
      <c r="A1734" s="245" t="s">
        <v>1712</v>
      </c>
      <c r="B1734" s="246" t="s">
        <v>208</v>
      </c>
      <c r="C1734" s="246" t="s">
        <v>345</v>
      </c>
      <c r="D1734" s="246" t="s">
        <v>1174</v>
      </c>
      <c r="E1734" s="246" t="s">
        <v>1174</v>
      </c>
      <c r="F1734" s="247">
        <v>4102500</v>
      </c>
      <c r="G1734" s="124" t="str">
        <f t="shared" si="28"/>
        <v>0310</v>
      </c>
    </row>
    <row r="1735" spans="1:7" ht="51">
      <c r="A1735" s="245" t="s">
        <v>1763</v>
      </c>
      <c r="B1735" s="246" t="s">
        <v>208</v>
      </c>
      <c r="C1735" s="246" t="s">
        <v>345</v>
      </c>
      <c r="D1735" s="246" t="s">
        <v>978</v>
      </c>
      <c r="E1735" s="246" t="s">
        <v>1174</v>
      </c>
      <c r="F1735" s="247">
        <v>4102500</v>
      </c>
      <c r="G1735" s="124" t="str">
        <f t="shared" si="28"/>
        <v>03100400000000</v>
      </c>
    </row>
    <row r="1736" spans="1:7" ht="25.5">
      <c r="A1736" s="245" t="s">
        <v>459</v>
      </c>
      <c r="B1736" s="246" t="s">
        <v>208</v>
      </c>
      <c r="C1736" s="246" t="s">
        <v>345</v>
      </c>
      <c r="D1736" s="246" t="s">
        <v>980</v>
      </c>
      <c r="E1736" s="246" t="s">
        <v>1174</v>
      </c>
      <c r="F1736" s="247">
        <v>4102500</v>
      </c>
      <c r="G1736" s="124" t="str">
        <f t="shared" si="28"/>
        <v>03100420000000</v>
      </c>
    </row>
    <row r="1737" spans="1:7" ht="102">
      <c r="A1737" s="245" t="s">
        <v>2146</v>
      </c>
      <c r="B1737" s="246" t="s">
        <v>208</v>
      </c>
      <c r="C1737" s="246" t="s">
        <v>345</v>
      </c>
      <c r="D1737" s="246" t="s">
        <v>1225</v>
      </c>
      <c r="E1737" s="246" t="s">
        <v>1174</v>
      </c>
      <c r="F1737" s="247">
        <v>4102500</v>
      </c>
      <c r="G1737" s="124" t="str">
        <f t="shared" si="28"/>
        <v>031004200S4120</v>
      </c>
    </row>
    <row r="1738" spans="1:7">
      <c r="A1738" s="245" t="s">
        <v>1330</v>
      </c>
      <c r="B1738" s="246" t="s">
        <v>208</v>
      </c>
      <c r="C1738" s="246" t="s">
        <v>345</v>
      </c>
      <c r="D1738" s="246" t="s">
        <v>1225</v>
      </c>
      <c r="E1738" s="246" t="s">
        <v>1331</v>
      </c>
      <c r="F1738" s="247">
        <v>4102500</v>
      </c>
      <c r="G1738" s="124" t="str">
        <f t="shared" si="28"/>
        <v>031004200S4120500</v>
      </c>
    </row>
    <row r="1739" spans="1:7">
      <c r="A1739" s="245" t="s">
        <v>68</v>
      </c>
      <c r="B1739" s="246" t="s">
        <v>208</v>
      </c>
      <c r="C1739" s="246" t="s">
        <v>345</v>
      </c>
      <c r="D1739" s="246" t="s">
        <v>1225</v>
      </c>
      <c r="E1739" s="246" t="s">
        <v>430</v>
      </c>
      <c r="F1739" s="247">
        <v>4102500</v>
      </c>
      <c r="G1739" s="124" t="str">
        <f t="shared" si="28"/>
        <v>031004200S4120540</v>
      </c>
    </row>
    <row r="1740" spans="1:7">
      <c r="A1740" s="245" t="s">
        <v>183</v>
      </c>
      <c r="B1740" s="246" t="s">
        <v>208</v>
      </c>
      <c r="C1740" s="246" t="s">
        <v>1140</v>
      </c>
      <c r="D1740" s="246" t="s">
        <v>1174</v>
      </c>
      <c r="E1740" s="246" t="s">
        <v>1174</v>
      </c>
      <c r="F1740" s="247">
        <v>15081150</v>
      </c>
      <c r="G1740" s="124" t="str">
        <f t="shared" si="28"/>
        <v>0400</v>
      </c>
    </row>
    <row r="1741" spans="1:7">
      <c r="A1741" s="245" t="s">
        <v>252</v>
      </c>
      <c r="B1741" s="246" t="s">
        <v>208</v>
      </c>
      <c r="C1741" s="246" t="s">
        <v>358</v>
      </c>
      <c r="D1741" s="246" t="s">
        <v>1174</v>
      </c>
      <c r="E1741" s="246" t="s">
        <v>1174</v>
      </c>
      <c r="F1741" s="247">
        <v>15081150</v>
      </c>
      <c r="G1741" s="124" t="str">
        <f t="shared" si="28"/>
        <v>0409</v>
      </c>
    </row>
    <row r="1742" spans="1:7" ht="25.5">
      <c r="A1742" s="245" t="s">
        <v>483</v>
      </c>
      <c r="B1742" s="246" t="s">
        <v>208</v>
      </c>
      <c r="C1742" s="246" t="s">
        <v>358</v>
      </c>
      <c r="D1742" s="246" t="s">
        <v>993</v>
      </c>
      <c r="E1742" s="246" t="s">
        <v>1174</v>
      </c>
      <c r="F1742" s="247">
        <v>15081150</v>
      </c>
      <c r="G1742" s="124" t="str">
        <f t="shared" si="28"/>
        <v>04090900000000</v>
      </c>
    </row>
    <row r="1743" spans="1:7">
      <c r="A1743" s="245" t="s">
        <v>484</v>
      </c>
      <c r="B1743" s="246" t="s">
        <v>208</v>
      </c>
      <c r="C1743" s="246" t="s">
        <v>358</v>
      </c>
      <c r="D1743" s="246" t="s">
        <v>994</v>
      </c>
      <c r="E1743" s="246" t="s">
        <v>1174</v>
      </c>
      <c r="F1743" s="247">
        <v>15081150</v>
      </c>
      <c r="G1743" s="124" t="str">
        <f t="shared" si="28"/>
        <v>04090910000000</v>
      </c>
    </row>
    <row r="1744" spans="1:7" ht="89.25">
      <c r="A1744" s="245" t="s">
        <v>2147</v>
      </c>
      <c r="B1744" s="246" t="s">
        <v>208</v>
      </c>
      <c r="C1744" s="246" t="s">
        <v>358</v>
      </c>
      <c r="D1744" s="246" t="s">
        <v>910</v>
      </c>
      <c r="E1744" s="246" t="s">
        <v>1174</v>
      </c>
      <c r="F1744" s="247">
        <v>10206400</v>
      </c>
      <c r="G1744" s="124" t="str">
        <f t="shared" si="28"/>
        <v>04090910075080</v>
      </c>
    </row>
    <row r="1745" spans="1:7">
      <c r="A1745" s="245" t="s">
        <v>1330</v>
      </c>
      <c r="B1745" s="246" t="s">
        <v>208</v>
      </c>
      <c r="C1745" s="246" t="s">
        <v>358</v>
      </c>
      <c r="D1745" s="246" t="s">
        <v>910</v>
      </c>
      <c r="E1745" s="246" t="s">
        <v>1331</v>
      </c>
      <c r="F1745" s="247">
        <v>10206400</v>
      </c>
      <c r="G1745" s="124" t="str">
        <f t="shared" si="28"/>
        <v>04090910075080500</v>
      </c>
    </row>
    <row r="1746" spans="1:7">
      <c r="A1746" s="245" t="s">
        <v>68</v>
      </c>
      <c r="B1746" s="246" t="s">
        <v>208</v>
      </c>
      <c r="C1746" s="246" t="s">
        <v>358</v>
      </c>
      <c r="D1746" s="246" t="s">
        <v>910</v>
      </c>
      <c r="E1746" s="246" t="s">
        <v>430</v>
      </c>
      <c r="F1746" s="247">
        <v>10206400</v>
      </c>
      <c r="G1746" s="124" t="str">
        <f t="shared" si="28"/>
        <v>04090910075080540</v>
      </c>
    </row>
    <row r="1747" spans="1:7" ht="89.25">
      <c r="A1747" s="245" t="s">
        <v>2147</v>
      </c>
      <c r="B1747" s="246" t="s">
        <v>208</v>
      </c>
      <c r="C1747" s="246" t="s">
        <v>358</v>
      </c>
      <c r="D1747" s="246" t="s">
        <v>1879</v>
      </c>
      <c r="E1747" s="246" t="s">
        <v>1174</v>
      </c>
      <c r="F1747" s="247">
        <v>4874750</v>
      </c>
      <c r="G1747" s="124" t="str">
        <f t="shared" si="28"/>
        <v>040909100Ч0030</v>
      </c>
    </row>
    <row r="1748" spans="1:7">
      <c r="A1748" s="245" t="s">
        <v>1330</v>
      </c>
      <c r="B1748" s="246" t="s">
        <v>208</v>
      </c>
      <c r="C1748" s="246" t="s">
        <v>358</v>
      </c>
      <c r="D1748" s="246" t="s">
        <v>1879</v>
      </c>
      <c r="E1748" s="246" t="s">
        <v>1331</v>
      </c>
      <c r="F1748" s="247">
        <v>4874750</v>
      </c>
      <c r="G1748" s="124" t="str">
        <f t="shared" si="28"/>
        <v>040909100Ч0030500</v>
      </c>
    </row>
    <row r="1749" spans="1:7">
      <c r="A1749" s="245" t="s">
        <v>68</v>
      </c>
      <c r="B1749" s="246" t="s">
        <v>208</v>
      </c>
      <c r="C1749" s="246" t="s">
        <v>358</v>
      </c>
      <c r="D1749" s="246" t="s">
        <v>1879</v>
      </c>
      <c r="E1749" s="246" t="s">
        <v>430</v>
      </c>
      <c r="F1749" s="247">
        <v>4874750</v>
      </c>
      <c r="G1749" s="124" t="str">
        <f t="shared" si="28"/>
        <v>040909100Ч0030540</v>
      </c>
    </row>
    <row r="1750" spans="1:7">
      <c r="A1750" s="245" t="s">
        <v>239</v>
      </c>
      <c r="B1750" s="246" t="s">
        <v>208</v>
      </c>
      <c r="C1750" s="246" t="s">
        <v>1141</v>
      </c>
      <c r="D1750" s="246" t="s">
        <v>1174</v>
      </c>
      <c r="E1750" s="246" t="s">
        <v>1174</v>
      </c>
      <c r="F1750" s="247">
        <v>1294300</v>
      </c>
      <c r="G1750" s="124" t="str">
        <f t="shared" si="28"/>
        <v>0500</v>
      </c>
    </row>
    <row r="1751" spans="1:7">
      <c r="A1751" s="245" t="s">
        <v>37</v>
      </c>
      <c r="B1751" s="246" t="s">
        <v>208</v>
      </c>
      <c r="C1751" s="246" t="s">
        <v>388</v>
      </c>
      <c r="D1751" s="246" t="s">
        <v>1174</v>
      </c>
      <c r="E1751" s="246" t="s">
        <v>1174</v>
      </c>
      <c r="F1751" s="247">
        <v>1294300</v>
      </c>
      <c r="G1751" s="124" t="str">
        <f t="shared" si="28"/>
        <v>0503</v>
      </c>
    </row>
    <row r="1752" spans="1:7" ht="25.5">
      <c r="A1752" s="245" t="s">
        <v>1375</v>
      </c>
      <c r="B1752" s="246" t="s">
        <v>208</v>
      </c>
      <c r="C1752" s="246" t="s">
        <v>388</v>
      </c>
      <c r="D1752" s="246" t="s">
        <v>999</v>
      </c>
      <c r="E1752" s="246" t="s">
        <v>1174</v>
      </c>
      <c r="F1752" s="247">
        <v>1294300</v>
      </c>
      <c r="G1752" s="124" t="str">
        <f t="shared" si="28"/>
        <v>05031100000000</v>
      </c>
    </row>
    <row r="1753" spans="1:7" ht="51">
      <c r="A1753" s="245" t="s">
        <v>1378</v>
      </c>
      <c r="B1753" s="246" t="s">
        <v>208</v>
      </c>
      <c r="C1753" s="246" t="s">
        <v>388</v>
      </c>
      <c r="D1753" s="246" t="s">
        <v>1000</v>
      </c>
      <c r="E1753" s="246" t="s">
        <v>1174</v>
      </c>
      <c r="F1753" s="247">
        <v>1294300</v>
      </c>
      <c r="G1753" s="124" t="str">
        <f t="shared" si="28"/>
        <v>05031110000000</v>
      </c>
    </row>
    <row r="1754" spans="1:7" ht="102">
      <c r="A1754" s="245" t="s">
        <v>2251</v>
      </c>
      <c r="B1754" s="246" t="s">
        <v>208</v>
      </c>
      <c r="C1754" s="246" t="s">
        <v>388</v>
      </c>
      <c r="D1754" s="246" t="s">
        <v>2252</v>
      </c>
      <c r="E1754" s="246" t="s">
        <v>1174</v>
      </c>
      <c r="F1754" s="247">
        <v>1294300</v>
      </c>
      <c r="G1754" s="124" t="str">
        <f t="shared" si="28"/>
        <v>050311100S6660</v>
      </c>
    </row>
    <row r="1755" spans="1:7">
      <c r="A1755" s="245" t="s">
        <v>1330</v>
      </c>
      <c r="B1755" s="246" t="s">
        <v>208</v>
      </c>
      <c r="C1755" s="246" t="s">
        <v>388</v>
      </c>
      <c r="D1755" s="246" t="s">
        <v>2252</v>
      </c>
      <c r="E1755" s="246" t="s">
        <v>1331</v>
      </c>
      <c r="F1755" s="247">
        <v>1294300</v>
      </c>
      <c r="G1755" s="124" t="str">
        <f t="shared" si="28"/>
        <v>050311100S6660500</v>
      </c>
    </row>
    <row r="1756" spans="1:7">
      <c r="A1756" s="245" t="s">
        <v>68</v>
      </c>
      <c r="B1756" s="246" t="s">
        <v>208</v>
      </c>
      <c r="C1756" s="246" t="s">
        <v>388</v>
      </c>
      <c r="D1756" s="246" t="s">
        <v>2252</v>
      </c>
      <c r="E1756" s="246" t="s">
        <v>430</v>
      </c>
      <c r="F1756" s="247">
        <v>1294300</v>
      </c>
      <c r="G1756" s="124" t="str">
        <f t="shared" si="28"/>
        <v>050311100S6660540</v>
      </c>
    </row>
    <row r="1757" spans="1:7">
      <c r="A1757" s="245" t="s">
        <v>140</v>
      </c>
      <c r="B1757" s="246" t="s">
        <v>208</v>
      </c>
      <c r="C1757" s="246" t="s">
        <v>1142</v>
      </c>
      <c r="D1757" s="246" t="s">
        <v>1174</v>
      </c>
      <c r="E1757" s="246" t="s">
        <v>1174</v>
      </c>
      <c r="F1757" s="247">
        <v>2500000</v>
      </c>
      <c r="G1757" s="124" t="str">
        <f t="shared" si="28"/>
        <v>0700</v>
      </c>
    </row>
    <row r="1758" spans="1:7">
      <c r="A1758" s="245" t="s">
        <v>1075</v>
      </c>
      <c r="B1758" s="246" t="s">
        <v>208</v>
      </c>
      <c r="C1758" s="246" t="s">
        <v>365</v>
      </c>
      <c r="D1758" s="246" t="s">
        <v>1174</v>
      </c>
      <c r="E1758" s="246" t="s">
        <v>1174</v>
      </c>
      <c r="F1758" s="247">
        <v>2500000</v>
      </c>
      <c r="G1758" s="124" t="str">
        <f t="shared" si="28"/>
        <v>0707</v>
      </c>
    </row>
    <row r="1759" spans="1:7">
      <c r="A1759" s="245" t="s">
        <v>466</v>
      </c>
      <c r="B1759" s="246" t="s">
        <v>208</v>
      </c>
      <c r="C1759" s="246" t="s">
        <v>365</v>
      </c>
      <c r="D1759" s="246" t="s">
        <v>985</v>
      </c>
      <c r="E1759" s="246" t="s">
        <v>1174</v>
      </c>
      <c r="F1759" s="247">
        <v>2500000</v>
      </c>
      <c r="G1759" s="124" t="str">
        <f t="shared" si="28"/>
        <v>07070600000000</v>
      </c>
    </row>
    <row r="1760" spans="1:7" ht="25.5">
      <c r="A1760" s="245" t="s">
        <v>467</v>
      </c>
      <c r="B1760" s="246" t="s">
        <v>208</v>
      </c>
      <c r="C1760" s="246" t="s">
        <v>365</v>
      </c>
      <c r="D1760" s="246" t="s">
        <v>986</v>
      </c>
      <c r="E1760" s="246" t="s">
        <v>1174</v>
      </c>
      <c r="F1760" s="247">
        <v>2500000</v>
      </c>
      <c r="G1760" s="124" t="str">
        <f t="shared" si="28"/>
        <v>07070610000000</v>
      </c>
    </row>
    <row r="1761" spans="1:7" ht="102">
      <c r="A1761" s="245" t="s">
        <v>1486</v>
      </c>
      <c r="B1761" s="246" t="s">
        <v>208</v>
      </c>
      <c r="C1761" s="246" t="s">
        <v>365</v>
      </c>
      <c r="D1761" s="246" t="s">
        <v>799</v>
      </c>
      <c r="E1761" s="246" t="s">
        <v>1174</v>
      </c>
      <c r="F1761" s="247">
        <v>2500000</v>
      </c>
      <c r="G1761" s="124" t="str">
        <f t="shared" si="28"/>
        <v>070706100Ч0050</v>
      </c>
    </row>
    <row r="1762" spans="1:7">
      <c r="A1762" s="245" t="s">
        <v>1330</v>
      </c>
      <c r="B1762" s="246" t="s">
        <v>208</v>
      </c>
      <c r="C1762" s="246" t="s">
        <v>365</v>
      </c>
      <c r="D1762" s="246" t="s">
        <v>799</v>
      </c>
      <c r="E1762" s="246" t="s">
        <v>1331</v>
      </c>
      <c r="F1762" s="247">
        <v>2500000</v>
      </c>
      <c r="G1762" s="124" t="str">
        <f t="shared" si="28"/>
        <v>070706100Ч0050500</v>
      </c>
    </row>
    <row r="1763" spans="1:7">
      <c r="A1763" s="245" t="s">
        <v>68</v>
      </c>
      <c r="B1763" s="246" t="s">
        <v>208</v>
      </c>
      <c r="C1763" s="246" t="s">
        <v>365</v>
      </c>
      <c r="D1763" s="246" t="s">
        <v>799</v>
      </c>
      <c r="E1763" s="246" t="s">
        <v>430</v>
      </c>
      <c r="F1763" s="247">
        <v>2500000</v>
      </c>
      <c r="G1763" s="124" t="str">
        <f t="shared" si="28"/>
        <v>070706100Ч0050540</v>
      </c>
    </row>
    <row r="1764" spans="1:7">
      <c r="A1764" s="245" t="s">
        <v>2198</v>
      </c>
      <c r="B1764" s="246" t="s">
        <v>208</v>
      </c>
      <c r="C1764" s="246" t="s">
        <v>2199</v>
      </c>
      <c r="D1764" s="246" t="s">
        <v>1174</v>
      </c>
      <c r="E1764" s="246" t="s">
        <v>1174</v>
      </c>
      <c r="F1764" s="247">
        <v>60210</v>
      </c>
      <c r="G1764" s="124" t="str">
        <f t="shared" si="28"/>
        <v>0900</v>
      </c>
    </row>
    <row r="1765" spans="1:7">
      <c r="A1765" s="245" t="s">
        <v>2200</v>
      </c>
      <c r="B1765" s="246" t="s">
        <v>208</v>
      </c>
      <c r="C1765" s="246" t="s">
        <v>373</v>
      </c>
      <c r="D1765" s="246" t="s">
        <v>1174</v>
      </c>
      <c r="E1765" s="246" t="s">
        <v>1174</v>
      </c>
      <c r="F1765" s="247">
        <v>60210</v>
      </c>
      <c r="G1765" s="124" t="str">
        <f t="shared" si="28"/>
        <v>0909</v>
      </c>
    </row>
    <row r="1766" spans="1:7" ht="25.5">
      <c r="A1766" s="245" t="s">
        <v>1375</v>
      </c>
      <c r="B1766" s="246" t="s">
        <v>208</v>
      </c>
      <c r="C1766" s="246" t="s">
        <v>373</v>
      </c>
      <c r="D1766" s="246" t="s">
        <v>999</v>
      </c>
      <c r="E1766" s="246" t="s">
        <v>1174</v>
      </c>
      <c r="F1766" s="247">
        <v>60210</v>
      </c>
      <c r="G1766" s="124" t="str">
        <f t="shared" si="28"/>
        <v>09091100000000</v>
      </c>
    </row>
    <row r="1767" spans="1:7" ht="51">
      <c r="A1767" s="245" t="s">
        <v>1378</v>
      </c>
      <c r="B1767" s="246" t="s">
        <v>208</v>
      </c>
      <c r="C1767" s="246" t="s">
        <v>373</v>
      </c>
      <c r="D1767" s="246" t="s">
        <v>1000</v>
      </c>
      <c r="E1767" s="246" t="s">
        <v>1174</v>
      </c>
      <c r="F1767" s="247">
        <v>60210</v>
      </c>
      <c r="G1767" s="124" t="str">
        <f t="shared" si="28"/>
        <v>09091110000000</v>
      </c>
    </row>
    <row r="1768" spans="1:7" ht="140.25">
      <c r="A1768" s="245" t="s">
        <v>2201</v>
      </c>
      <c r="B1768" s="246" t="s">
        <v>208</v>
      </c>
      <c r="C1768" s="246" t="s">
        <v>373</v>
      </c>
      <c r="D1768" s="246" t="s">
        <v>2202</v>
      </c>
      <c r="E1768" s="246" t="s">
        <v>1174</v>
      </c>
      <c r="F1768" s="247">
        <v>60210</v>
      </c>
      <c r="G1768" s="124" t="str">
        <f t="shared" si="28"/>
        <v>09091110075550</v>
      </c>
    </row>
    <row r="1769" spans="1:7">
      <c r="A1769" s="245" t="s">
        <v>1330</v>
      </c>
      <c r="B1769" s="246" t="s">
        <v>208</v>
      </c>
      <c r="C1769" s="246" t="s">
        <v>373</v>
      </c>
      <c r="D1769" s="246" t="s">
        <v>2202</v>
      </c>
      <c r="E1769" s="246" t="s">
        <v>1331</v>
      </c>
      <c r="F1769" s="247">
        <v>60210</v>
      </c>
      <c r="G1769" s="124" t="str">
        <f t="shared" ref="G1769:G1804" si="29">CONCATENATE(C1769,D1769,E1769)</f>
        <v>09091110075550500</v>
      </c>
    </row>
    <row r="1770" spans="1:7">
      <c r="A1770" s="245" t="s">
        <v>68</v>
      </c>
      <c r="B1770" s="246" t="s">
        <v>208</v>
      </c>
      <c r="C1770" s="246" t="s">
        <v>373</v>
      </c>
      <c r="D1770" s="246" t="s">
        <v>2202</v>
      </c>
      <c r="E1770" s="246" t="s">
        <v>430</v>
      </c>
      <c r="F1770" s="247">
        <v>60210</v>
      </c>
      <c r="G1770" s="124" t="str">
        <f t="shared" si="29"/>
        <v>09091110075550540</v>
      </c>
    </row>
    <row r="1771" spans="1:7">
      <c r="A1771" s="245" t="s">
        <v>248</v>
      </c>
      <c r="B1771" s="246" t="s">
        <v>208</v>
      </c>
      <c r="C1771" s="246" t="s">
        <v>1144</v>
      </c>
      <c r="D1771" s="246" t="s">
        <v>1174</v>
      </c>
      <c r="E1771" s="246" t="s">
        <v>1174</v>
      </c>
      <c r="F1771" s="247">
        <v>399200</v>
      </c>
      <c r="G1771" s="124" t="str">
        <f t="shared" si="29"/>
        <v>1100</v>
      </c>
    </row>
    <row r="1772" spans="1:7">
      <c r="A1772" s="245" t="s">
        <v>1229</v>
      </c>
      <c r="B1772" s="246" t="s">
        <v>208</v>
      </c>
      <c r="C1772" s="246" t="s">
        <v>1230</v>
      </c>
      <c r="D1772" s="246" t="s">
        <v>1174</v>
      </c>
      <c r="E1772" s="246" t="s">
        <v>1174</v>
      </c>
      <c r="F1772" s="247">
        <v>399200</v>
      </c>
      <c r="G1772" s="124" t="str">
        <f t="shared" si="29"/>
        <v>1101</v>
      </c>
    </row>
    <row r="1773" spans="1:7" ht="25.5">
      <c r="A1773" s="245" t="s">
        <v>1355</v>
      </c>
      <c r="B1773" s="246" t="s">
        <v>208</v>
      </c>
      <c r="C1773" s="246" t="s">
        <v>1230</v>
      </c>
      <c r="D1773" s="246" t="s">
        <v>988</v>
      </c>
      <c r="E1773" s="246" t="s">
        <v>1174</v>
      </c>
      <c r="F1773" s="247">
        <v>399200</v>
      </c>
      <c r="G1773" s="124" t="str">
        <f t="shared" si="29"/>
        <v>11010700000000</v>
      </c>
    </row>
    <row r="1774" spans="1:7" ht="25.5">
      <c r="A1774" s="245" t="s">
        <v>475</v>
      </c>
      <c r="B1774" s="246" t="s">
        <v>208</v>
      </c>
      <c r="C1774" s="246" t="s">
        <v>1230</v>
      </c>
      <c r="D1774" s="246" t="s">
        <v>989</v>
      </c>
      <c r="E1774" s="246" t="s">
        <v>1174</v>
      </c>
      <c r="F1774" s="247">
        <v>399200</v>
      </c>
      <c r="G1774" s="124" t="str">
        <f t="shared" si="29"/>
        <v>11010710000000</v>
      </c>
    </row>
    <row r="1775" spans="1:7" ht="76.5">
      <c r="A1775" s="245" t="s">
        <v>2203</v>
      </c>
      <c r="B1775" s="246" t="s">
        <v>208</v>
      </c>
      <c r="C1775" s="246" t="s">
        <v>1230</v>
      </c>
      <c r="D1775" s="246" t="s">
        <v>2148</v>
      </c>
      <c r="E1775" s="246" t="s">
        <v>1174</v>
      </c>
      <c r="F1775" s="247">
        <v>399200</v>
      </c>
      <c r="G1775" s="124" t="str">
        <f t="shared" si="29"/>
        <v>11010710074180</v>
      </c>
    </row>
    <row r="1776" spans="1:7">
      <c r="A1776" s="245" t="s">
        <v>1330</v>
      </c>
      <c r="B1776" s="246" t="s">
        <v>208</v>
      </c>
      <c r="C1776" s="246" t="s">
        <v>1230</v>
      </c>
      <c r="D1776" s="246" t="s">
        <v>2148</v>
      </c>
      <c r="E1776" s="246" t="s">
        <v>1331</v>
      </c>
      <c r="F1776" s="247">
        <v>399200</v>
      </c>
      <c r="G1776" s="124" t="str">
        <f t="shared" si="29"/>
        <v>11010710074180500</v>
      </c>
    </row>
    <row r="1777" spans="1:7">
      <c r="A1777" s="245" t="s">
        <v>68</v>
      </c>
      <c r="B1777" s="246" t="s">
        <v>208</v>
      </c>
      <c r="C1777" s="246" t="s">
        <v>1230</v>
      </c>
      <c r="D1777" s="246" t="s">
        <v>2148</v>
      </c>
      <c r="E1777" s="246" t="s">
        <v>430</v>
      </c>
      <c r="F1777" s="247">
        <v>399200</v>
      </c>
      <c r="G1777" s="124" t="str">
        <f t="shared" si="29"/>
        <v>11010710074180540</v>
      </c>
    </row>
    <row r="1778" spans="1:7" ht="38.25">
      <c r="A1778" s="245" t="s">
        <v>1155</v>
      </c>
      <c r="B1778" s="246" t="s">
        <v>208</v>
      </c>
      <c r="C1778" s="246" t="s">
        <v>1156</v>
      </c>
      <c r="D1778" s="246" t="s">
        <v>1174</v>
      </c>
      <c r="E1778" s="246" t="s">
        <v>1174</v>
      </c>
      <c r="F1778" s="247">
        <v>153328287</v>
      </c>
      <c r="G1778" s="124" t="str">
        <f t="shared" si="29"/>
        <v>1400</v>
      </c>
    </row>
    <row r="1779" spans="1:7" ht="38.25">
      <c r="A1779" s="245" t="s">
        <v>211</v>
      </c>
      <c r="B1779" s="246" t="s">
        <v>208</v>
      </c>
      <c r="C1779" s="246" t="s">
        <v>437</v>
      </c>
      <c r="D1779" s="246" t="s">
        <v>1174</v>
      </c>
      <c r="E1779" s="246" t="s">
        <v>1174</v>
      </c>
      <c r="F1779" s="247">
        <v>97389400</v>
      </c>
      <c r="G1779" s="124" t="str">
        <f t="shared" si="29"/>
        <v>1401</v>
      </c>
    </row>
    <row r="1780" spans="1:7" ht="25.5">
      <c r="A1780" s="245" t="s">
        <v>1375</v>
      </c>
      <c r="B1780" s="246" t="s">
        <v>208</v>
      </c>
      <c r="C1780" s="246" t="s">
        <v>437</v>
      </c>
      <c r="D1780" s="246" t="s">
        <v>999</v>
      </c>
      <c r="E1780" s="246" t="s">
        <v>1174</v>
      </c>
      <c r="F1780" s="247">
        <v>97389400</v>
      </c>
      <c r="G1780" s="124" t="str">
        <f t="shared" si="29"/>
        <v>14011100000000</v>
      </c>
    </row>
    <row r="1781" spans="1:7" ht="51">
      <c r="A1781" s="245" t="s">
        <v>1378</v>
      </c>
      <c r="B1781" s="246" t="s">
        <v>208</v>
      </c>
      <c r="C1781" s="246" t="s">
        <v>437</v>
      </c>
      <c r="D1781" s="246" t="s">
        <v>1000</v>
      </c>
      <c r="E1781" s="246" t="s">
        <v>1174</v>
      </c>
      <c r="F1781" s="247">
        <v>97389400</v>
      </c>
      <c r="G1781" s="124" t="str">
        <f t="shared" si="29"/>
        <v>14011110000000</v>
      </c>
    </row>
    <row r="1782" spans="1:7" ht="114.75">
      <c r="A1782" s="245" t="s">
        <v>1381</v>
      </c>
      <c r="B1782" s="246" t="s">
        <v>208</v>
      </c>
      <c r="C1782" s="246" t="s">
        <v>437</v>
      </c>
      <c r="D1782" s="246" t="s">
        <v>801</v>
      </c>
      <c r="E1782" s="246" t="s">
        <v>1174</v>
      </c>
      <c r="F1782" s="247">
        <v>47081000</v>
      </c>
      <c r="G1782" s="124" t="str">
        <f t="shared" si="29"/>
        <v>14011110076010</v>
      </c>
    </row>
    <row r="1783" spans="1:7">
      <c r="A1783" s="245" t="s">
        <v>1330</v>
      </c>
      <c r="B1783" s="246" t="s">
        <v>208</v>
      </c>
      <c r="C1783" s="246" t="s">
        <v>437</v>
      </c>
      <c r="D1783" s="246" t="s">
        <v>801</v>
      </c>
      <c r="E1783" s="246" t="s">
        <v>1331</v>
      </c>
      <c r="F1783" s="247">
        <v>47081000</v>
      </c>
      <c r="G1783" s="124" t="str">
        <f t="shared" si="29"/>
        <v>14011110076010500</v>
      </c>
    </row>
    <row r="1784" spans="1:7">
      <c r="A1784" s="245" t="s">
        <v>1209</v>
      </c>
      <c r="B1784" s="246" t="s">
        <v>208</v>
      </c>
      <c r="C1784" s="246" t="s">
        <v>437</v>
      </c>
      <c r="D1784" s="246" t="s">
        <v>801</v>
      </c>
      <c r="E1784" s="246" t="s">
        <v>1210</v>
      </c>
      <c r="F1784" s="247">
        <v>47081000</v>
      </c>
      <c r="G1784" s="124" t="str">
        <f t="shared" si="29"/>
        <v>14011110076010510</v>
      </c>
    </row>
    <row r="1785" spans="1:7">
      <c r="A1785" s="245" t="s">
        <v>546</v>
      </c>
      <c r="B1785" s="246" t="s">
        <v>208</v>
      </c>
      <c r="C1785" s="246" t="s">
        <v>437</v>
      </c>
      <c r="D1785" s="246" t="s">
        <v>801</v>
      </c>
      <c r="E1785" s="246" t="s">
        <v>438</v>
      </c>
      <c r="F1785" s="247">
        <v>47081000</v>
      </c>
      <c r="G1785" s="124" t="str">
        <f t="shared" si="29"/>
        <v>14011110076010511</v>
      </c>
    </row>
    <row r="1786" spans="1:7" ht="89.25">
      <c r="A1786" s="245" t="s">
        <v>540</v>
      </c>
      <c r="B1786" s="246" t="s">
        <v>208</v>
      </c>
      <c r="C1786" s="246" t="s">
        <v>437</v>
      </c>
      <c r="D1786" s="246" t="s">
        <v>802</v>
      </c>
      <c r="E1786" s="246" t="s">
        <v>1174</v>
      </c>
      <c r="F1786" s="247">
        <v>50308400</v>
      </c>
      <c r="G1786" s="124" t="str">
        <f t="shared" si="29"/>
        <v>14011110080130</v>
      </c>
    </row>
    <row r="1787" spans="1:7">
      <c r="A1787" s="245" t="s">
        <v>1330</v>
      </c>
      <c r="B1787" s="246" t="s">
        <v>208</v>
      </c>
      <c r="C1787" s="246" t="s">
        <v>437</v>
      </c>
      <c r="D1787" s="246" t="s">
        <v>802</v>
      </c>
      <c r="E1787" s="246" t="s">
        <v>1331</v>
      </c>
      <c r="F1787" s="247">
        <v>50308400</v>
      </c>
      <c r="G1787" s="124" t="str">
        <f t="shared" si="29"/>
        <v>14011110080130500</v>
      </c>
    </row>
    <row r="1788" spans="1:7">
      <c r="A1788" s="245" t="s">
        <v>1209</v>
      </c>
      <c r="B1788" s="246" t="s">
        <v>208</v>
      </c>
      <c r="C1788" s="246" t="s">
        <v>437</v>
      </c>
      <c r="D1788" s="246" t="s">
        <v>802</v>
      </c>
      <c r="E1788" s="246" t="s">
        <v>1210</v>
      </c>
      <c r="F1788" s="247">
        <v>50308400</v>
      </c>
      <c r="G1788" s="124" t="str">
        <f t="shared" si="29"/>
        <v>14011110080130510</v>
      </c>
    </row>
    <row r="1789" spans="1:7">
      <c r="A1789" s="245" t="s">
        <v>546</v>
      </c>
      <c r="B1789" s="246" t="s">
        <v>208</v>
      </c>
      <c r="C1789" s="246" t="s">
        <v>437</v>
      </c>
      <c r="D1789" s="246" t="s">
        <v>802</v>
      </c>
      <c r="E1789" s="246" t="s">
        <v>438</v>
      </c>
      <c r="F1789" s="247">
        <v>50308400</v>
      </c>
      <c r="G1789" s="124" t="str">
        <f t="shared" si="29"/>
        <v>14011110080130511</v>
      </c>
    </row>
    <row r="1790" spans="1:7">
      <c r="A1790" s="245" t="s">
        <v>250</v>
      </c>
      <c r="B1790" s="246" t="s">
        <v>208</v>
      </c>
      <c r="C1790" s="246" t="s">
        <v>439</v>
      </c>
      <c r="D1790" s="246" t="s">
        <v>1174</v>
      </c>
      <c r="E1790" s="246" t="s">
        <v>1174</v>
      </c>
      <c r="F1790" s="247">
        <v>55938887</v>
      </c>
      <c r="G1790" s="124" t="str">
        <f t="shared" si="29"/>
        <v>1403</v>
      </c>
    </row>
    <row r="1791" spans="1:7" ht="25.5">
      <c r="A1791" s="245" t="s">
        <v>1375</v>
      </c>
      <c r="B1791" s="246" t="s">
        <v>208</v>
      </c>
      <c r="C1791" s="246" t="s">
        <v>439</v>
      </c>
      <c r="D1791" s="246" t="s">
        <v>999</v>
      </c>
      <c r="E1791" s="246" t="s">
        <v>1174</v>
      </c>
      <c r="F1791" s="247">
        <v>55938887</v>
      </c>
      <c r="G1791" s="124" t="str">
        <f t="shared" si="29"/>
        <v>14031100000000</v>
      </c>
    </row>
    <row r="1792" spans="1:7" ht="51">
      <c r="A1792" s="245" t="s">
        <v>1378</v>
      </c>
      <c r="B1792" s="246" t="s">
        <v>208</v>
      </c>
      <c r="C1792" s="246" t="s">
        <v>439</v>
      </c>
      <c r="D1792" s="246" t="s">
        <v>1000</v>
      </c>
      <c r="E1792" s="246" t="s">
        <v>1174</v>
      </c>
      <c r="F1792" s="247">
        <v>55938887</v>
      </c>
      <c r="G1792" s="124" t="str">
        <f t="shared" si="29"/>
        <v>14031110000000</v>
      </c>
    </row>
    <row r="1793" spans="1:7" ht="114.75">
      <c r="A1793" s="245" t="s">
        <v>2149</v>
      </c>
      <c r="B1793" s="246" t="s">
        <v>208</v>
      </c>
      <c r="C1793" s="246" t="s">
        <v>439</v>
      </c>
      <c r="D1793" s="246" t="s">
        <v>2150</v>
      </c>
      <c r="E1793" s="246" t="s">
        <v>1174</v>
      </c>
      <c r="F1793" s="247">
        <v>5458044</v>
      </c>
      <c r="G1793" s="124" t="str">
        <f t="shared" si="29"/>
        <v>14031110027240</v>
      </c>
    </row>
    <row r="1794" spans="1:7">
      <c r="A1794" s="245" t="s">
        <v>1330</v>
      </c>
      <c r="B1794" s="246" t="s">
        <v>208</v>
      </c>
      <c r="C1794" s="246" t="s">
        <v>439</v>
      </c>
      <c r="D1794" s="246" t="s">
        <v>2150</v>
      </c>
      <c r="E1794" s="246" t="s">
        <v>1331</v>
      </c>
      <c r="F1794" s="247">
        <v>5458044</v>
      </c>
      <c r="G1794" s="124" t="str">
        <f t="shared" si="29"/>
        <v>14031110027240500</v>
      </c>
    </row>
    <row r="1795" spans="1:7">
      <c r="A1795" s="245" t="s">
        <v>68</v>
      </c>
      <c r="B1795" s="246" t="s">
        <v>208</v>
      </c>
      <c r="C1795" s="246" t="s">
        <v>439</v>
      </c>
      <c r="D1795" s="246" t="s">
        <v>2150</v>
      </c>
      <c r="E1795" s="246" t="s">
        <v>430</v>
      </c>
      <c r="F1795" s="247">
        <v>5458044</v>
      </c>
      <c r="G1795" s="124" t="str">
        <f t="shared" si="29"/>
        <v>14031110027240540</v>
      </c>
    </row>
    <row r="1796" spans="1:7" ht="102">
      <c r="A1796" s="245" t="s">
        <v>2204</v>
      </c>
      <c r="B1796" s="246" t="s">
        <v>208</v>
      </c>
      <c r="C1796" s="246" t="s">
        <v>439</v>
      </c>
      <c r="D1796" s="246" t="s">
        <v>2205</v>
      </c>
      <c r="E1796" s="246" t="s">
        <v>1174</v>
      </c>
      <c r="F1796" s="247">
        <v>2763258</v>
      </c>
      <c r="G1796" s="124" t="str">
        <f t="shared" si="29"/>
        <v>14031110077450</v>
      </c>
    </row>
    <row r="1797" spans="1:7">
      <c r="A1797" s="245" t="s">
        <v>1330</v>
      </c>
      <c r="B1797" s="246" t="s">
        <v>208</v>
      </c>
      <c r="C1797" s="246" t="s">
        <v>439</v>
      </c>
      <c r="D1797" s="246" t="s">
        <v>2205</v>
      </c>
      <c r="E1797" s="246" t="s">
        <v>1331</v>
      </c>
      <c r="F1797" s="247">
        <v>2763258</v>
      </c>
      <c r="G1797" s="124" t="str">
        <f t="shared" si="29"/>
        <v>14031110077450500</v>
      </c>
    </row>
    <row r="1798" spans="1:7">
      <c r="A1798" s="245" t="s">
        <v>68</v>
      </c>
      <c r="B1798" s="246" t="s">
        <v>208</v>
      </c>
      <c r="C1798" s="246" t="s">
        <v>439</v>
      </c>
      <c r="D1798" s="246" t="s">
        <v>2205</v>
      </c>
      <c r="E1798" s="246" t="s">
        <v>430</v>
      </c>
      <c r="F1798" s="247">
        <v>2763258</v>
      </c>
      <c r="G1798" s="124" t="str">
        <f t="shared" si="29"/>
        <v>14031110077450540</v>
      </c>
    </row>
    <row r="1799" spans="1:7" ht="89.25">
      <c r="A1799" s="245" t="s">
        <v>1490</v>
      </c>
      <c r="B1799" s="246" t="s">
        <v>208</v>
      </c>
      <c r="C1799" s="246" t="s">
        <v>439</v>
      </c>
      <c r="D1799" s="246" t="s">
        <v>803</v>
      </c>
      <c r="E1799" s="246" t="s">
        <v>1174</v>
      </c>
      <c r="F1799" s="247">
        <v>41149431</v>
      </c>
      <c r="G1799" s="124" t="str">
        <f t="shared" si="29"/>
        <v>14031110080120</v>
      </c>
    </row>
    <row r="1800" spans="1:7">
      <c r="A1800" s="245" t="s">
        <v>1330</v>
      </c>
      <c r="B1800" s="246" t="s">
        <v>208</v>
      </c>
      <c r="C1800" s="246" t="s">
        <v>439</v>
      </c>
      <c r="D1800" s="246" t="s">
        <v>803</v>
      </c>
      <c r="E1800" s="246" t="s">
        <v>1331</v>
      </c>
      <c r="F1800" s="247">
        <v>41149431</v>
      </c>
      <c r="G1800" s="124" t="str">
        <f t="shared" si="29"/>
        <v>14031110080120500</v>
      </c>
    </row>
    <row r="1801" spans="1:7">
      <c r="A1801" s="245" t="s">
        <v>68</v>
      </c>
      <c r="B1801" s="246" t="s">
        <v>208</v>
      </c>
      <c r="C1801" s="246" t="s">
        <v>439</v>
      </c>
      <c r="D1801" s="246" t="s">
        <v>803</v>
      </c>
      <c r="E1801" s="246" t="s">
        <v>430</v>
      </c>
      <c r="F1801" s="247">
        <v>41149431</v>
      </c>
      <c r="G1801" s="124" t="str">
        <f t="shared" si="29"/>
        <v>14031110080120540</v>
      </c>
    </row>
    <row r="1802" spans="1:7" ht="114.75">
      <c r="A1802" s="245" t="s">
        <v>2206</v>
      </c>
      <c r="B1802" s="246" t="s">
        <v>208</v>
      </c>
      <c r="C1802" s="246" t="s">
        <v>439</v>
      </c>
      <c r="D1802" s="246" t="s">
        <v>2207</v>
      </c>
      <c r="E1802" s="246" t="s">
        <v>1174</v>
      </c>
      <c r="F1802" s="247">
        <v>6568154</v>
      </c>
      <c r="G1802" s="124" t="str">
        <f t="shared" si="29"/>
        <v>140311100S6410</v>
      </c>
    </row>
    <row r="1803" spans="1:7">
      <c r="A1803" s="245" t="s">
        <v>1330</v>
      </c>
      <c r="B1803" s="246" t="s">
        <v>208</v>
      </c>
      <c r="C1803" s="246" t="s">
        <v>439</v>
      </c>
      <c r="D1803" s="246" t="s">
        <v>2207</v>
      </c>
      <c r="E1803" s="246" t="s">
        <v>1331</v>
      </c>
      <c r="F1803" s="247">
        <v>6568154</v>
      </c>
      <c r="G1803" s="124" t="str">
        <f t="shared" si="29"/>
        <v>140311100S6410500</v>
      </c>
    </row>
    <row r="1804" spans="1:7">
      <c r="A1804" s="245" t="s">
        <v>68</v>
      </c>
      <c r="B1804" s="246" t="s">
        <v>208</v>
      </c>
      <c r="C1804" s="246" t="s">
        <v>439</v>
      </c>
      <c r="D1804" s="246" t="s">
        <v>2207</v>
      </c>
      <c r="E1804" s="246" t="s">
        <v>430</v>
      </c>
      <c r="F1804" s="247">
        <v>6568154</v>
      </c>
      <c r="G1804" s="124" t="str">
        <f t="shared" si="29"/>
        <v>140311100S6410540</v>
      </c>
    </row>
  </sheetData>
  <autoFilter ref="A7:H1804">
    <filterColumn colId="3"/>
  </autoFilter>
  <mergeCells count="6">
    <mergeCell ref="A1:F1"/>
    <mergeCell ref="A2:F2"/>
    <mergeCell ref="A3:F3"/>
    <mergeCell ref="A5:A6"/>
    <mergeCell ref="B5:E5"/>
    <mergeCell ref="F5:F6"/>
  </mergeCells>
  <phoneticPr fontId="3" type="noConversion"/>
  <pageMargins left="0.98425196850393704" right="0.23622047244094491" top="0.2" bottom="0.19" header="0.17" footer="0.17"/>
  <pageSetup paperSize="9" scale="81" fitToHeight="0" orientation="portrait" r:id="rId1"/>
  <headerFooter alignWithMargins="0"/>
</worksheet>
</file>

<file path=xl/worksheets/sheet7.xml><?xml version="1.0" encoding="utf-8"?>
<worksheet xmlns="http://schemas.openxmlformats.org/spreadsheetml/2006/main" xmlns:r="http://schemas.openxmlformats.org/officeDocument/2006/relationships">
  <dimension ref="A1:I1307"/>
  <sheetViews>
    <sheetView workbookViewId="0">
      <selection activeCell="K3" sqref="K3"/>
    </sheetView>
  </sheetViews>
  <sheetFormatPr defaultRowHeight="12.75"/>
  <cols>
    <col min="1" max="1" width="38.85546875" style="127" customWidth="1"/>
    <col min="2" max="2" width="7.28515625" style="127" customWidth="1"/>
    <col min="3" max="3" width="8" style="127" customWidth="1"/>
    <col min="4" max="4" width="11.7109375" style="127" customWidth="1"/>
    <col min="5" max="5" width="9.42578125" style="127" customWidth="1"/>
    <col min="6" max="7" width="19.7109375" style="3" customWidth="1"/>
    <col min="8" max="8" width="15.5703125" style="3" customWidth="1"/>
    <col min="9" max="9" width="13.5703125" style="3" bestFit="1" customWidth="1"/>
    <col min="10" max="10" width="9.140625" style="3"/>
    <col min="11" max="11" width="17.7109375" style="3" customWidth="1"/>
    <col min="12" max="12" width="26.5703125" style="3" customWidth="1"/>
    <col min="13" max="16384" width="9.140625" style="3"/>
  </cols>
  <sheetData>
    <row r="1" spans="1:9" ht="48" customHeight="1">
      <c r="A1" s="457" t="str">
        <f>"Приложение №"&amp;Н2вед1&amp;"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c r="E1" s="457"/>
      <c r="F1" s="457"/>
      <c r="G1" s="457"/>
    </row>
    <row r="2" spans="1:9" ht="53.25" customHeight="1">
      <c r="A2" s="457" t="str">
        <f>"Приложение "&amp;Н1вед1&amp;" к решению
Богучанского районного Совета депутатов
от "&amp;Р1дата&amp;" года №"&amp;Р1номер</f>
        <v>Приложение 4 к решению
Богучанского районного Совета депутатов
от 22.12.2021 года №18/1-133</v>
      </c>
      <c r="B2" s="457"/>
      <c r="C2" s="457"/>
      <c r="D2" s="457"/>
      <c r="E2" s="457"/>
      <c r="F2" s="457"/>
      <c r="G2" s="457"/>
    </row>
    <row r="3" spans="1:9" ht="58.5" customHeight="1">
      <c r="A3" s="456" t="str">
        <f>"Ведомственная структура расходов районного бюджета на плановый период "&amp;ПлПер&amp;" годов"</f>
        <v>Ведомственная структура расходов районного бюджета на плановый период 2023-2024 годов</v>
      </c>
      <c r="B3" s="456"/>
      <c r="C3" s="456"/>
      <c r="D3" s="456"/>
      <c r="E3" s="456"/>
      <c r="F3" s="456"/>
      <c r="G3" s="456"/>
    </row>
    <row r="4" spans="1:9">
      <c r="G4" s="8" t="s">
        <v>69</v>
      </c>
    </row>
    <row r="5" spans="1:9">
      <c r="A5" s="487" t="s">
        <v>1336</v>
      </c>
      <c r="B5" s="489" t="s">
        <v>177</v>
      </c>
      <c r="C5" s="490"/>
      <c r="D5" s="490"/>
      <c r="E5" s="491"/>
      <c r="F5" s="494" t="s">
        <v>1750</v>
      </c>
      <c r="G5" s="494" t="s">
        <v>1857</v>
      </c>
    </row>
    <row r="6" spans="1:9" ht="41.25" customHeight="1">
      <c r="A6" s="488"/>
      <c r="B6" s="254" t="s">
        <v>1333</v>
      </c>
      <c r="C6" s="254" t="s">
        <v>1332</v>
      </c>
      <c r="D6" s="254" t="s">
        <v>1334</v>
      </c>
      <c r="E6" s="254" t="s">
        <v>1335</v>
      </c>
      <c r="F6" s="494"/>
      <c r="G6" s="494"/>
    </row>
    <row r="7" spans="1:9" s="11" customFormat="1">
      <c r="A7" s="320" t="s">
        <v>70</v>
      </c>
      <c r="B7" s="321" t="s">
        <v>1174</v>
      </c>
      <c r="C7" s="321" t="s">
        <v>1174</v>
      </c>
      <c r="D7" s="321" t="s">
        <v>1174</v>
      </c>
      <c r="E7" s="321" t="s">
        <v>1174</v>
      </c>
      <c r="F7" s="316">
        <f>2341736603.34+30000000</f>
        <v>2371736603.3400002</v>
      </c>
      <c r="G7" s="316">
        <f>2296899854.25+63000000</f>
        <v>2359899854.25</v>
      </c>
      <c r="I7" s="81"/>
    </row>
    <row r="8" spans="1:9">
      <c r="A8" s="320" t="s">
        <v>321</v>
      </c>
      <c r="B8" s="321" t="s">
        <v>178</v>
      </c>
      <c r="C8" s="321" t="s">
        <v>1174</v>
      </c>
      <c r="D8" s="321" t="s">
        <v>1174</v>
      </c>
      <c r="E8" s="321" t="s">
        <v>1174</v>
      </c>
      <c r="F8" s="316">
        <v>7274170</v>
      </c>
      <c r="G8" s="316">
        <v>7274170</v>
      </c>
      <c r="H8" s="82"/>
    </row>
    <row r="9" spans="1:9">
      <c r="A9" s="320" t="s">
        <v>234</v>
      </c>
      <c r="B9" s="321" t="s">
        <v>178</v>
      </c>
      <c r="C9" s="321" t="s">
        <v>1135</v>
      </c>
      <c r="D9" s="321" t="s">
        <v>1174</v>
      </c>
      <c r="E9" s="321" t="s">
        <v>1174</v>
      </c>
      <c r="F9" s="316">
        <v>7274170</v>
      </c>
      <c r="G9" s="316">
        <v>7274170</v>
      </c>
      <c r="H9" s="124" t="str">
        <f>CONCATENATE(C9,,D9,E9)</f>
        <v>0100</v>
      </c>
    </row>
    <row r="10" spans="1:9" ht="63.75">
      <c r="A10" s="320" t="s">
        <v>67</v>
      </c>
      <c r="B10" s="321" t="s">
        <v>178</v>
      </c>
      <c r="C10" s="321" t="s">
        <v>327</v>
      </c>
      <c r="D10" s="321" t="s">
        <v>1174</v>
      </c>
      <c r="E10" s="321" t="s">
        <v>1174</v>
      </c>
      <c r="F10" s="316">
        <v>7274170</v>
      </c>
      <c r="G10" s="316">
        <v>7274170</v>
      </c>
      <c r="H10" s="124" t="str">
        <f t="shared" ref="H10:H73" si="0">CONCATENATE(C10,,D10,E10)</f>
        <v>0103</v>
      </c>
    </row>
    <row r="11" spans="1:9" ht="38.25">
      <c r="A11" s="320" t="s">
        <v>599</v>
      </c>
      <c r="B11" s="321" t="s">
        <v>178</v>
      </c>
      <c r="C11" s="321" t="s">
        <v>327</v>
      </c>
      <c r="D11" s="321" t="s">
        <v>1006</v>
      </c>
      <c r="E11" s="321" t="s">
        <v>1174</v>
      </c>
      <c r="F11" s="316">
        <v>7274170</v>
      </c>
      <c r="G11" s="316">
        <v>7274170</v>
      </c>
      <c r="H11" s="124" t="str">
        <f t="shared" si="0"/>
        <v>01038000000000</v>
      </c>
    </row>
    <row r="12" spans="1:9" ht="51">
      <c r="A12" s="320" t="s">
        <v>600</v>
      </c>
      <c r="B12" s="321" t="s">
        <v>178</v>
      </c>
      <c r="C12" s="321" t="s">
        <v>327</v>
      </c>
      <c r="D12" s="321" t="s">
        <v>1008</v>
      </c>
      <c r="E12" s="321" t="s">
        <v>1174</v>
      </c>
      <c r="F12" s="316">
        <v>3413923</v>
      </c>
      <c r="G12" s="316">
        <v>3413923</v>
      </c>
      <c r="H12" s="124" t="str">
        <f t="shared" si="0"/>
        <v>01038020000000</v>
      </c>
    </row>
    <row r="13" spans="1:9" ht="51">
      <c r="A13" s="320" t="s">
        <v>328</v>
      </c>
      <c r="B13" s="321" t="s">
        <v>178</v>
      </c>
      <c r="C13" s="321" t="s">
        <v>327</v>
      </c>
      <c r="D13" s="321" t="s">
        <v>638</v>
      </c>
      <c r="E13" s="321" t="s">
        <v>1174</v>
      </c>
      <c r="F13" s="316">
        <v>3313923</v>
      </c>
      <c r="G13" s="316">
        <v>3313923</v>
      </c>
      <c r="H13" s="124" t="str">
        <f t="shared" si="0"/>
        <v>01038020060000</v>
      </c>
    </row>
    <row r="14" spans="1:9" ht="76.5">
      <c r="A14" s="320" t="s">
        <v>1319</v>
      </c>
      <c r="B14" s="321" t="s">
        <v>178</v>
      </c>
      <c r="C14" s="321" t="s">
        <v>327</v>
      </c>
      <c r="D14" s="321" t="s">
        <v>638</v>
      </c>
      <c r="E14" s="321" t="s">
        <v>273</v>
      </c>
      <c r="F14" s="316">
        <v>2790173</v>
      </c>
      <c r="G14" s="316">
        <v>2790173</v>
      </c>
      <c r="H14" s="124" t="str">
        <f t="shared" si="0"/>
        <v>01038020060000100</v>
      </c>
    </row>
    <row r="15" spans="1:9" ht="38.25">
      <c r="A15" s="320" t="s">
        <v>1204</v>
      </c>
      <c r="B15" s="321" t="s">
        <v>178</v>
      </c>
      <c r="C15" s="321" t="s">
        <v>327</v>
      </c>
      <c r="D15" s="321" t="s">
        <v>638</v>
      </c>
      <c r="E15" s="321" t="s">
        <v>28</v>
      </c>
      <c r="F15" s="316">
        <v>2790173</v>
      </c>
      <c r="G15" s="316">
        <v>2790173</v>
      </c>
      <c r="H15" s="124" t="str">
        <f t="shared" si="0"/>
        <v>01038020060000120</v>
      </c>
    </row>
    <row r="16" spans="1:9" ht="25.5">
      <c r="A16" s="320" t="s">
        <v>953</v>
      </c>
      <c r="B16" s="321" t="s">
        <v>178</v>
      </c>
      <c r="C16" s="321" t="s">
        <v>327</v>
      </c>
      <c r="D16" s="321" t="s">
        <v>638</v>
      </c>
      <c r="E16" s="321" t="s">
        <v>324</v>
      </c>
      <c r="F16" s="316">
        <v>2122637</v>
      </c>
      <c r="G16" s="316">
        <v>2122637</v>
      </c>
      <c r="H16" s="124" t="str">
        <f t="shared" si="0"/>
        <v>01038020060000121</v>
      </c>
    </row>
    <row r="17" spans="1:8" ht="51">
      <c r="A17" s="320" t="s">
        <v>325</v>
      </c>
      <c r="B17" s="321" t="s">
        <v>178</v>
      </c>
      <c r="C17" s="321" t="s">
        <v>327</v>
      </c>
      <c r="D17" s="321" t="s">
        <v>638</v>
      </c>
      <c r="E17" s="321" t="s">
        <v>326</v>
      </c>
      <c r="F17" s="316">
        <v>26500</v>
      </c>
      <c r="G17" s="316">
        <v>26500</v>
      </c>
      <c r="H17" s="124" t="str">
        <f t="shared" si="0"/>
        <v>01038020060000122</v>
      </c>
    </row>
    <row r="18" spans="1:8" ht="63.75">
      <c r="A18" s="320" t="s">
        <v>1054</v>
      </c>
      <c r="B18" s="321" t="s">
        <v>178</v>
      </c>
      <c r="C18" s="321" t="s">
        <v>327</v>
      </c>
      <c r="D18" s="321" t="s">
        <v>638</v>
      </c>
      <c r="E18" s="321" t="s">
        <v>1055</v>
      </c>
      <c r="F18" s="316">
        <v>641036</v>
      </c>
      <c r="G18" s="316">
        <v>641036</v>
      </c>
      <c r="H18" s="124" t="str">
        <f t="shared" si="0"/>
        <v>01038020060000129</v>
      </c>
    </row>
    <row r="19" spans="1:8" ht="38.25">
      <c r="A19" s="320" t="s">
        <v>1320</v>
      </c>
      <c r="B19" s="321" t="s">
        <v>178</v>
      </c>
      <c r="C19" s="321" t="s">
        <v>327</v>
      </c>
      <c r="D19" s="321" t="s">
        <v>638</v>
      </c>
      <c r="E19" s="321" t="s">
        <v>1321</v>
      </c>
      <c r="F19" s="316">
        <v>523750</v>
      </c>
      <c r="G19" s="316">
        <v>523750</v>
      </c>
      <c r="H19" s="124" t="str">
        <f t="shared" si="0"/>
        <v>01038020060000200</v>
      </c>
    </row>
    <row r="20" spans="1:8" ht="38.25">
      <c r="A20" s="320" t="s">
        <v>1197</v>
      </c>
      <c r="B20" s="321" t="s">
        <v>178</v>
      </c>
      <c r="C20" s="321" t="s">
        <v>327</v>
      </c>
      <c r="D20" s="321" t="s">
        <v>638</v>
      </c>
      <c r="E20" s="321" t="s">
        <v>1198</v>
      </c>
      <c r="F20" s="316">
        <v>523750</v>
      </c>
      <c r="G20" s="316">
        <v>523750</v>
      </c>
      <c r="H20" s="124" t="str">
        <f t="shared" si="0"/>
        <v>01038020060000240</v>
      </c>
    </row>
    <row r="21" spans="1:8">
      <c r="A21" s="320" t="s">
        <v>1224</v>
      </c>
      <c r="B21" s="321" t="s">
        <v>178</v>
      </c>
      <c r="C21" s="321" t="s">
        <v>327</v>
      </c>
      <c r="D21" s="321" t="s">
        <v>638</v>
      </c>
      <c r="E21" s="321" t="s">
        <v>329</v>
      </c>
      <c r="F21" s="316">
        <v>523750</v>
      </c>
      <c r="G21" s="316">
        <v>523750</v>
      </c>
      <c r="H21" s="124" t="str">
        <f t="shared" si="0"/>
        <v>01038020060000244</v>
      </c>
    </row>
    <row r="22" spans="1:8" ht="76.5">
      <c r="A22" s="320" t="s">
        <v>558</v>
      </c>
      <c r="B22" s="321" t="s">
        <v>178</v>
      </c>
      <c r="C22" s="321" t="s">
        <v>327</v>
      </c>
      <c r="D22" s="321" t="s">
        <v>639</v>
      </c>
      <c r="E22" s="321" t="s">
        <v>1174</v>
      </c>
      <c r="F22" s="316">
        <v>100000</v>
      </c>
      <c r="G22" s="316">
        <v>100000</v>
      </c>
      <c r="H22" s="124" t="str">
        <f t="shared" si="0"/>
        <v>01038020067000</v>
      </c>
    </row>
    <row r="23" spans="1:8" ht="76.5">
      <c r="A23" s="320" t="s">
        <v>1319</v>
      </c>
      <c r="B23" s="321" t="s">
        <v>178</v>
      </c>
      <c r="C23" s="321" t="s">
        <v>327</v>
      </c>
      <c r="D23" s="321" t="s">
        <v>639</v>
      </c>
      <c r="E23" s="321" t="s">
        <v>273</v>
      </c>
      <c r="F23" s="316">
        <v>100000</v>
      </c>
      <c r="G23" s="316">
        <v>100000</v>
      </c>
      <c r="H23" s="124" t="str">
        <f t="shared" si="0"/>
        <v>01038020067000100</v>
      </c>
    </row>
    <row r="24" spans="1:8" ht="38.25">
      <c r="A24" s="320" t="s">
        <v>1204</v>
      </c>
      <c r="B24" s="321" t="s">
        <v>178</v>
      </c>
      <c r="C24" s="321" t="s">
        <v>327</v>
      </c>
      <c r="D24" s="321" t="s">
        <v>639</v>
      </c>
      <c r="E24" s="321" t="s">
        <v>28</v>
      </c>
      <c r="F24" s="316">
        <v>100000</v>
      </c>
      <c r="G24" s="316">
        <v>100000</v>
      </c>
      <c r="H24" s="124" t="str">
        <f t="shared" si="0"/>
        <v>01038020067000120</v>
      </c>
    </row>
    <row r="25" spans="1:8" ht="51">
      <c r="A25" s="320" t="s">
        <v>325</v>
      </c>
      <c r="B25" s="321" t="s">
        <v>178</v>
      </c>
      <c r="C25" s="321" t="s">
        <v>327</v>
      </c>
      <c r="D25" s="321" t="s">
        <v>639</v>
      </c>
      <c r="E25" s="321" t="s">
        <v>326</v>
      </c>
      <c r="F25" s="316">
        <v>100000</v>
      </c>
      <c r="G25" s="316">
        <v>100000</v>
      </c>
      <c r="H25" s="124" t="str">
        <f t="shared" si="0"/>
        <v>01038020067000122</v>
      </c>
    </row>
    <row r="26" spans="1:8" ht="63.75">
      <c r="A26" s="320" t="s">
        <v>330</v>
      </c>
      <c r="B26" s="321" t="s">
        <v>178</v>
      </c>
      <c r="C26" s="321" t="s">
        <v>327</v>
      </c>
      <c r="D26" s="321" t="s">
        <v>1009</v>
      </c>
      <c r="E26" s="321" t="s">
        <v>1174</v>
      </c>
      <c r="F26" s="316">
        <v>3860247</v>
      </c>
      <c r="G26" s="316">
        <v>3860247</v>
      </c>
      <c r="H26" s="124" t="str">
        <f t="shared" si="0"/>
        <v>01038030000000</v>
      </c>
    </row>
    <row r="27" spans="1:8" ht="63.75">
      <c r="A27" s="320" t="s">
        <v>330</v>
      </c>
      <c r="B27" s="321" t="s">
        <v>178</v>
      </c>
      <c r="C27" s="321" t="s">
        <v>327</v>
      </c>
      <c r="D27" s="321" t="s">
        <v>640</v>
      </c>
      <c r="E27" s="321" t="s">
        <v>1174</v>
      </c>
      <c r="F27" s="316">
        <v>3810247</v>
      </c>
      <c r="G27" s="316">
        <v>3810247</v>
      </c>
      <c r="H27" s="124" t="str">
        <f t="shared" si="0"/>
        <v>01038030060000</v>
      </c>
    </row>
    <row r="28" spans="1:8" ht="76.5">
      <c r="A28" s="320" t="s">
        <v>1319</v>
      </c>
      <c r="B28" s="321" t="s">
        <v>178</v>
      </c>
      <c r="C28" s="321" t="s">
        <v>327</v>
      </c>
      <c r="D28" s="321" t="s">
        <v>640</v>
      </c>
      <c r="E28" s="321" t="s">
        <v>273</v>
      </c>
      <c r="F28" s="316">
        <v>3810247</v>
      </c>
      <c r="G28" s="316">
        <v>3810247</v>
      </c>
      <c r="H28" s="124" t="str">
        <f t="shared" si="0"/>
        <v>01038030060000100</v>
      </c>
    </row>
    <row r="29" spans="1:8" ht="38.25">
      <c r="A29" s="320" t="s">
        <v>1204</v>
      </c>
      <c r="B29" s="321" t="s">
        <v>178</v>
      </c>
      <c r="C29" s="321" t="s">
        <v>327</v>
      </c>
      <c r="D29" s="321" t="s">
        <v>640</v>
      </c>
      <c r="E29" s="321" t="s">
        <v>28</v>
      </c>
      <c r="F29" s="316">
        <v>3810247</v>
      </c>
      <c r="G29" s="316">
        <v>3810247</v>
      </c>
      <c r="H29" s="124" t="str">
        <f t="shared" si="0"/>
        <v>01038030060000120</v>
      </c>
    </row>
    <row r="30" spans="1:8" ht="25.5">
      <c r="A30" s="320" t="s">
        <v>953</v>
      </c>
      <c r="B30" s="321" t="s">
        <v>178</v>
      </c>
      <c r="C30" s="321" t="s">
        <v>327</v>
      </c>
      <c r="D30" s="321" t="s">
        <v>640</v>
      </c>
      <c r="E30" s="321" t="s">
        <v>324</v>
      </c>
      <c r="F30" s="316">
        <v>2694963</v>
      </c>
      <c r="G30" s="316">
        <v>2694963</v>
      </c>
      <c r="H30" s="124" t="str">
        <f t="shared" si="0"/>
        <v>01038030060000121</v>
      </c>
    </row>
    <row r="31" spans="1:8" ht="51">
      <c r="A31" s="320" t="s">
        <v>325</v>
      </c>
      <c r="B31" s="321" t="s">
        <v>178</v>
      </c>
      <c r="C31" s="321" t="s">
        <v>327</v>
      </c>
      <c r="D31" s="321" t="s">
        <v>640</v>
      </c>
      <c r="E31" s="321" t="s">
        <v>326</v>
      </c>
      <c r="F31" s="316">
        <v>56200</v>
      </c>
      <c r="G31" s="316">
        <v>56200</v>
      </c>
      <c r="H31" s="124" t="str">
        <f t="shared" si="0"/>
        <v>01038030060000122</v>
      </c>
    </row>
    <row r="32" spans="1:8" ht="38.25">
      <c r="A32" s="320" t="s">
        <v>1968</v>
      </c>
      <c r="B32" s="321" t="s">
        <v>178</v>
      </c>
      <c r="C32" s="321" t="s">
        <v>327</v>
      </c>
      <c r="D32" s="321" t="s">
        <v>640</v>
      </c>
      <c r="E32" s="321" t="s">
        <v>496</v>
      </c>
      <c r="F32" s="316">
        <v>264000</v>
      </c>
      <c r="G32" s="316">
        <v>264000</v>
      </c>
      <c r="H32" s="124" t="str">
        <f t="shared" si="0"/>
        <v>01038030060000123</v>
      </c>
    </row>
    <row r="33" spans="1:8" ht="63.75">
      <c r="A33" s="320" t="s">
        <v>1054</v>
      </c>
      <c r="B33" s="321" t="s">
        <v>178</v>
      </c>
      <c r="C33" s="321" t="s">
        <v>327</v>
      </c>
      <c r="D33" s="321" t="s">
        <v>640</v>
      </c>
      <c r="E33" s="321" t="s">
        <v>1055</v>
      </c>
      <c r="F33" s="316">
        <v>795084</v>
      </c>
      <c r="G33" s="316">
        <v>795084</v>
      </c>
      <c r="H33" s="124" t="str">
        <f t="shared" si="0"/>
        <v>01038030060000129</v>
      </c>
    </row>
    <row r="34" spans="1:8" ht="76.5">
      <c r="A34" s="320" t="s">
        <v>1136</v>
      </c>
      <c r="B34" s="321" t="s">
        <v>178</v>
      </c>
      <c r="C34" s="321" t="s">
        <v>327</v>
      </c>
      <c r="D34" s="321" t="s">
        <v>641</v>
      </c>
      <c r="E34" s="321" t="s">
        <v>1174</v>
      </c>
      <c r="F34" s="316">
        <v>50000</v>
      </c>
      <c r="G34" s="316">
        <v>50000</v>
      </c>
      <c r="H34" s="124" t="str">
        <f t="shared" si="0"/>
        <v>01038030067000</v>
      </c>
    </row>
    <row r="35" spans="1:8" ht="76.5">
      <c r="A35" s="320" t="s">
        <v>1319</v>
      </c>
      <c r="B35" s="321" t="s">
        <v>178</v>
      </c>
      <c r="C35" s="321" t="s">
        <v>327</v>
      </c>
      <c r="D35" s="321" t="s">
        <v>641</v>
      </c>
      <c r="E35" s="321" t="s">
        <v>273</v>
      </c>
      <c r="F35" s="316">
        <v>50000</v>
      </c>
      <c r="G35" s="316">
        <v>50000</v>
      </c>
      <c r="H35" s="124" t="str">
        <f t="shared" si="0"/>
        <v>01038030067000100</v>
      </c>
    </row>
    <row r="36" spans="1:8" ht="38.25">
      <c r="A36" s="320" t="s">
        <v>1204</v>
      </c>
      <c r="B36" s="321" t="s">
        <v>178</v>
      </c>
      <c r="C36" s="321" t="s">
        <v>327</v>
      </c>
      <c r="D36" s="321" t="s">
        <v>641</v>
      </c>
      <c r="E36" s="321" t="s">
        <v>28</v>
      </c>
      <c r="F36" s="316">
        <v>50000</v>
      </c>
      <c r="G36" s="316">
        <v>50000</v>
      </c>
      <c r="H36" s="124" t="str">
        <f t="shared" si="0"/>
        <v>01038030067000120</v>
      </c>
    </row>
    <row r="37" spans="1:8" ht="51">
      <c r="A37" s="320" t="s">
        <v>325</v>
      </c>
      <c r="B37" s="321" t="s">
        <v>178</v>
      </c>
      <c r="C37" s="321" t="s">
        <v>327</v>
      </c>
      <c r="D37" s="321" t="s">
        <v>641</v>
      </c>
      <c r="E37" s="321" t="s">
        <v>326</v>
      </c>
      <c r="F37" s="316">
        <v>50000</v>
      </c>
      <c r="G37" s="316">
        <v>50000</v>
      </c>
      <c r="H37" s="124" t="str">
        <f t="shared" si="0"/>
        <v>01038030067000122</v>
      </c>
    </row>
    <row r="38" spans="1:8" ht="25.5">
      <c r="A38" s="320" t="s">
        <v>180</v>
      </c>
      <c r="B38" s="321" t="s">
        <v>179</v>
      </c>
      <c r="C38" s="321" t="s">
        <v>1174</v>
      </c>
      <c r="D38" s="321" t="s">
        <v>1174</v>
      </c>
      <c r="E38" s="321" t="s">
        <v>1174</v>
      </c>
      <c r="F38" s="316">
        <v>2324622</v>
      </c>
      <c r="G38" s="316">
        <v>2324622</v>
      </c>
      <c r="H38" s="124" t="str">
        <f t="shared" si="0"/>
        <v/>
      </c>
    </row>
    <row r="39" spans="1:8">
      <c r="A39" s="320" t="s">
        <v>234</v>
      </c>
      <c r="B39" s="321" t="s">
        <v>179</v>
      </c>
      <c r="C39" s="321" t="s">
        <v>1135</v>
      </c>
      <c r="D39" s="321" t="s">
        <v>1174</v>
      </c>
      <c r="E39" s="321" t="s">
        <v>1174</v>
      </c>
      <c r="F39" s="316">
        <v>2324622</v>
      </c>
      <c r="G39" s="316">
        <v>2324622</v>
      </c>
      <c r="H39" s="124" t="str">
        <f t="shared" si="0"/>
        <v>0100</v>
      </c>
    </row>
    <row r="40" spans="1:8" ht="51">
      <c r="A40" s="320" t="s">
        <v>216</v>
      </c>
      <c r="B40" s="321" t="s">
        <v>179</v>
      </c>
      <c r="C40" s="321" t="s">
        <v>331</v>
      </c>
      <c r="D40" s="321" t="s">
        <v>1174</v>
      </c>
      <c r="E40" s="321" t="s">
        <v>1174</v>
      </c>
      <c r="F40" s="316">
        <v>2324622</v>
      </c>
      <c r="G40" s="316">
        <v>2324622</v>
      </c>
      <c r="H40" s="124" t="str">
        <f t="shared" si="0"/>
        <v>0106</v>
      </c>
    </row>
    <row r="41" spans="1:8" ht="38.25">
      <c r="A41" s="320" t="s">
        <v>599</v>
      </c>
      <c r="B41" s="321" t="s">
        <v>179</v>
      </c>
      <c r="C41" s="321" t="s">
        <v>331</v>
      </c>
      <c r="D41" s="321" t="s">
        <v>1006</v>
      </c>
      <c r="E41" s="321" t="s">
        <v>1174</v>
      </c>
      <c r="F41" s="316">
        <v>2324622</v>
      </c>
      <c r="G41" s="316">
        <v>2324622</v>
      </c>
      <c r="H41" s="124" t="str">
        <f t="shared" si="0"/>
        <v>01068000000000</v>
      </c>
    </row>
    <row r="42" spans="1:8" ht="51">
      <c r="A42" s="320" t="s">
        <v>600</v>
      </c>
      <c r="B42" s="321" t="s">
        <v>179</v>
      </c>
      <c r="C42" s="321" t="s">
        <v>331</v>
      </c>
      <c r="D42" s="321" t="s">
        <v>1008</v>
      </c>
      <c r="E42" s="321" t="s">
        <v>1174</v>
      </c>
      <c r="F42" s="316">
        <v>1036176</v>
      </c>
      <c r="G42" s="316">
        <v>1036176</v>
      </c>
      <c r="H42" s="124" t="str">
        <f t="shared" si="0"/>
        <v>01068020000000</v>
      </c>
    </row>
    <row r="43" spans="1:8" ht="51">
      <c r="A43" s="320" t="s">
        <v>328</v>
      </c>
      <c r="B43" s="321" t="s">
        <v>179</v>
      </c>
      <c r="C43" s="321" t="s">
        <v>331</v>
      </c>
      <c r="D43" s="321" t="s">
        <v>638</v>
      </c>
      <c r="E43" s="321" t="s">
        <v>1174</v>
      </c>
      <c r="F43" s="316">
        <v>996176</v>
      </c>
      <c r="G43" s="316">
        <v>996176</v>
      </c>
      <c r="H43" s="124" t="str">
        <f t="shared" si="0"/>
        <v>01068020060000</v>
      </c>
    </row>
    <row r="44" spans="1:8" ht="76.5">
      <c r="A44" s="320" t="s">
        <v>1319</v>
      </c>
      <c r="B44" s="321" t="s">
        <v>179</v>
      </c>
      <c r="C44" s="321" t="s">
        <v>331</v>
      </c>
      <c r="D44" s="321" t="s">
        <v>638</v>
      </c>
      <c r="E44" s="321" t="s">
        <v>273</v>
      </c>
      <c r="F44" s="316">
        <v>937424</v>
      </c>
      <c r="G44" s="316">
        <v>937424</v>
      </c>
      <c r="H44" s="124" t="str">
        <f t="shared" si="0"/>
        <v>01068020060000100</v>
      </c>
    </row>
    <row r="45" spans="1:8" ht="38.25">
      <c r="A45" s="320" t="s">
        <v>1204</v>
      </c>
      <c r="B45" s="321" t="s">
        <v>179</v>
      </c>
      <c r="C45" s="321" t="s">
        <v>331</v>
      </c>
      <c r="D45" s="321" t="s">
        <v>638</v>
      </c>
      <c r="E45" s="321" t="s">
        <v>28</v>
      </c>
      <c r="F45" s="316">
        <v>937424</v>
      </c>
      <c r="G45" s="316">
        <v>937424</v>
      </c>
      <c r="H45" s="124" t="str">
        <f t="shared" si="0"/>
        <v>01068020060000120</v>
      </c>
    </row>
    <row r="46" spans="1:8" ht="25.5">
      <c r="A46" s="320" t="s">
        <v>953</v>
      </c>
      <c r="B46" s="321" t="s">
        <v>179</v>
      </c>
      <c r="C46" s="321" t="s">
        <v>331</v>
      </c>
      <c r="D46" s="321" t="s">
        <v>638</v>
      </c>
      <c r="E46" s="321" t="s">
        <v>324</v>
      </c>
      <c r="F46" s="316">
        <v>707545</v>
      </c>
      <c r="G46" s="316">
        <v>707545</v>
      </c>
      <c r="H46" s="124" t="str">
        <f t="shared" si="0"/>
        <v>01068020060000121</v>
      </c>
    </row>
    <row r="47" spans="1:8" ht="51">
      <c r="A47" s="320" t="s">
        <v>325</v>
      </c>
      <c r="B47" s="321" t="s">
        <v>179</v>
      </c>
      <c r="C47" s="321" t="s">
        <v>331</v>
      </c>
      <c r="D47" s="321" t="s">
        <v>638</v>
      </c>
      <c r="E47" s="321" t="s">
        <v>326</v>
      </c>
      <c r="F47" s="316">
        <v>16200</v>
      </c>
      <c r="G47" s="316">
        <v>16200</v>
      </c>
      <c r="H47" s="124" t="str">
        <f t="shared" si="0"/>
        <v>01068020060000122</v>
      </c>
    </row>
    <row r="48" spans="1:8" ht="63.75">
      <c r="A48" s="320" t="s">
        <v>1054</v>
      </c>
      <c r="B48" s="321" t="s">
        <v>179</v>
      </c>
      <c r="C48" s="321" t="s">
        <v>331</v>
      </c>
      <c r="D48" s="321" t="s">
        <v>638</v>
      </c>
      <c r="E48" s="321" t="s">
        <v>1055</v>
      </c>
      <c r="F48" s="316">
        <v>213679</v>
      </c>
      <c r="G48" s="316">
        <v>213679</v>
      </c>
      <c r="H48" s="124" t="str">
        <f t="shared" si="0"/>
        <v>01068020060000129</v>
      </c>
    </row>
    <row r="49" spans="1:8" ht="38.25">
      <c r="A49" s="320" t="s">
        <v>1320</v>
      </c>
      <c r="B49" s="321" t="s">
        <v>179</v>
      </c>
      <c r="C49" s="321" t="s">
        <v>331</v>
      </c>
      <c r="D49" s="321" t="s">
        <v>638</v>
      </c>
      <c r="E49" s="321" t="s">
        <v>1321</v>
      </c>
      <c r="F49" s="316">
        <v>58752</v>
      </c>
      <c r="G49" s="316">
        <v>58752</v>
      </c>
      <c r="H49" s="124" t="str">
        <f t="shared" si="0"/>
        <v>01068020060000200</v>
      </c>
    </row>
    <row r="50" spans="1:8" ht="38.25">
      <c r="A50" s="320" t="s">
        <v>1197</v>
      </c>
      <c r="B50" s="321" t="s">
        <v>179</v>
      </c>
      <c r="C50" s="321" t="s">
        <v>331</v>
      </c>
      <c r="D50" s="321" t="s">
        <v>638</v>
      </c>
      <c r="E50" s="321" t="s">
        <v>1198</v>
      </c>
      <c r="F50" s="316">
        <v>58752</v>
      </c>
      <c r="G50" s="316">
        <v>58752</v>
      </c>
      <c r="H50" s="124" t="str">
        <f t="shared" si="0"/>
        <v>01068020060000240</v>
      </c>
    </row>
    <row r="51" spans="1:8">
      <c r="A51" s="320" t="s">
        <v>1224</v>
      </c>
      <c r="B51" s="321" t="s">
        <v>179</v>
      </c>
      <c r="C51" s="321" t="s">
        <v>331</v>
      </c>
      <c r="D51" s="321" t="s">
        <v>638</v>
      </c>
      <c r="E51" s="321" t="s">
        <v>329</v>
      </c>
      <c r="F51" s="316">
        <v>58752</v>
      </c>
      <c r="G51" s="316">
        <v>58752</v>
      </c>
      <c r="H51" s="124" t="str">
        <f t="shared" si="0"/>
        <v>01068020060000244</v>
      </c>
    </row>
    <row r="52" spans="1:8" ht="76.5">
      <c r="A52" s="320" t="s">
        <v>558</v>
      </c>
      <c r="B52" s="321" t="s">
        <v>179</v>
      </c>
      <c r="C52" s="321" t="s">
        <v>331</v>
      </c>
      <c r="D52" s="321" t="s">
        <v>639</v>
      </c>
      <c r="E52" s="321" t="s">
        <v>1174</v>
      </c>
      <c r="F52" s="316">
        <v>40000</v>
      </c>
      <c r="G52" s="316">
        <v>40000</v>
      </c>
      <c r="H52" s="124" t="str">
        <f t="shared" si="0"/>
        <v>01068020067000</v>
      </c>
    </row>
    <row r="53" spans="1:8" ht="76.5">
      <c r="A53" s="320" t="s">
        <v>1319</v>
      </c>
      <c r="B53" s="321" t="s">
        <v>179</v>
      </c>
      <c r="C53" s="321" t="s">
        <v>331</v>
      </c>
      <c r="D53" s="321" t="s">
        <v>639</v>
      </c>
      <c r="E53" s="321" t="s">
        <v>273</v>
      </c>
      <c r="F53" s="316">
        <v>40000</v>
      </c>
      <c r="G53" s="316">
        <v>40000</v>
      </c>
      <c r="H53" s="124" t="str">
        <f t="shared" si="0"/>
        <v>01068020067000100</v>
      </c>
    </row>
    <row r="54" spans="1:8" ht="38.25">
      <c r="A54" s="320" t="s">
        <v>1204</v>
      </c>
      <c r="B54" s="321" t="s">
        <v>179</v>
      </c>
      <c r="C54" s="321" t="s">
        <v>331</v>
      </c>
      <c r="D54" s="321" t="s">
        <v>639</v>
      </c>
      <c r="E54" s="321" t="s">
        <v>28</v>
      </c>
      <c r="F54" s="316">
        <v>40000</v>
      </c>
      <c r="G54" s="316">
        <v>40000</v>
      </c>
      <c r="H54" s="124" t="str">
        <f t="shared" si="0"/>
        <v>01068020067000120</v>
      </c>
    </row>
    <row r="55" spans="1:8" ht="51">
      <c r="A55" s="320" t="s">
        <v>325</v>
      </c>
      <c r="B55" s="321" t="s">
        <v>179</v>
      </c>
      <c r="C55" s="321" t="s">
        <v>331</v>
      </c>
      <c r="D55" s="321" t="s">
        <v>639</v>
      </c>
      <c r="E55" s="321" t="s">
        <v>326</v>
      </c>
      <c r="F55" s="316">
        <v>40000</v>
      </c>
      <c r="G55" s="316">
        <v>40000</v>
      </c>
      <c r="H55" s="124" t="str">
        <f t="shared" si="0"/>
        <v>01068020067000122</v>
      </c>
    </row>
    <row r="56" spans="1:8" ht="76.5">
      <c r="A56" s="320" t="s">
        <v>332</v>
      </c>
      <c r="B56" s="321" t="s">
        <v>179</v>
      </c>
      <c r="C56" s="321" t="s">
        <v>331</v>
      </c>
      <c r="D56" s="321" t="s">
        <v>1010</v>
      </c>
      <c r="E56" s="321" t="s">
        <v>1174</v>
      </c>
      <c r="F56" s="316">
        <v>1288446</v>
      </c>
      <c r="G56" s="316">
        <v>1288446</v>
      </c>
      <c r="H56" s="124" t="str">
        <f t="shared" si="0"/>
        <v>01068040000000</v>
      </c>
    </row>
    <row r="57" spans="1:8" ht="76.5">
      <c r="A57" s="320" t="s">
        <v>332</v>
      </c>
      <c r="B57" s="321" t="s">
        <v>179</v>
      </c>
      <c r="C57" s="321" t="s">
        <v>331</v>
      </c>
      <c r="D57" s="321" t="s">
        <v>642</v>
      </c>
      <c r="E57" s="321" t="s">
        <v>1174</v>
      </c>
      <c r="F57" s="316">
        <v>1248446</v>
      </c>
      <c r="G57" s="316">
        <v>1248446</v>
      </c>
      <c r="H57" s="124" t="str">
        <f t="shared" si="0"/>
        <v>01068040060000</v>
      </c>
    </row>
    <row r="58" spans="1:8" ht="76.5">
      <c r="A58" s="320" t="s">
        <v>1319</v>
      </c>
      <c r="B58" s="321" t="s">
        <v>179</v>
      </c>
      <c r="C58" s="321" t="s">
        <v>331</v>
      </c>
      <c r="D58" s="321" t="s">
        <v>642</v>
      </c>
      <c r="E58" s="321" t="s">
        <v>273</v>
      </c>
      <c r="F58" s="316">
        <v>1248446</v>
      </c>
      <c r="G58" s="316">
        <v>1248446</v>
      </c>
      <c r="H58" s="124" t="str">
        <f t="shared" si="0"/>
        <v>01068040060000100</v>
      </c>
    </row>
    <row r="59" spans="1:8" ht="38.25">
      <c r="A59" s="320" t="s">
        <v>1204</v>
      </c>
      <c r="B59" s="321" t="s">
        <v>179</v>
      </c>
      <c r="C59" s="321" t="s">
        <v>331</v>
      </c>
      <c r="D59" s="321" t="s">
        <v>642</v>
      </c>
      <c r="E59" s="321" t="s">
        <v>28</v>
      </c>
      <c r="F59" s="316">
        <v>1248446</v>
      </c>
      <c r="G59" s="316">
        <v>1248446</v>
      </c>
      <c r="H59" s="124" t="str">
        <f t="shared" si="0"/>
        <v>01068040060000120</v>
      </c>
    </row>
    <row r="60" spans="1:8" ht="25.5">
      <c r="A60" s="320" t="s">
        <v>953</v>
      </c>
      <c r="B60" s="321" t="s">
        <v>179</v>
      </c>
      <c r="C60" s="321" t="s">
        <v>331</v>
      </c>
      <c r="D60" s="321" t="s">
        <v>642</v>
      </c>
      <c r="E60" s="321" t="s">
        <v>324</v>
      </c>
      <c r="F60" s="316">
        <v>946426</v>
      </c>
      <c r="G60" s="316">
        <v>946426</v>
      </c>
      <c r="H60" s="124" t="str">
        <f t="shared" si="0"/>
        <v>01068040060000121</v>
      </c>
    </row>
    <row r="61" spans="1:8" ht="51">
      <c r="A61" s="320" t="s">
        <v>325</v>
      </c>
      <c r="B61" s="321" t="s">
        <v>179</v>
      </c>
      <c r="C61" s="321" t="s">
        <v>331</v>
      </c>
      <c r="D61" s="321" t="s">
        <v>642</v>
      </c>
      <c r="E61" s="321" t="s">
        <v>326</v>
      </c>
      <c r="F61" s="316">
        <v>16200</v>
      </c>
      <c r="G61" s="316">
        <v>16200</v>
      </c>
      <c r="H61" s="124" t="str">
        <f t="shared" si="0"/>
        <v>01068040060000122</v>
      </c>
    </row>
    <row r="62" spans="1:8" ht="63.75">
      <c r="A62" s="320" t="s">
        <v>1054</v>
      </c>
      <c r="B62" s="321" t="s">
        <v>179</v>
      </c>
      <c r="C62" s="321" t="s">
        <v>331</v>
      </c>
      <c r="D62" s="321" t="s">
        <v>642</v>
      </c>
      <c r="E62" s="321" t="s">
        <v>1055</v>
      </c>
      <c r="F62" s="316">
        <v>285820</v>
      </c>
      <c r="G62" s="316">
        <v>285820</v>
      </c>
      <c r="H62" s="124" t="str">
        <f t="shared" si="0"/>
        <v>01068040060000129</v>
      </c>
    </row>
    <row r="63" spans="1:8" ht="89.25">
      <c r="A63" s="320" t="s">
        <v>559</v>
      </c>
      <c r="B63" s="321" t="s">
        <v>179</v>
      </c>
      <c r="C63" s="321" t="s">
        <v>331</v>
      </c>
      <c r="D63" s="321" t="s">
        <v>643</v>
      </c>
      <c r="E63" s="321" t="s">
        <v>1174</v>
      </c>
      <c r="F63" s="316">
        <v>40000</v>
      </c>
      <c r="G63" s="316">
        <v>40000</v>
      </c>
      <c r="H63" s="124" t="str">
        <f t="shared" si="0"/>
        <v>01068040067000</v>
      </c>
    </row>
    <row r="64" spans="1:8" ht="76.5">
      <c r="A64" s="320" t="s">
        <v>1319</v>
      </c>
      <c r="B64" s="321" t="s">
        <v>179</v>
      </c>
      <c r="C64" s="321" t="s">
        <v>331</v>
      </c>
      <c r="D64" s="321" t="s">
        <v>643</v>
      </c>
      <c r="E64" s="321" t="s">
        <v>273</v>
      </c>
      <c r="F64" s="316">
        <v>40000</v>
      </c>
      <c r="G64" s="316">
        <v>40000</v>
      </c>
      <c r="H64" s="124" t="str">
        <f t="shared" si="0"/>
        <v>01068040067000100</v>
      </c>
    </row>
    <row r="65" spans="1:8" ht="38.25">
      <c r="A65" s="320" t="s">
        <v>1204</v>
      </c>
      <c r="B65" s="321" t="s">
        <v>179</v>
      </c>
      <c r="C65" s="321" t="s">
        <v>331</v>
      </c>
      <c r="D65" s="321" t="s">
        <v>643</v>
      </c>
      <c r="E65" s="321" t="s">
        <v>28</v>
      </c>
      <c r="F65" s="316">
        <v>40000</v>
      </c>
      <c r="G65" s="316">
        <v>40000</v>
      </c>
      <c r="H65" s="124" t="str">
        <f t="shared" si="0"/>
        <v>01068040067000120</v>
      </c>
    </row>
    <row r="66" spans="1:8" ht="51">
      <c r="A66" s="320" t="s">
        <v>325</v>
      </c>
      <c r="B66" s="321" t="s">
        <v>179</v>
      </c>
      <c r="C66" s="321" t="s">
        <v>331</v>
      </c>
      <c r="D66" s="321" t="s">
        <v>643</v>
      </c>
      <c r="E66" s="321" t="s">
        <v>326</v>
      </c>
      <c r="F66" s="316">
        <v>40000</v>
      </c>
      <c r="G66" s="316">
        <v>40000</v>
      </c>
      <c r="H66" s="124" t="str">
        <f t="shared" si="0"/>
        <v>01068040067000122</v>
      </c>
    </row>
    <row r="67" spans="1:8">
      <c r="A67" s="320" t="s">
        <v>181</v>
      </c>
      <c r="B67" s="321" t="s">
        <v>5</v>
      </c>
      <c r="C67" s="321" t="s">
        <v>1174</v>
      </c>
      <c r="D67" s="321" t="s">
        <v>1174</v>
      </c>
      <c r="E67" s="321" t="s">
        <v>1174</v>
      </c>
      <c r="F67" s="316">
        <v>387469777</v>
      </c>
      <c r="G67" s="316">
        <v>401039287</v>
      </c>
      <c r="H67" s="124" t="str">
        <f t="shared" si="0"/>
        <v/>
      </c>
    </row>
    <row r="68" spans="1:8">
      <c r="A68" s="320" t="s">
        <v>234</v>
      </c>
      <c r="B68" s="321" t="s">
        <v>5</v>
      </c>
      <c r="C68" s="321" t="s">
        <v>1135</v>
      </c>
      <c r="D68" s="321" t="s">
        <v>1174</v>
      </c>
      <c r="E68" s="321" t="s">
        <v>1174</v>
      </c>
      <c r="F68" s="316">
        <v>73585749.859999999</v>
      </c>
      <c r="G68" s="316">
        <v>74153159.859999999</v>
      </c>
      <c r="H68" s="124" t="str">
        <f t="shared" si="0"/>
        <v>0100</v>
      </c>
    </row>
    <row r="69" spans="1:8" ht="51">
      <c r="A69" s="320" t="s">
        <v>1309</v>
      </c>
      <c r="B69" s="321" t="s">
        <v>5</v>
      </c>
      <c r="C69" s="321" t="s">
        <v>322</v>
      </c>
      <c r="D69" s="321" t="s">
        <v>1174</v>
      </c>
      <c r="E69" s="321" t="s">
        <v>1174</v>
      </c>
      <c r="F69" s="316">
        <v>2544341</v>
      </c>
      <c r="G69" s="316">
        <v>2544341</v>
      </c>
      <c r="H69" s="124" t="str">
        <f t="shared" si="0"/>
        <v>0102</v>
      </c>
    </row>
    <row r="70" spans="1:8" ht="38.25">
      <c r="A70" s="320" t="s">
        <v>599</v>
      </c>
      <c r="B70" s="321" t="s">
        <v>5</v>
      </c>
      <c r="C70" s="321" t="s">
        <v>322</v>
      </c>
      <c r="D70" s="321" t="s">
        <v>1006</v>
      </c>
      <c r="E70" s="321" t="s">
        <v>1174</v>
      </c>
      <c r="F70" s="316">
        <v>2544341</v>
      </c>
      <c r="G70" s="316">
        <v>2544341</v>
      </c>
      <c r="H70" s="124" t="str">
        <f t="shared" si="0"/>
        <v>01028000000000</v>
      </c>
    </row>
    <row r="71" spans="1:8" ht="63.75">
      <c r="A71" s="320" t="s">
        <v>323</v>
      </c>
      <c r="B71" s="321" t="s">
        <v>5</v>
      </c>
      <c r="C71" s="321" t="s">
        <v>322</v>
      </c>
      <c r="D71" s="321" t="s">
        <v>1007</v>
      </c>
      <c r="E71" s="321" t="s">
        <v>1174</v>
      </c>
      <c r="F71" s="316">
        <v>2544341</v>
      </c>
      <c r="G71" s="316">
        <v>2544341</v>
      </c>
      <c r="H71" s="124" t="str">
        <f t="shared" si="0"/>
        <v>01028010000000</v>
      </c>
    </row>
    <row r="72" spans="1:8" ht="63.75">
      <c r="A72" s="320" t="s">
        <v>323</v>
      </c>
      <c r="B72" s="321" t="s">
        <v>5</v>
      </c>
      <c r="C72" s="321" t="s">
        <v>322</v>
      </c>
      <c r="D72" s="321" t="s">
        <v>644</v>
      </c>
      <c r="E72" s="321" t="s">
        <v>1174</v>
      </c>
      <c r="F72" s="316">
        <v>2469341</v>
      </c>
      <c r="G72" s="316">
        <v>2469341</v>
      </c>
      <c r="H72" s="124" t="str">
        <f t="shared" si="0"/>
        <v>01028010060000</v>
      </c>
    </row>
    <row r="73" spans="1:8" ht="76.5">
      <c r="A73" s="320" t="s">
        <v>1319</v>
      </c>
      <c r="B73" s="321" t="s">
        <v>5</v>
      </c>
      <c r="C73" s="321" t="s">
        <v>322</v>
      </c>
      <c r="D73" s="321" t="s">
        <v>644</v>
      </c>
      <c r="E73" s="321" t="s">
        <v>273</v>
      </c>
      <c r="F73" s="316">
        <v>2469341</v>
      </c>
      <c r="G73" s="316">
        <v>2469341</v>
      </c>
      <c r="H73" s="124" t="str">
        <f t="shared" si="0"/>
        <v>01028010060000100</v>
      </c>
    </row>
    <row r="74" spans="1:8" ht="38.25">
      <c r="A74" s="320" t="s">
        <v>1204</v>
      </c>
      <c r="B74" s="321" t="s">
        <v>5</v>
      </c>
      <c r="C74" s="321" t="s">
        <v>322</v>
      </c>
      <c r="D74" s="321" t="s">
        <v>644</v>
      </c>
      <c r="E74" s="321" t="s">
        <v>28</v>
      </c>
      <c r="F74" s="316">
        <v>2469341</v>
      </c>
      <c r="G74" s="316">
        <v>2469341</v>
      </c>
      <c r="H74" s="124" t="str">
        <f t="shared" ref="H74:H131" si="1">CONCATENATE(C74,,D74,E74)</f>
        <v>01028010060000120</v>
      </c>
    </row>
    <row r="75" spans="1:8" ht="25.5">
      <c r="A75" s="320" t="s">
        <v>953</v>
      </c>
      <c r="B75" s="321" t="s">
        <v>5</v>
      </c>
      <c r="C75" s="321" t="s">
        <v>322</v>
      </c>
      <c r="D75" s="321" t="s">
        <v>644</v>
      </c>
      <c r="E75" s="321" t="s">
        <v>324</v>
      </c>
      <c r="F75" s="316">
        <v>1880185</v>
      </c>
      <c r="G75" s="316">
        <v>1880185</v>
      </c>
      <c r="H75" s="124" t="str">
        <f t="shared" si="1"/>
        <v>01028010060000121</v>
      </c>
    </row>
    <row r="76" spans="1:8" ht="51">
      <c r="A76" s="320" t="s">
        <v>325</v>
      </c>
      <c r="B76" s="321" t="s">
        <v>5</v>
      </c>
      <c r="C76" s="321" t="s">
        <v>322</v>
      </c>
      <c r="D76" s="321" t="s">
        <v>644</v>
      </c>
      <c r="E76" s="321" t="s">
        <v>326</v>
      </c>
      <c r="F76" s="316">
        <v>120000</v>
      </c>
      <c r="G76" s="316">
        <v>120000</v>
      </c>
      <c r="H76" s="124" t="str">
        <f t="shared" si="1"/>
        <v>01028010060000122</v>
      </c>
    </row>
    <row r="77" spans="1:8" ht="63.75">
      <c r="A77" s="320" t="s">
        <v>1054</v>
      </c>
      <c r="B77" s="321" t="s">
        <v>5</v>
      </c>
      <c r="C77" s="321" t="s">
        <v>322</v>
      </c>
      <c r="D77" s="321" t="s">
        <v>644</v>
      </c>
      <c r="E77" s="321" t="s">
        <v>1055</v>
      </c>
      <c r="F77" s="316">
        <v>469156</v>
      </c>
      <c r="G77" s="316">
        <v>469156</v>
      </c>
      <c r="H77" s="124" t="str">
        <f t="shared" si="1"/>
        <v>01028010060000129</v>
      </c>
    </row>
    <row r="78" spans="1:8" ht="76.5">
      <c r="A78" s="320" t="s">
        <v>1704</v>
      </c>
      <c r="B78" s="321" t="s">
        <v>5</v>
      </c>
      <c r="C78" s="321" t="s">
        <v>322</v>
      </c>
      <c r="D78" s="321" t="s">
        <v>1705</v>
      </c>
      <c r="E78" s="321" t="s">
        <v>1174</v>
      </c>
      <c r="F78" s="316">
        <v>75000</v>
      </c>
      <c r="G78" s="316">
        <v>75000</v>
      </c>
      <c r="H78" s="124" t="str">
        <f t="shared" si="1"/>
        <v>01028010067000</v>
      </c>
    </row>
    <row r="79" spans="1:8" ht="76.5">
      <c r="A79" s="320" t="s">
        <v>1319</v>
      </c>
      <c r="B79" s="321" t="s">
        <v>5</v>
      </c>
      <c r="C79" s="321" t="s">
        <v>322</v>
      </c>
      <c r="D79" s="321" t="s">
        <v>1705</v>
      </c>
      <c r="E79" s="321" t="s">
        <v>273</v>
      </c>
      <c r="F79" s="316">
        <v>75000</v>
      </c>
      <c r="G79" s="316">
        <v>75000</v>
      </c>
      <c r="H79" s="124" t="str">
        <f t="shared" si="1"/>
        <v>01028010067000100</v>
      </c>
    </row>
    <row r="80" spans="1:8" ht="38.25">
      <c r="A80" s="320" t="s">
        <v>1204</v>
      </c>
      <c r="B80" s="321" t="s">
        <v>5</v>
      </c>
      <c r="C80" s="321" t="s">
        <v>322</v>
      </c>
      <c r="D80" s="321" t="s">
        <v>1705</v>
      </c>
      <c r="E80" s="321" t="s">
        <v>28</v>
      </c>
      <c r="F80" s="316">
        <v>75000</v>
      </c>
      <c r="G80" s="316">
        <v>75000</v>
      </c>
      <c r="H80" s="124" t="str">
        <f t="shared" si="1"/>
        <v>01028010067000120</v>
      </c>
    </row>
    <row r="81" spans="1:8" ht="51">
      <c r="A81" s="320" t="s">
        <v>325</v>
      </c>
      <c r="B81" s="321" t="s">
        <v>5</v>
      </c>
      <c r="C81" s="321" t="s">
        <v>322</v>
      </c>
      <c r="D81" s="321" t="s">
        <v>1705</v>
      </c>
      <c r="E81" s="321" t="s">
        <v>326</v>
      </c>
      <c r="F81" s="316">
        <v>75000</v>
      </c>
      <c r="G81" s="316">
        <v>75000</v>
      </c>
      <c r="H81" s="124" t="str">
        <f t="shared" si="1"/>
        <v>01028010067000122</v>
      </c>
    </row>
    <row r="82" spans="1:8" ht="63.75">
      <c r="A82" s="320" t="s">
        <v>236</v>
      </c>
      <c r="B82" s="321" t="s">
        <v>5</v>
      </c>
      <c r="C82" s="321" t="s">
        <v>333</v>
      </c>
      <c r="D82" s="321" t="s">
        <v>1174</v>
      </c>
      <c r="E82" s="321" t="s">
        <v>1174</v>
      </c>
      <c r="F82" s="316">
        <v>70441508.859999999</v>
      </c>
      <c r="G82" s="316">
        <v>71009618.859999999</v>
      </c>
      <c r="H82" s="124" t="str">
        <f t="shared" si="1"/>
        <v>0104</v>
      </c>
    </row>
    <row r="83" spans="1:8" ht="63.75">
      <c r="A83" s="320" t="s">
        <v>1763</v>
      </c>
      <c r="B83" s="321" t="s">
        <v>5</v>
      </c>
      <c r="C83" s="321" t="s">
        <v>333</v>
      </c>
      <c r="D83" s="321" t="s">
        <v>978</v>
      </c>
      <c r="E83" s="321" t="s">
        <v>1174</v>
      </c>
      <c r="F83" s="316">
        <v>73395</v>
      </c>
      <c r="G83" s="316">
        <v>73395</v>
      </c>
      <c r="H83" s="124" t="str">
        <f t="shared" si="1"/>
        <v>01040400000000</v>
      </c>
    </row>
    <row r="84" spans="1:8" ht="25.5">
      <c r="A84" s="320" t="s">
        <v>459</v>
      </c>
      <c r="B84" s="321" t="s">
        <v>5</v>
      </c>
      <c r="C84" s="321" t="s">
        <v>333</v>
      </c>
      <c r="D84" s="321" t="s">
        <v>980</v>
      </c>
      <c r="E84" s="321" t="s">
        <v>1174</v>
      </c>
      <c r="F84" s="316">
        <v>73395</v>
      </c>
      <c r="G84" s="316">
        <v>73395</v>
      </c>
      <c r="H84" s="124" t="str">
        <f t="shared" si="1"/>
        <v>01040420000000</v>
      </c>
    </row>
    <row r="85" spans="1:8" ht="114.75">
      <c r="A85" s="320" t="s">
        <v>334</v>
      </c>
      <c r="B85" s="321" t="s">
        <v>5</v>
      </c>
      <c r="C85" s="321" t="s">
        <v>333</v>
      </c>
      <c r="D85" s="321" t="s">
        <v>645</v>
      </c>
      <c r="E85" s="321" t="s">
        <v>1174</v>
      </c>
      <c r="F85" s="316">
        <v>73395</v>
      </c>
      <c r="G85" s="316">
        <v>73395</v>
      </c>
      <c r="H85" s="124" t="str">
        <f t="shared" si="1"/>
        <v>01040420080040</v>
      </c>
    </row>
    <row r="86" spans="1:8" ht="38.25">
      <c r="A86" s="320" t="s">
        <v>1320</v>
      </c>
      <c r="B86" s="321" t="s">
        <v>5</v>
      </c>
      <c r="C86" s="321" t="s">
        <v>333</v>
      </c>
      <c r="D86" s="321" t="s">
        <v>645</v>
      </c>
      <c r="E86" s="321" t="s">
        <v>1321</v>
      </c>
      <c r="F86" s="316">
        <v>73395</v>
      </c>
      <c r="G86" s="316">
        <v>73395</v>
      </c>
      <c r="H86" s="124" t="str">
        <f t="shared" si="1"/>
        <v>01040420080040200</v>
      </c>
    </row>
    <row r="87" spans="1:8" ht="38.25">
      <c r="A87" s="320" t="s">
        <v>1197</v>
      </c>
      <c r="B87" s="321" t="s">
        <v>5</v>
      </c>
      <c r="C87" s="321" t="s">
        <v>333</v>
      </c>
      <c r="D87" s="321" t="s">
        <v>645</v>
      </c>
      <c r="E87" s="321" t="s">
        <v>1198</v>
      </c>
      <c r="F87" s="316">
        <v>73395</v>
      </c>
      <c r="G87" s="316">
        <v>73395</v>
      </c>
      <c r="H87" s="124" t="str">
        <f t="shared" si="1"/>
        <v>01040420080040240</v>
      </c>
    </row>
    <row r="88" spans="1:8">
      <c r="A88" s="320" t="s">
        <v>1224</v>
      </c>
      <c r="B88" s="321" t="s">
        <v>5</v>
      </c>
      <c r="C88" s="321" t="s">
        <v>333</v>
      </c>
      <c r="D88" s="321" t="s">
        <v>645</v>
      </c>
      <c r="E88" s="321" t="s">
        <v>329</v>
      </c>
      <c r="F88" s="316">
        <v>73395</v>
      </c>
      <c r="G88" s="316">
        <v>73395</v>
      </c>
      <c r="H88" s="124" t="str">
        <f t="shared" si="1"/>
        <v>01040420080040244</v>
      </c>
    </row>
    <row r="89" spans="1:8" ht="38.25">
      <c r="A89" s="320" t="s">
        <v>599</v>
      </c>
      <c r="B89" s="321" t="s">
        <v>5</v>
      </c>
      <c r="C89" s="321" t="s">
        <v>333</v>
      </c>
      <c r="D89" s="321" t="s">
        <v>1006</v>
      </c>
      <c r="E89" s="321" t="s">
        <v>1174</v>
      </c>
      <c r="F89" s="316">
        <v>70368113.859999999</v>
      </c>
      <c r="G89" s="316">
        <v>70936223.859999999</v>
      </c>
      <c r="H89" s="124" t="str">
        <f t="shared" si="1"/>
        <v>01048000000000</v>
      </c>
    </row>
    <row r="90" spans="1:8" ht="51">
      <c r="A90" s="320" t="s">
        <v>600</v>
      </c>
      <c r="B90" s="321" t="s">
        <v>5</v>
      </c>
      <c r="C90" s="321" t="s">
        <v>333</v>
      </c>
      <c r="D90" s="321" t="s">
        <v>1008</v>
      </c>
      <c r="E90" s="321" t="s">
        <v>1174</v>
      </c>
      <c r="F90" s="316">
        <v>70368113.859999999</v>
      </c>
      <c r="G90" s="316">
        <v>70936223.859999999</v>
      </c>
      <c r="H90" s="124" t="str">
        <f t="shared" si="1"/>
        <v>01048020000000</v>
      </c>
    </row>
    <row r="91" spans="1:8" ht="51">
      <c r="A91" s="320" t="s">
        <v>328</v>
      </c>
      <c r="B91" s="321" t="s">
        <v>5</v>
      </c>
      <c r="C91" s="321" t="s">
        <v>333</v>
      </c>
      <c r="D91" s="321" t="s">
        <v>638</v>
      </c>
      <c r="E91" s="321" t="s">
        <v>1174</v>
      </c>
      <c r="F91" s="316">
        <v>51443311.859999999</v>
      </c>
      <c r="G91" s="316">
        <v>52011421.859999999</v>
      </c>
      <c r="H91" s="124" t="str">
        <f t="shared" si="1"/>
        <v>01048020060000</v>
      </c>
    </row>
    <row r="92" spans="1:8" ht="76.5">
      <c r="A92" s="320" t="s">
        <v>1319</v>
      </c>
      <c r="B92" s="321" t="s">
        <v>5</v>
      </c>
      <c r="C92" s="321" t="s">
        <v>333</v>
      </c>
      <c r="D92" s="321" t="s">
        <v>638</v>
      </c>
      <c r="E92" s="321" t="s">
        <v>273</v>
      </c>
      <c r="F92" s="316">
        <v>42808726</v>
      </c>
      <c r="G92" s="316">
        <v>42808726</v>
      </c>
      <c r="H92" s="124" t="str">
        <f t="shared" si="1"/>
        <v>01048020060000100</v>
      </c>
    </row>
    <row r="93" spans="1:8" ht="38.25">
      <c r="A93" s="320" t="s">
        <v>1204</v>
      </c>
      <c r="B93" s="321" t="s">
        <v>5</v>
      </c>
      <c r="C93" s="321" t="s">
        <v>333</v>
      </c>
      <c r="D93" s="321" t="s">
        <v>638</v>
      </c>
      <c r="E93" s="321" t="s">
        <v>28</v>
      </c>
      <c r="F93" s="316">
        <v>42808726</v>
      </c>
      <c r="G93" s="316">
        <v>42808726</v>
      </c>
      <c r="H93" s="124" t="str">
        <f t="shared" si="1"/>
        <v>01048020060000120</v>
      </c>
    </row>
    <row r="94" spans="1:8" ht="25.5">
      <c r="A94" s="320" t="s">
        <v>953</v>
      </c>
      <c r="B94" s="321" t="s">
        <v>5</v>
      </c>
      <c r="C94" s="321" t="s">
        <v>333</v>
      </c>
      <c r="D94" s="321" t="s">
        <v>638</v>
      </c>
      <c r="E94" s="321" t="s">
        <v>324</v>
      </c>
      <c r="F94" s="316">
        <v>32547101</v>
      </c>
      <c r="G94" s="316">
        <v>32547101</v>
      </c>
      <c r="H94" s="124" t="str">
        <f t="shared" si="1"/>
        <v>01048020060000121</v>
      </c>
    </row>
    <row r="95" spans="1:8" ht="51">
      <c r="A95" s="320" t="s">
        <v>325</v>
      </c>
      <c r="B95" s="321" t="s">
        <v>5</v>
      </c>
      <c r="C95" s="321" t="s">
        <v>333</v>
      </c>
      <c r="D95" s="321" t="s">
        <v>638</v>
      </c>
      <c r="E95" s="321" t="s">
        <v>326</v>
      </c>
      <c r="F95" s="316">
        <v>432400</v>
      </c>
      <c r="G95" s="316">
        <v>432400</v>
      </c>
      <c r="H95" s="124" t="str">
        <f t="shared" si="1"/>
        <v>01048020060000122</v>
      </c>
    </row>
    <row r="96" spans="1:8" ht="63.75">
      <c r="A96" s="320" t="s">
        <v>1054</v>
      </c>
      <c r="B96" s="321" t="s">
        <v>5</v>
      </c>
      <c r="C96" s="321" t="s">
        <v>333</v>
      </c>
      <c r="D96" s="321" t="s">
        <v>638</v>
      </c>
      <c r="E96" s="321" t="s">
        <v>1055</v>
      </c>
      <c r="F96" s="316">
        <v>9829225</v>
      </c>
      <c r="G96" s="316">
        <v>9829225</v>
      </c>
      <c r="H96" s="124" t="str">
        <f t="shared" si="1"/>
        <v>01048020060000129</v>
      </c>
    </row>
    <row r="97" spans="1:8" ht="38.25">
      <c r="A97" s="320" t="s">
        <v>1320</v>
      </c>
      <c r="B97" s="321" t="s">
        <v>5</v>
      </c>
      <c r="C97" s="321" t="s">
        <v>333</v>
      </c>
      <c r="D97" s="321" t="s">
        <v>638</v>
      </c>
      <c r="E97" s="321" t="s">
        <v>1321</v>
      </c>
      <c r="F97" s="316">
        <v>8311773.8600000003</v>
      </c>
      <c r="G97" s="316">
        <v>8879883.8599999994</v>
      </c>
      <c r="H97" s="124" t="str">
        <f t="shared" si="1"/>
        <v>01048020060000200</v>
      </c>
    </row>
    <row r="98" spans="1:8" ht="38.25">
      <c r="A98" s="320" t="s">
        <v>1197</v>
      </c>
      <c r="B98" s="321" t="s">
        <v>5</v>
      </c>
      <c r="C98" s="321" t="s">
        <v>333</v>
      </c>
      <c r="D98" s="321" t="s">
        <v>638</v>
      </c>
      <c r="E98" s="321" t="s">
        <v>1198</v>
      </c>
      <c r="F98" s="316">
        <v>8311773.8600000003</v>
      </c>
      <c r="G98" s="316">
        <v>8879883.8599999994</v>
      </c>
      <c r="H98" s="124" t="str">
        <f t="shared" si="1"/>
        <v>01048020060000240</v>
      </c>
    </row>
    <row r="99" spans="1:8">
      <c r="A99" s="320" t="s">
        <v>1224</v>
      </c>
      <c r="B99" s="321" t="s">
        <v>5</v>
      </c>
      <c r="C99" s="321" t="s">
        <v>333</v>
      </c>
      <c r="D99" s="321" t="s">
        <v>638</v>
      </c>
      <c r="E99" s="321" t="s">
        <v>329</v>
      </c>
      <c r="F99" s="316">
        <v>8311773.8600000003</v>
      </c>
      <c r="G99" s="316">
        <v>8879883.8599999994</v>
      </c>
      <c r="H99" s="124" t="str">
        <f t="shared" si="1"/>
        <v>01048020060000244</v>
      </c>
    </row>
    <row r="100" spans="1:8">
      <c r="A100" s="320" t="s">
        <v>1322</v>
      </c>
      <c r="B100" s="321" t="s">
        <v>5</v>
      </c>
      <c r="C100" s="321" t="s">
        <v>333</v>
      </c>
      <c r="D100" s="321" t="s">
        <v>638</v>
      </c>
      <c r="E100" s="321" t="s">
        <v>1323</v>
      </c>
      <c r="F100" s="316">
        <v>322812</v>
      </c>
      <c r="G100" s="316">
        <v>322812</v>
      </c>
      <c r="H100" s="124" t="str">
        <f t="shared" si="1"/>
        <v>01048020060000800</v>
      </c>
    </row>
    <row r="101" spans="1:8">
      <c r="A101" s="320" t="s">
        <v>1202</v>
      </c>
      <c r="B101" s="321" t="s">
        <v>5</v>
      </c>
      <c r="C101" s="321" t="s">
        <v>333</v>
      </c>
      <c r="D101" s="321" t="s">
        <v>638</v>
      </c>
      <c r="E101" s="321" t="s">
        <v>1203</v>
      </c>
      <c r="F101" s="316">
        <v>322812</v>
      </c>
      <c r="G101" s="316">
        <v>322812</v>
      </c>
      <c r="H101" s="124" t="str">
        <f t="shared" si="1"/>
        <v>01048020060000850</v>
      </c>
    </row>
    <row r="102" spans="1:8">
      <c r="A102" s="320" t="s">
        <v>1057</v>
      </c>
      <c r="B102" s="321" t="s">
        <v>5</v>
      </c>
      <c r="C102" s="321" t="s">
        <v>333</v>
      </c>
      <c r="D102" s="321" t="s">
        <v>638</v>
      </c>
      <c r="E102" s="321" t="s">
        <v>1058</v>
      </c>
      <c r="F102" s="316">
        <v>322812</v>
      </c>
      <c r="G102" s="316">
        <v>322812</v>
      </c>
      <c r="H102" s="124" t="str">
        <f t="shared" si="1"/>
        <v>01048020060000853</v>
      </c>
    </row>
    <row r="103" spans="1:8" ht="89.25">
      <c r="A103" s="320" t="s">
        <v>560</v>
      </c>
      <c r="B103" s="321" t="s">
        <v>5</v>
      </c>
      <c r="C103" s="321" t="s">
        <v>333</v>
      </c>
      <c r="D103" s="321" t="s">
        <v>648</v>
      </c>
      <c r="E103" s="321" t="s">
        <v>1174</v>
      </c>
      <c r="F103" s="316">
        <v>1371860</v>
      </c>
      <c r="G103" s="316">
        <v>1371860</v>
      </c>
      <c r="H103" s="124" t="str">
        <f t="shared" si="1"/>
        <v>01048020061000</v>
      </c>
    </row>
    <row r="104" spans="1:8" ht="76.5">
      <c r="A104" s="320" t="s">
        <v>1319</v>
      </c>
      <c r="B104" s="321" t="s">
        <v>5</v>
      </c>
      <c r="C104" s="321" t="s">
        <v>333</v>
      </c>
      <c r="D104" s="321" t="s">
        <v>648</v>
      </c>
      <c r="E104" s="321" t="s">
        <v>273</v>
      </c>
      <c r="F104" s="316">
        <v>1371860</v>
      </c>
      <c r="G104" s="316">
        <v>1371860</v>
      </c>
      <c r="H104" s="124" t="str">
        <f t="shared" si="1"/>
        <v>01048020061000100</v>
      </c>
    </row>
    <row r="105" spans="1:8" ht="38.25">
      <c r="A105" s="320" t="s">
        <v>1204</v>
      </c>
      <c r="B105" s="321" t="s">
        <v>5</v>
      </c>
      <c r="C105" s="321" t="s">
        <v>333</v>
      </c>
      <c r="D105" s="321" t="s">
        <v>648</v>
      </c>
      <c r="E105" s="321" t="s">
        <v>28</v>
      </c>
      <c r="F105" s="316">
        <v>1371860</v>
      </c>
      <c r="G105" s="316">
        <v>1371860</v>
      </c>
      <c r="H105" s="124" t="str">
        <f t="shared" si="1"/>
        <v>01048020061000120</v>
      </c>
    </row>
    <row r="106" spans="1:8" ht="25.5">
      <c r="A106" s="320" t="s">
        <v>953</v>
      </c>
      <c r="B106" s="321" t="s">
        <v>5</v>
      </c>
      <c r="C106" s="321" t="s">
        <v>333</v>
      </c>
      <c r="D106" s="321" t="s">
        <v>648</v>
      </c>
      <c r="E106" s="321" t="s">
        <v>324</v>
      </c>
      <c r="F106" s="316">
        <v>1053656</v>
      </c>
      <c r="G106" s="316">
        <v>1053656</v>
      </c>
      <c r="H106" s="124" t="str">
        <f t="shared" si="1"/>
        <v>01048020061000121</v>
      </c>
    </row>
    <row r="107" spans="1:8" ht="63.75">
      <c r="A107" s="320" t="s">
        <v>1054</v>
      </c>
      <c r="B107" s="321" t="s">
        <v>5</v>
      </c>
      <c r="C107" s="321" t="s">
        <v>333</v>
      </c>
      <c r="D107" s="321" t="s">
        <v>648</v>
      </c>
      <c r="E107" s="321" t="s">
        <v>1055</v>
      </c>
      <c r="F107" s="316">
        <v>318204</v>
      </c>
      <c r="G107" s="316">
        <v>318204</v>
      </c>
      <c r="H107" s="124" t="str">
        <f t="shared" si="1"/>
        <v>01048020061000129</v>
      </c>
    </row>
    <row r="108" spans="1:8" ht="76.5">
      <c r="A108" s="320" t="s">
        <v>558</v>
      </c>
      <c r="B108" s="321" t="s">
        <v>5</v>
      </c>
      <c r="C108" s="321" t="s">
        <v>333</v>
      </c>
      <c r="D108" s="321" t="s">
        <v>639</v>
      </c>
      <c r="E108" s="321" t="s">
        <v>1174</v>
      </c>
      <c r="F108" s="316">
        <v>332000</v>
      </c>
      <c r="G108" s="316">
        <v>332000</v>
      </c>
      <c r="H108" s="124" t="str">
        <f t="shared" si="1"/>
        <v>01048020067000</v>
      </c>
    </row>
    <row r="109" spans="1:8" ht="76.5">
      <c r="A109" s="320" t="s">
        <v>1319</v>
      </c>
      <c r="B109" s="321" t="s">
        <v>5</v>
      </c>
      <c r="C109" s="321" t="s">
        <v>333</v>
      </c>
      <c r="D109" s="321" t="s">
        <v>639</v>
      </c>
      <c r="E109" s="321" t="s">
        <v>273</v>
      </c>
      <c r="F109" s="316">
        <v>332000</v>
      </c>
      <c r="G109" s="316">
        <v>332000</v>
      </c>
      <c r="H109" s="124" t="str">
        <f t="shared" si="1"/>
        <v>01048020067000100</v>
      </c>
    </row>
    <row r="110" spans="1:8" ht="38.25">
      <c r="A110" s="320" t="s">
        <v>1204</v>
      </c>
      <c r="B110" s="321" t="s">
        <v>5</v>
      </c>
      <c r="C110" s="321" t="s">
        <v>333</v>
      </c>
      <c r="D110" s="321" t="s">
        <v>639</v>
      </c>
      <c r="E110" s="321" t="s">
        <v>28</v>
      </c>
      <c r="F110" s="316">
        <v>332000</v>
      </c>
      <c r="G110" s="316">
        <v>332000</v>
      </c>
      <c r="H110" s="124" t="str">
        <f t="shared" si="1"/>
        <v>01048020067000120</v>
      </c>
    </row>
    <row r="111" spans="1:8" ht="51">
      <c r="A111" s="320" t="s">
        <v>325</v>
      </c>
      <c r="B111" s="321" t="s">
        <v>5</v>
      </c>
      <c r="C111" s="321" t="s">
        <v>333</v>
      </c>
      <c r="D111" s="321" t="s">
        <v>639</v>
      </c>
      <c r="E111" s="321" t="s">
        <v>326</v>
      </c>
      <c r="F111" s="316">
        <v>332000</v>
      </c>
      <c r="G111" s="316">
        <v>332000</v>
      </c>
      <c r="H111" s="124" t="str">
        <f t="shared" si="1"/>
        <v>01048020067000122</v>
      </c>
    </row>
    <row r="112" spans="1:8" ht="76.5">
      <c r="A112" s="320" t="s">
        <v>561</v>
      </c>
      <c r="B112" s="321" t="s">
        <v>5</v>
      </c>
      <c r="C112" s="321" t="s">
        <v>333</v>
      </c>
      <c r="D112" s="321" t="s">
        <v>649</v>
      </c>
      <c r="E112" s="321" t="s">
        <v>1174</v>
      </c>
      <c r="F112" s="316">
        <v>8288772</v>
      </c>
      <c r="G112" s="316">
        <v>8288772</v>
      </c>
      <c r="H112" s="124" t="str">
        <f t="shared" si="1"/>
        <v>0104802006Б000</v>
      </c>
    </row>
    <row r="113" spans="1:8" ht="76.5">
      <c r="A113" s="320" t="s">
        <v>1319</v>
      </c>
      <c r="B113" s="321" t="s">
        <v>5</v>
      </c>
      <c r="C113" s="321" t="s">
        <v>333</v>
      </c>
      <c r="D113" s="321" t="s">
        <v>649</v>
      </c>
      <c r="E113" s="321" t="s">
        <v>273</v>
      </c>
      <c r="F113" s="316">
        <v>8288772</v>
      </c>
      <c r="G113" s="316">
        <v>8288772</v>
      </c>
      <c r="H113" s="124" t="str">
        <f t="shared" si="1"/>
        <v>0104802006Б000100</v>
      </c>
    </row>
    <row r="114" spans="1:8" ht="38.25">
      <c r="A114" s="320" t="s">
        <v>1204</v>
      </c>
      <c r="B114" s="321" t="s">
        <v>5</v>
      </c>
      <c r="C114" s="321" t="s">
        <v>333</v>
      </c>
      <c r="D114" s="321" t="s">
        <v>649</v>
      </c>
      <c r="E114" s="321" t="s">
        <v>28</v>
      </c>
      <c r="F114" s="316">
        <v>8288772</v>
      </c>
      <c r="G114" s="316">
        <v>8288772</v>
      </c>
      <c r="H114" s="124" t="str">
        <f t="shared" si="1"/>
        <v>0104802006Б000120</v>
      </c>
    </row>
    <row r="115" spans="1:8" ht="25.5">
      <c r="A115" s="320" t="s">
        <v>953</v>
      </c>
      <c r="B115" s="321" t="s">
        <v>5</v>
      </c>
      <c r="C115" s="321" t="s">
        <v>333</v>
      </c>
      <c r="D115" s="321" t="s">
        <v>649</v>
      </c>
      <c r="E115" s="321" t="s">
        <v>324</v>
      </c>
      <c r="F115" s="316">
        <v>6366185</v>
      </c>
      <c r="G115" s="316">
        <v>6366185</v>
      </c>
      <c r="H115" s="124" t="str">
        <f t="shared" si="1"/>
        <v>0104802006Б000121</v>
      </c>
    </row>
    <row r="116" spans="1:8" ht="63.75">
      <c r="A116" s="320" t="s">
        <v>1054</v>
      </c>
      <c r="B116" s="321" t="s">
        <v>5</v>
      </c>
      <c r="C116" s="321" t="s">
        <v>333</v>
      </c>
      <c r="D116" s="321" t="s">
        <v>649</v>
      </c>
      <c r="E116" s="321" t="s">
        <v>1055</v>
      </c>
      <c r="F116" s="316">
        <v>1922587</v>
      </c>
      <c r="G116" s="316">
        <v>1922587</v>
      </c>
      <c r="H116" s="124" t="str">
        <f t="shared" si="1"/>
        <v>0104802006Б000129</v>
      </c>
    </row>
    <row r="117" spans="1:8" ht="51">
      <c r="A117" s="320" t="s">
        <v>954</v>
      </c>
      <c r="B117" s="321" t="s">
        <v>5</v>
      </c>
      <c r="C117" s="321" t="s">
        <v>333</v>
      </c>
      <c r="D117" s="321" t="s">
        <v>955</v>
      </c>
      <c r="E117" s="321" t="s">
        <v>1174</v>
      </c>
      <c r="F117" s="316">
        <v>4330205</v>
      </c>
      <c r="G117" s="316">
        <v>4330205</v>
      </c>
      <c r="H117" s="124" t="str">
        <f t="shared" si="1"/>
        <v>0104802006Г000</v>
      </c>
    </row>
    <row r="118" spans="1:8" ht="38.25">
      <c r="A118" s="320" t="s">
        <v>1320</v>
      </c>
      <c r="B118" s="321" t="s">
        <v>5</v>
      </c>
      <c r="C118" s="321" t="s">
        <v>333</v>
      </c>
      <c r="D118" s="321" t="s">
        <v>955</v>
      </c>
      <c r="E118" s="321" t="s">
        <v>1321</v>
      </c>
      <c r="F118" s="316">
        <v>4330205</v>
      </c>
      <c r="G118" s="316">
        <v>4330205</v>
      </c>
      <c r="H118" s="124" t="str">
        <f t="shared" si="1"/>
        <v>0104802006Г000200</v>
      </c>
    </row>
    <row r="119" spans="1:8" ht="38.25">
      <c r="A119" s="320" t="s">
        <v>1197</v>
      </c>
      <c r="B119" s="321" t="s">
        <v>5</v>
      </c>
      <c r="C119" s="321" t="s">
        <v>333</v>
      </c>
      <c r="D119" s="321" t="s">
        <v>955</v>
      </c>
      <c r="E119" s="321" t="s">
        <v>1198</v>
      </c>
      <c r="F119" s="316">
        <v>4330205</v>
      </c>
      <c r="G119" s="316">
        <v>4330205</v>
      </c>
      <c r="H119" s="124" t="str">
        <f t="shared" si="1"/>
        <v>0104802006Г000240</v>
      </c>
    </row>
    <row r="120" spans="1:8">
      <c r="A120" s="320" t="s">
        <v>1224</v>
      </c>
      <c r="B120" s="321" t="s">
        <v>5</v>
      </c>
      <c r="C120" s="321" t="s">
        <v>333</v>
      </c>
      <c r="D120" s="321" t="s">
        <v>955</v>
      </c>
      <c r="E120" s="321" t="s">
        <v>329</v>
      </c>
      <c r="F120" s="316">
        <v>154460</v>
      </c>
      <c r="G120" s="316">
        <v>154460</v>
      </c>
      <c r="H120" s="124" t="str">
        <f t="shared" si="1"/>
        <v>0104802006Г000244</v>
      </c>
    </row>
    <row r="121" spans="1:8">
      <c r="A121" s="320" t="s">
        <v>1706</v>
      </c>
      <c r="B121" s="321" t="s">
        <v>5</v>
      </c>
      <c r="C121" s="321" t="s">
        <v>333</v>
      </c>
      <c r="D121" s="321" t="s">
        <v>955</v>
      </c>
      <c r="E121" s="321" t="s">
        <v>1707</v>
      </c>
      <c r="F121" s="316">
        <v>4175745</v>
      </c>
      <c r="G121" s="316">
        <v>4175745</v>
      </c>
      <c r="H121" s="124" t="str">
        <f t="shared" si="1"/>
        <v>0104802006Г000247</v>
      </c>
    </row>
    <row r="122" spans="1:8" ht="63.75">
      <c r="A122" s="320" t="s">
        <v>1514</v>
      </c>
      <c r="B122" s="321" t="s">
        <v>5</v>
      </c>
      <c r="C122" s="321" t="s">
        <v>333</v>
      </c>
      <c r="D122" s="321" t="s">
        <v>1515</v>
      </c>
      <c r="E122" s="321" t="s">
        <v>1174</v>
      </c>
      <c r="F122" s="316">
        <v>265731</v>
      </c>
      <c r="G122" s="316">
        <v>265731</v>
      </c>
      <c r="H122" s="124" t="str">
        <f t="shared" si="1"/>
        <v>0104802006М000</v>
      </c>
    </row>
    <row r="123" spans="1:8" ht="38.25">
      <c r="A123" s="320" t="s">
        <v>1320</v>
      </c>
      <c r="B123" s="321" t="s">
        <v>5</v>
      </c>
      <c r="C123" s="321" t="s">
        <v>333</v>
      </c>
      <c r="D123" s="321" t="s">
        <v>1515</v>
      </c>
      <c r="E123" s="321" t="s">
        <v>1321</v>
      </c>
      <c r="F123" s="316">
        <v>265731</v>
      </c>
      <c r="G123" s="316">
        <v>265731</v>
      </c>
      <c r="H123" s="124" t="str">
        <f t="shared" si="1"/>
        <v>0104802006М000200</v>
      </c>
    </row>
    <row r="124" spans="1:8" ht="38.25">
      <c r="A124" s="320" t="s">
        <v>1197</v>
      </c>
      <c r="B124" s="321" t="s">
        <v>5</v>
      </c>
      <c r="C124" s="321" t="s">
        <v>333</v>
      </c>
      <c r="D124" s="321" t="s">
        <v>1515</v>
      </c>
      <c r="E124" s="321" t="s">
        <v>1198</v>
      </c>
      <c r="F124" s="316">
        <v>265731</v>
      </c>
      <c r="G124" s="316">
        <v>265731</v>
      </c>
      <c r="H124" s="124" t="str">
        <f t="shared" si="1"/>
        <v>0104802006М000240</v>
      </c>
    </row>
    <row r="125" spans="1:8">
      <c r="A125" s="320" t="s">
        <v>1224</v>
      </c>
      <c r="B125" s="321" t="s">
        <v>5</v>
      </c>
      <c r="C125" s="321" t="s">
        <v>333</v>
      </c>
      <c r="D125" s="321" t="s">
        <v>1515</v>
      </c>
      <c r="E125" s="321" t="s">
        <v>329</v>
      </c>
      <c r="F125" s="316">
        <v>265731</v>
      </c>
      <c r="G125" s="316">
        <v>265731</v>
      </c>
      <c r="H125" s="124" t="str">
        <f t="shared" si="1"/>
        <v>0104802006М000244</v>
      </c>
    </row>
    <row r="126" spans="1:8" ht="38.25">
      <c r="A126" s="320" t="s">
        <v>1073</v>
      </c>
      <c r="B126" s="321" t="s">
        <v>5</v>
      </c>
      <c r="C126" s="321" t="s">
        <v>333</v>
      </c>
      <c r="D126" s="321" t="s">
        <v>1074</v>
      </c>
      <c r="E126" s="321" t="s">
        <v>1174</v>
      </c>
      <c r="F126" s="316">
        <v>1029064</v>
      </c>
      <c r="G126" s="316">
        <v>1029064</v>
      </c>
      <c r="H126" s="124" t="str">
        <f t="shared" si="1"/>
        <v>0104802006Э000</v>
      </c>
    </row>
    <row r="127" spans="1:8" ht="38.25">
      <c r="A127" s="320" t="s">
        <v>1320</v>
      </c>
      <c r="B127" s="321" t="s">
        <v>5</v>
      </c>
      <c r="C127" s="321" t="s">
        <v>333</v>
      </c>
      <c r="D127" s="321" t="s">
        <v>1074</v>
      </c>
      <c r="E127" s="321" t="s">
        <v>1321</v>
      </c>
      <c r="F127" s="316">
        <v>1029064</v>
      </c>
      <c r="G127" s="316">
        <v>1029064</v>
      </c>
      <c r="H127" s="124" t="str">
        <f t="shared" si="1"/>
        <v>0104802006Э000200</v>
      </c>
    </row>
    <row r="128" spans="1:8" ht="38.25">
      <c r="A128" s="320" t="s">
        <v>1197</v>
      </c>
      <c r="B128" s="321" t="s">
        <v>5</v>
      </c>
      <c r="C128" s="321" t="s">
        <v>333</v>
      </c>
      <c r="D128" s="321" t="s">
        <v>1074</v>
      </c>
      <c r="E128" s="321" t="s">
        <v>1198</v>
      </c>
      <c r="F128" s="316">
        <v>1029064</v>
      </c>
      <c r="G128" s="316">
        <v>1029064</v>
      </c>
      <c r="H128" s="124" t="str">
        <f t="shared" si="1"/>
        <v>0104802006Э000240</v>
      </c>
    </row>
    <row r="129" spans="1:8">
      <c r="A129" s="320" t="s">
        <v>1706</v>
      </c>
      <c r="B129" s="321" t="s">
        <v>5</v>
      </c>
      <c r="C129" s="321" t="s">
        <v>333</v>
      </c>
      <c r="D129" s="321" t="s">
        <v>1074</v>
      </c>
      <c r="E129" s="321" t="s">
        <v>1707</v>
      </c>
      <c r="F129" s="316">
        <v>1029064</v>
      </c>
      <c r="G129" s="316">
        <v>1029064</v>
      </c>
      <c r="H129" s="124" t="str">
        <f t="shared" si="1"/>
        <v>0104802006Э000247</v>
      </c>
    </row>
    <row r="130" spans="1:8" ht="102">
      <c r="A130" s="320" t="s">
        <v>335</v>
      </c>
      <c r="B130" s="321" t="s">
        <v>5</v>
      </c>
      <c r="C130" s="321" t="s">
        <v>333</v>
      </c>
      <c r="D130" s="321" t="s">
        <v>646</v>
      </c>
      <c r="E130" s="321" t="s">
        <v>1174</v>
      </c>
      <c r="F130" s="316">
        <v>828000</v>
      </c>
      <c r="G130" s="316">
        <v>828000</v>
      </c>
      <c r="H130" s="124" t="str">
        <f t="shared" si="1"/>
        <v>01048020074670</v>
      </c>
    </row>
    <row r="131" spans="1:8" ht="76.5">
      <c r="A131" s="320" t="s">
        <v>1319</v>
      </c>
      <c r="B131" s="321" t="s">
        <v>5</v>
      </c>
      <c r="C131" s="321" t="s">
        <v>333</v>
      </c>
      <c r="D131" s="321" t="s">
        <v>646</v>
      </c>
      <c r="E131" s="321" t="s">
        <v>273</v>
      </c>
      <c r="F131" s="316">
        <v>796200</v>
      </c>
      <c r="G131" s="316">
        <v>796200</v>
      </c>
      <c r="H131" s="124" t="str">
        <f t="shared" si="1"/>
        <v>01048020074670100</v>
      </c>
    </row>
    <row r="132" spans="1:8" ht="38.25">
      <c r="A132" s="320" t="s">
        <v>1204</v>
      </c>
      <c r="B132" s="321" t="s">
        <v>5</v>
      </c>
      <c r="C132" s="321" t="s">
        <v>333</v>
      </c>
      <c r="D132" s="321" t="s">
        <v>646</v>
      </c>
      <c r="E132" s="321" t="s">
        <v>28</v>
      </c>
      <c r="F132" s="316">
        <v>796200</v>
      </c>
      <c r="G132" s="316">
        <v>796200</v>
      </c>
      <c r="H132" s="124" t="str">
        <f t="shared" ref="H132:H191" si="2">CONCATENATE(C132,,D132,E132)</f>
        <v>01048020074670120</v>
      </c>
    </row>
    <row r="133" spans="1:8" ht="25.5">
      <c r="A133" s="320" t="s">
        <v>953</v>
      </c>
      <c r="B133" s="321" t="s">
        <v>5</v>
      </c>
      <c r="C133" s="321" t="s">
        <v>333</v>
      </c>
      <c r="D133" s="321" t="s">
        <v>646</v>
      </c>
      <c r="E133" s="321" t="s">
        <v>324</v>
      </c>
      <c r="F133" s="316">
        <v>596787</v>
      </c>
      <c r="G133" s="316">
        <v>596787</v>
      </c>
      <c r="H133" s="124" t="str">
        <f t="shared" si="2"/>
        <v>01048020074670121</v>
      </c>
    </row>
    <row r="134" spans="1:8" ht="51">
      <c r="A134" s="320" t="s">
        <v>325</v>
      </c>
      <c r="B134" s="321" t="s">
        <v>5</v>
      </c>
      <c r="C134" s="321" t="s">
        <v>333</v>
      </c>
      <c r="D134" s="321" t="s">
        <v>646</v>
      </c>
      <c r="E134" s="321" t="s">
        <v>326</v>
      </c>
      <c r="F134" s="316">
        <v>19200</v>
      </c>
      <c r="G134" s="316">
        <v>19200</v>
      </c>
      <c r="H134" s="124" t="str">
        <f t="shared" si="2"/>
        <v>01048020074670122</v>
      </c>
    </row>
    <row r="135" spans="1:8" ht="63.75">
      <c r="A135" s="320" t="s">
        <v>1054</v>
      </c>
      <c r="B135" s="321" t="s">
        <v>5</v>
      </c>
      <c r="C135" s="321" t="s">
        <v>333</v>
      </c>
      <c r="D135" s="321" t="s">
        <v>646</v>
      </c>
      <c r="E135" s="321" t="s">
        <v>1055</v>
      </c>
      <c r="F135" s="316">
        <v>180213</v>
      </c>
      <c r="G135" s="316">
        <v>180213</v>
      </c>
      <c r="H135" s="124" t="str">
        <f t="shared" si="2"/>
        <v>01048020074670129</v>
      </c>
    </row>
    <row r="136" spans="1:8" ht="38.25">
      <c r="A136" s="320" t="s">
        <v>1320</v>
      </c>
      <c r="B136" s="321" t="s">
        <v>5</v>
      </c>
      <c r="C136" s="321" t="s">
        <v>333</v>
      </c>
      <c r="D136" s="321" t="s">
        <v>646</v>
      </c>
      <c r="E136" s="321" t="s">
        <v>1321</v>
      </c>
      <c r="F136" s="316">
        <v>31800</v>
      </c>
      <c r="G136" s="316">
        <v>31800</v>
      </c>
      <c r="H136" s="124" t="str">
        <f t="shared" si="2"/>
        <v>01048020074670200</v>
      </c>
    </row>
    <row r="137" spans="1:8" ht="38.25">
      <c r="A137" s="320" t="s">
        <v>1197</v>
      </c>
      <c r="B137" s="321" t="s">
        <v>5</v>
      </c>
      <c r="C137" s="321" t="s">
        <v>333</v>
      </c>
      <c r="D137" s="321" t="s">
        <v>646</v>
      </c>
      <c r="E137" s="321" t="s">
        <v>1198</v>
      </c>
      <c r="F137" s="316">
        <v>31800</v>
      </c>
      <c r="G137" s="316">
        <v>31800</v>
      </c>
      <c r="H137" s="124" t="str">
        <f t="shared" si="2"/>
        <v>01048020074670240</v>
      </c>
    </row>
    <row r="138" spans="1:8">
      <c r="A138" s="320" t="s">
        <v>1224</v>
      </c>
      <c r="B138" s="321" t="s">
        <v>5</v>
      </c>
      <c r="C138" s="321" t="s">
        <v>333</v>
      </c>
      <c r="D138" s="321" t="s">
        <v>646</v>
      </c>
      <c r="E138" s="321" t="s">
        <v>329</v>
      </c>
      <c r="F138" s="316">
        <v>31800</v>
      </c>
      <c r="G138" s="316">
        <v>31800</v>
      </c>
      <c r="H138" s="124" t="str">
        <f t="shared" si="2"/>
        <v>01048020074670244</v>
      </c>
    </row>
    <row r="139" spans="1:8" ht="76.5">
      <c r="A139" s="320" t="s">
        <v>336</v>
      </c>
      <c r="B139" s="321" t="s">
        <v>5</v>
      </c>
      <c r="C139" s="321" t="s">
        <v>333</v>
      </c>
      <c r="D139" s="321" t="s">
        <v>647</v>
      </c>
      <c r="E139" s="321" t="s">
        <v>1174</v>
      </c>
      <c r="F139" s="316">
        <v>1624300</v>
      </c>
      <c r="G139" s="316">
        <v>1624300</v>
      </c>
      <c r="H139" s="124" t="str">
        <f t="shared" si="2"/>
        <v>01048020076040</v>
      </c>
    </row>
    <row r="140" spans="1:8" ht="76.5">
      <c r="A140" s="320" t="s">
        <v>1319</v>
      </c>
      <c r="B140" s="321" t="s">
        <v>5</v>
      </c>
      <c r="C140" s="321" t="s">
        <v>333</v>
      </c>
      <c r="D140" s="321" t="s">
        <v>647</v>
      </c>
      <c r="E140" s="321" t="s">
        <v>273</v>
      </c>
      <c r="F140" s="316">
        <v>1579300</v>
      </c>
      <c r="G140" s="316">
        <v>1579300</v>
      </c>
      <c r="H140" s="124" t="str">
        <f t="shared" si="2"/>
        <v>01048020076040100</v>
      </c>
    </row>
    <row r="141" spans="1:8" ht="38.25">
      <c r="A141" s="320" t="s">
        <v>1204</v>
      </c>
      <c r="B141" s="321" t="s">
        <v>5</v>
      </c>
      <c r="C141" s="321" t="s">
        <v>333</v>
      </c>
      <c r="D141" s="321" t="s">
        <v>647</v>
      </c>
      <c r="E141" s="321" t="s">
        <v>28</v>
      </c>
      <c r="F141" s="316">
        <v>1579300</v>
      </c>
      <c r="G141" s="316">
        <v>1579300</v>
      </c>
      <c r="H141" s="124" t="str">
        <f t="shared" si="2"/>
        <v>01048020076040120</v>
      </c>
    </row>
    <row r="142" spans="1:8" ht="25.5">
      <c r="A142" s="320" t="s">
        <v>953</v>
      </c>
      <c r="B142" s="321" t="s">
        <v>5</v>
      </c>
      <c r="C142" s="321" t="s">
        <v>333</v>
      </c>
      <c r="D142" s="321" t="s">
        <v>647</v>
      </c>
      <c r="E142" s="321" t="s">
        <v>324</v>
      </c>
      <c r="F142" s="316">
        <v>1193780</v>
      </c>
      <c r="G142" s="316">
        <v>1193780</v>
      </c>
      <c r="H142" s="124" t="str">
        <f t="shared" si="2"/>
        <v>01048020076040121</v>
      </c>
    </row>
    <row r="143" spans="1:8" ht="51">
      <c r="A143" s="320" t="s">
        <v>325</v>
      </c>
      <c r="B143" s="321" t="s">
        <v>5</v>
      </c>
      <c r="C143" s="321" t="s">
        <v>333</v>
      </c>
      <c r="D143" s="321" t="s">
        <v>647</v>
      </c>
      <c r="E143" s="321" t="s">
        <v>326</v>
      </c>
      <c r="F143" s="316">
        <v>25000</v>
      </c>
      <c r="G143" s="316">
        <v>25000</v>
      </c>
      <c r="H143" s="124" t="str">
        <f t="shared" si="2"/>
        <v>01048020076040122</v>
      </c>
    </row>
    <row r="144" spans="1:8" ht="63.75">
      <c r="A144" s="320" t="s">
        <v>1054</v>
      </c>
      <c r="B144" s="321" t="s">
        <v>5</v>
      </c>
      <c r="C144" s="321" t="s">
        <v>333</v>
      </c>
      <c r="D144" s="321" t="s">
        <v>647</v>
      </c>
      <c r="E144" s="321" t="s">
        <v>1055</v>
      </c>
      <c r="F144" s="316">
        <v>360520</v>
      </c>
      <c r="G144" s="316">
        <v>360520</v>
      </c>
      <c r="H144" s="124" t="str">
        <f t="shared" si="2"/>
        <v>01048020076040129</v>
      </c>
    </row>
    <row r="145" spans="1:8" ht="38.25">
      <c r="A145" s="320" t="s">
        <v>1320</v>
      </c>
      <c r="B145" s="321" t="s">
        <v>5</v>
      </c>
      <c r="C145" s="321" t="s">
        <v>333</v>
      </c>
      <c r="D145" s="321" t="s">
        <v>647</v>
      </c>
      <c r="E145" s="321" t="s">
        <v>1321</v>
      </c>
      <c r="F145" s="316">
        <v>45000</v>
      </c>
      <c r="G145" s="316">
        <v>45000</v>
      </c>
      <c r="H145" s="124" t="str">
        <f t="shared" si="2"/>
        <v>01048020076040200</v>
      </c>
    </row>
    <row r="146" spans="1:8" ht="38.25">
      <c r="A146" s="320" t="s">
        <v>1197</v>
      </c>
      <c r="B146" s="321" t="s">
        <v>5</v>
      </c>
      <c r="C146" s="321" t="s">
        <v>333</v>
      </c>
      <c r="D146" s="321" t="s">
        <v>647</v>
      </c>
      <c r="E146" s="321" t="s">
        <v>1198</v>
      </c>
      <c r="F146" s="316">
        <v>45000</v>
      </c>
      <c r="G146" s="316">
        <v>45000</v>
      </c>
      <c r="H146" s="124" t="str">
        <f t="shared" si="2"/>
        <v>01048020076040240</v>
      </c>
    </row>
    <row r="147" spans="1:8">
      <c r="A147" s="320" t="s">
        <v>1224</v>
      </c>
      <c r="B147" s="321" t="s">
        <v>5</v>
      </c>
      <c r="C147" s="321" t="s">
        <v>333</v>
      </c>
      <c r="D147" s="321" t="s">
        <v>647</v>
      </c>
      <c r="E147" s="321" t="s">
        <v>329</v>
      </c>
      <c r="F147" s="316">
        <v>45000</v>
      </c>
      <c r="G147" s="316">
        <v>45000</v>
      </c>
      <c r="H147" s="124" t="str">
        <f t="shared" si="2"/>
        <v>01048020076040244</v>
      </c>
    </row>
    <row r="148" spans="1:8" ht="267.75">
      <c r="A148" s="320" t="s">
        <v>498</v>
      </c>
      <c r="B148" s="321" t="s">
        <v>5</v>
      </c>
      <c r="C148" s="321" t="s">
        <v>333</v>
      </c>
      <c r="D148" s="321" t="s">
        <v>650</v>
      </c>
      <c r="E148" s="321" t="s">
        <v>1174</v>
      </c>
      <c r="F148" s="316">
        <v>854870</v>
      </c>
      <c r="G148" s="316">
        <v>854870</v>
      </c>
      <c r="H148" s="124" t="str">
        <f t="shared" si="2"/>
        <v>010480200Ч0010</v>
      </c>
    </row>
    <row r="149" spans="1:8" ht="76.5">
      <c r="A149" s="320" t="s">
        <v>1319</v>
      </c>
      <c r="B149" s="321" t="s">
        <v>5</v>
      </c>
      <c r="C149" s="321" t="s">
        <v>333</v>
      </c>
      <c r="D149" s="321" t="s">
        <v>650</v>
      </c>
      <c r="E149" s="321" t="s">
        <v>273</v>
      </c>
      <c r="F149" s="316">
        <v>854870</v>
      </c>
      <c r="G149" s="316">
        <v>854870</v>
      </c>
      <c r="H149" s="124" t="str">
        <f t="shared" si="2"/>
        <v>010480200Ч0010100</v>
      </c>
    </row>
    <row r="150" spans="1:8" ht="38.25">
      <c r="A150" s="320" t="s">
        <v>1204</v>
      </c>
      <c r="B150" s="321" t="s">
        <v>5</v>
      </c>
      <c r="C150" s="321" t="s">
        <v>333</v>
      </c>
      <c r="D150" s="321" t="s">
        <v>650</v>
      </c>
      <c r="E150" s="321" t="s">
        <v>28</v>
      </c>
      <c r="F150" s="316">
        <v>854870</v>
      </c>
      <c r="G150" s="316">
        <v>854870</v>
      </c>
      <c r="H150" s="124" t="str">
        <f t="shared" si="2"/>
        <v>010480200Ч0010120</v>
      </c>
    </row>
    <row r="151" spans="1:8" ht="25.5">
      <c r="A151" s="320" t="s">
        <v>953</v>
      </c>
      <c r="B151" s="321" t="s">
        <v>5</v>
      </c>
      <c r="C151" s="321" t="s">
        <v>333</v>
      </c>
      <c r="D151" s="321" t="s">
        <v>650</v>
      </c>
      <c r="E151" s="321" t="s">
        <v>324</v>
      </c>
      <c r="F151" s="316">
        <v>656582</v>
      </c>
      <c r="G151" s="316">
        <v>656582</v>
      </c>
      <c r="H151" s="124" t="str">
        <f t="shared" si="2"/>
        <v>010480200Ч0010121</v>
      </c>
    </row>
    <row r="152" spans="1:8" ht="63.75">
      <c r="A152" s="320" t="s">
        <v>1054</v>
      </c>
      <c r="B152" s="321" t="s">
        <v>5</v>
      </c>
      <c r="C152" s="321" t="s">
        <v>333</v>
      </c>
      <c r="D152" s="321" t="s">
        <v>650</v>
      </c>
      <c r="E152" s="321" t="s">
        <v>1055</v>
      </c>
      <c r="F152" s="316">
        <v>198288</v>
      </c>
      <c r="G152" s="316">
        <v>198288</v>
      </c>
      <c r="H152" s="124" t="str">
        <f t="shared" si="2"/>
        <v>010480200Ч0010129</v>
      </c>
    </row>
    <row r="153" spans="1:8">
      <c r="A153" s="320" t="s">
        <v>1192</v>
      </c>
      <c r="B153" s="321" t="s">
        <v>5</v>
      </c>
      <c r="C153" s="321" t="s">
        <v>1193</v>
      </c>
      <c r="D153" s="321" t="s">
        <v>1174</v>
      </c>
      <c r="E153" s="321" t="s">
        <v>1174</v>
      </c>
      <c r="F153" s="316">
        <v>6500</v>
      </c>
      <c r="G153" s="316">
        <v>5800</v>
      </c>
      <c r="H153" s="124" t="str">
        <f t="shared" si="2"/>
        <v>0105</v>
      </c>
    </row>
    <row r="154" spans="1:8" ht="25.5">
      <c r="A154" s="320" t="s">
        <v>601</v>
      </c>
      <c r="B154" s="321" t="s">
        <v>5</v>
      </c>
      <c r="C154" s="321" t="s">
        <v>1193</v>
      </c>
      <c r="D154" s="321" t="s">
        <v>1011</v>
      </c>
      <c r="E154" s="321" t="s">
        <v>1174</v>
      </c>
      <c r="F154" s="316">
        <v>6500</v>
      </c>
      <c r="G154" s="316">
        <v>5800</v>
      </c>
      <c r="H154" s="124" t="str">
        <f t="shared" si="2"/>
        <v>01059000000000</v>
      </c>
    </row>
    <row r="155" spans="1:8" ht="89.25">
      <c r="A155" s="320" t="s">
        <v>2072</v>
      </c>
      <c r="B155" s="321" t="s">
        <v>5</v>
      </c>
      <c r="C155" s="321" t="s">
        <v>1193</v>
      </c>
      <c r="D155" s="321" t="s">
        <v>1194</v>
      </c>
      <c r="E155" s="321" t="s">
        <v>1174</v>
      </c>
      <c r="F155" s="316">
        <v>6500</v>
      </c>
      <c r="G155" s="316">
        <v>5800</v>
      </c>
      <c r="H155" s="124" t="str">
        <f t="shared" si="2"/>
        <v>01059040000000</v>
      </c>
    </row>
    <row r="156" spans="1:8" ht="89.25">
      <c r="A156" s="320" t="s">
        <v>2072</v>
      </c>
      <c r="B156" s="321" t="s">
        <v>5</v>
      </c>
      <c r="C156" s="321" t="s">
        <v>1193</v>
      </c>
      <c r="D156" s="321" t="s">
        <v>651</v>
      </c>
      <c r="E156" s="321" t="s">
        <v>1174</v>
      </c>
      <c r="F156" s="316">
        <v>6500</v>
      </c>
      <c r="G156" s="316">
        <v>5800</v>
      </c>
      <c r="H156" s="124" t="str">
        <f t="shared" si="2"/>
        <v>01059040051200</v>
      </c>
    </row>
    <row r="157" spans="1:8" ht="38.25">
      <c r="A157" s="320" t="s">
        <v>1320</v>
      </c>
      <c r="B157" s="321" t="s">
        <v>5</v>
      </c>
      <c r="C157" s="321" t="s">
        <v>1193</v>
      </c>
      <c r="D157" s="321" t="s">
        <v>651</v>
      </c>
      <c r="E157" s="321" t="s">
        <v>1321</v>
      </c>
      <c r="F157" s="316">
        <v>6500</v>
      </c>
      <c r="G157" s="316">
        <v>5800</v>
      </c>
      <c r="H157" s="124" t="str">
        <f t="shared" si="2"/>
        <v>01059040051200200</v>
      </c>
    </row>
    <row r="158" spans="1:8" ht="38.25">
      <c r="A158" s="320" t="s">
        <v>1197</v>
      </c>
      <c r="B158" s="321" t="s">
        <v>5</v>
      </c>
      <c r="C158" s="321" t="s">
        <v>1193</v>
      </c>
      <c r="D158" s="321" t="s">
        <v>651</v>
      </c>
      <c r="E158" s="321" t="s">
        <v>1198</v>
      </c>
      <c r="F158" s="316">
        <v>6500</v>
      </c>
      <c r="G158" s="316">
        <v>5800</v>
      </c>
      <c r="H158" s="124" t="str">
        <f t="shared" si="2"/>
        <v>01059040051200240</v>
      </c>
    </row>
    <row r="159" spans="1:8">
      <c r="A159" s="320" t="s">
        <v>1224</v>
      </c>
      <c r="B159" s="321" t="s">
        <v>5</v>
      </c>
      <c r="C159" s="321" t="s">
        <v>1193</v>
      </c>
      <c r="D159" s="321" t="s">
        <v>651</v>
      </c>
      <c r="E159" s="321" t="s">
        <v>329</v>
      </c>
      <c r="F159" s="316">
        <v>6500</v>
      </c>
      <c r="G159" s="316">
        <v>5800</v>
      </c>
      <c r="H159" s="124" t="str">
        <f t="shared" si="2"/>
        <v>01059040051200244</v>
      </c>
    </row>
    <row r="160" spans="1:8">
      <c r="A160" s="320" t="s">
        <v>217</v>
      </c>
      <c r="B160" s="321" t="s">
        <v>5</v>
      </c>
      <c r="C160" s="321" t="s">
        <v>337</v>
      </c>
      <c r="D160" s="321" t="s">
        <v>1174</v>
      </c>
      <c r="E160" s="321" t="s">
        <v>1174</v>
      </c>
      <c r="F160" s="316">
        <v>593400</v>
      </c>
      <c r="G160" s="316">
        <v>593400</v>
      </c>
      <c r="H160" s="124" t="str">
        <f t="shared" si="2"/>
        <v>0113</v>
      </c>
    </row>
    <row r="161" spans="1:8" ht="63.75">
      <c r="A161" s="320" t="s">
        <v>1763</v>
      </c>
      <c r="B161" s="321" t="s">
        <v>5</v>
      </c>
      <c r="C161" s="321" t="s">
        <v>337</v>
      </c>
      <c r="D161" s="321" t="s">
        <v>978</v>
      </c>
      <c r="E161" s="321" t="s">
        <v>1174</v>
      </c>
      <c r="F161" s="316">
        <v>215000</v>
      </c>
      <c r="G161" s="316">
        <v>215000</v>
      </c>
      <c r="H161" s="124" t="str">
        <f t="shared" si="2"/>
        <v>01130400000000</v>
      </c>
    </row>
    <row r="162" spans="1:8" ht="38.25">
      <c r="A162" s="320" t="s">
        <v>1764</v>
      </c>
      <c r="B162" s="321" t="s">
        <v>5</v>
      </c>
      <c r="C162" s="321" t="s">
        <v>337</v>
      </c>
      <c r="D162" s="321" t="s">
        <v>1164</v>
      </c>
      <c r="E162" s="321" t="s">
        <v>1174</v>
      </c>
      <c r="F162" s="316">
        <v>215000</v>
      </c>
      <c r="G162" s="316">
        <v>215000</v>
      </c>
      <c r="H162" s="124" t="str">
        <f t="shared" si="2"/>
        <v>01130430000000</v>
      </c>
    </row>
    <row r="163" spans="1:8" ht="102">
      <c r="A163" s="320" t="s">
        <v>1827</v>
      </c>
      <c r="B163" s="321" t="s">
        <v>5</v>
      </c>
      <c r="C163" s="321" t="s">
        <v>337</v>
      </c>
      <c r="D163" s="321" t="s">
        <v>1828</v>
      </c>
      <c r="E163" s="321" t="s">
        <v>1174</v>
      </c>
      <c r="F163" s="316">
        <v>65000</v>
      </c>
      <c r="G163" s="316">
        <v>65000</v>
      </c>
      <c r="H163" s="124" t="str">
        <f t="shared" si="2"/>
        <v>01130430080000</v>
      </c>
    </row>
    <row r="164" spans="1:8" ht="38.25">
      <c r="A164" s="320" t="s">
        <v>1320</v>
      </c>
      <c r="B164" s="321" t="s">
        <v>5</v>
      </c>
      <c r="C164" s="321" t="s">
        <v>337</v>
      </c>
      <c r="D164" s="321" t="s">
        <v>1828</v>
      </c>
      <c r="E164" s="321" t="s">
        <v>1321</v>
      </c>
      <c r="F164" s="316">
        <v>65000</v>
      </c>
      <c r="G164" s="316">
        <v>65000</v>
      </c>
      <c r="H164" s="124" t="str">
        <f t="shared" si="2"/>
        <v>01130430080000200</v>
      </c>
    </row>
    <row r="165" spans="1:8" ht="38.25">
      <c r="A165" s="320" t="s">
        <v>1197</v>
      </c>
      <c r="B165" s="321" t="s">
        <v>5</v>
      </c>
      <c r="C165" s="321" t="s">
        <v>337</v>
      </c>
      <c r="D165" s="321" t="s">
        <v>1828</v>
      </c>
      <c r="E165" s="321" t="s">
        <v>1198</v>
      </c>
      <c r="F165" s="316">
        <v>65000</v>
      </c>
      <c r="G165" s="316">
        <v>65000</v>
      </c>
      <c r="H165" s="124" t="str">
        <f t="shared" si="2"/>
        <v>01130430080000240</v>
      </c>
    </row>
    <row r="166" spans="1:8">
      <c r="A166" s="320" t="s">
        <v>1224</v>
      </c>
      <c r="B166" s="321" t="s">
        <v>5</v>
      </c>
      <c r="C166" s="321" t="s">
        <v>337</v>
      </c>
      <c r="D166" s="321" t="s">
        <v>1828</v>
      </c>
      <c r="E166" s="321" t="s">
        <v>329</v>
      </c>
      <c r="F166" s="316">
        <v>65000</v>
      </c>
      <c r="G166" s="316">
        <v>65000</v>
      </c>
      <c r="H166" s="124" t="str">
        <f t="shared" si="2"/>
        <v>01130430080000244</v>
      </c>
    </row>
    <row r="167" spans="1:8" ht="114.75">
      <c r="A167" s="320" t="s">
        <v>1765</v>
      </c>
      <c r="B167" s="321" t="s">
        <v>5</v>
      </c>
      <c r="C167" s="321" t="s">
        <v>337</v>
      </c>
      <c r="D167" s="321" t="s">
        <v>1708</v>
      </c>
      <c r="E167" s="321" t="s">
        <v>1174</v>
      </c>
      <c r="F167" s="316">
        <v>150000</v>
      </c>
      <c r="G167" s="316">
        <v>150000</v>
      </c>
      <c r="H167" s="124" t="str">
        <f t="shared" si="2"/>
        <v>0113043008Ф000</v>
      </c>
    </row>
    <row r="168" spans="1:8" ht="38.25">
      <c r="A168" s="320" t="s">
        <v>1320</v>
      </c>
      <c r="B168" s="321" t="s">
        <v>5</v>
      </c>
      <c r="C168" s="321" t="s">
        <v>337</v>
      </c>
      <c r="D168" s="321" t="s">
        <v>1708</v>
      </c>
      <c r="E168" s="321" t="s">
        <v>1321</v>
      </c>
      <c r="F168" s="316">
        <v>150000</v>
      </c>
      <c r="G168" s="316">
        <v>150000</v>
      </c>
      <c r="H168" s="124" t="str">
        <f t="shared" si="2"/>
        <v>0113043008Ф000200</v>
      </c>
    </row>
    <row r="169" spans="1:8" ht="38.25">
      <c r="A169" s="320" t="s">
        <v>1197</v>
      </c>
      <c r="B169" s="321" t="s">
        <v>5</v>
      </c>
      <c r="C169" s="321" t="s">
        <v>337</v>
      </c>
      <c r="D169" s="321" t="s">
        <v>1708</v>
      </c>
      <c r="E169" s="321" t="s">
        <v>1198</v>
      </c>
      <c r="F169" s="316">
        <v>150000</v>
      </c>
      <c r="G169" s="316">
        <v>150000</v>
      </c>
      <c r="H169" s="124" t="str">
        <f t="shared" si="2"/>
        <v>0113043008Ф000240</v>
      </c>
    </row>
    <row r="170" spans="1:8">
      <c r="A170" s="320" t="s">
        <v>1224</v>
      </c>
      <c r="B170" s="321" t="s">
        <v>5</v>
      </c>
      <c r="C170" s="321" t="s">
        <v>337</v>
      </c>
      <c r="D170" s="321" t="s">
        <v>1708</v>
      </c>
      <c r="E170" s="321" t="s">
        <v>329</v>
      </c>
      <c r="F170" s="316">
        <v>150000</v>
      </c>
      <c r="G170" s="316">
        <v>150000</v>
      </c>
      <c r="H170" s="124" t="str">
        <f t="shared" si="2"/>
        <v>0113043008Ф000244</v>
      </c>
    </row>
    <row r="171" spans="1:8" ht="38.25">
      <c r="A171" s="320" t="s">
        <v>599</v>
      </c>
      <c r="B171" s="321" t="s">
        <v>5</v>
      </c>
      <c r="C171" s="321" t="s">
        <v>337</v>
      </c>
      <c r="D171" s="321" t="s">
        <v>1006</v>
      </c>
      <c r="E171" s="321" t="s">
        <v>1174</v>
      </c>
      <c r="F171" s="316">
        <v>318400</v>
      </c>
      <c r="G171" s="316">
        <v>318400</v>
      </c>
      <c r="H171" s="124" t="str">
        <f t="shared" si="2"/>
        <v>01138000000000</v>
      </c>
    </row>
    <row r="172" spans="1:8" ht="51">
      <c r="A172" s="320" t="s">
        <v>600</v>
      </c>
      <c r="B172" s="321" t="s">
        <v>5</v>
      </c>
      <c r="C172" s="321" t="s">
        <v>337</v>
      </c>
      <c r="D172" s="321" t="s">
        <v>1008</v>
      </c>
      <c r="E172" s="321" t="s">
        <v>1174</v>
      </c>
      <c r="F172" s="316">
        <v>318400</v>
      </c>
      <c r="G172" s="316">
        <v>318400</v>
      </c>
      <c r="H172" s="124" t="str">
        <f t="shared" si="2"/>
        <v>01138020000000</v>
      </c>
    </row>
    <row r="173" spans="1:8" ht="89.25">
      <c r="A173" s="320" t="s">
        <v>542</v>
      </c>
      <c r="B173" s="321" t="s">
        <v>5</v>
      </c>
      <c r="C173" s="321" t="s">
        <v>337</v>
      </c>
      <c r="D173" s="321" t="s">
        <v>653</v>
      </c>
      <c r="E173" s="321" t="s">
        <v>1174</v>
      </c>
      <c r="F173" s="316">
        <v>81000</v>
      </c>
      <c r="G173" s="316">
        <v>81000</v>
      </c>
      <c r="H173" s="124" t="str">
        <f t="shared" si="2"/>
        <v>01138020074290</v>
      </c>
    </row>
    <row r="174" spans="1:8" ht="76.5">
      <c r="A174" s="320" t="s">
        <v>1319</v>
      </c>
      <c r="B174" s="321" t="s">
        <v>5</v>
      </c>
      <c r="C174" s="321" t="s">
        <v>337</v>
      </c>
      <c r="D174" s="321" t="s">
        <v>653</v>
      </c>
      <c r="E174" s="321" t="s">
        <v>273</v>
      </c>
      <c r="F174" s="316">
        <v>77700</v>
      </c>
      <c r="G174" s="316">
        <v>77700</v>
      </c>
      <c r="H174" s="124" t="str">
        <f t="shared" si="2"/>
        <v>01138020074290100</v>
      </c>
    </row>
    <row r="175" spans="1:8" ht="38.25">
      <c r="A175" s="320" t="s">
        <v>1204</v>
      </c>
      <c r="B175" s="321" t="s">
        <v>5</v>
      </c>
      <c r="C175" s="321" t="s">
        <v>337</v>
      </c>
      <c r="D175" s="321" t="s">
        <v>653</v>
      </c>
      <c r="E175" s="321" t="s">
        <v>28</v>
      </c>
      <c r="F175" s="316">
        <v>77700</v>
      </c>
      <c r="G175" s="316">
        <v>77700</v>
      </c>
      <c r="H175" s="124" t="str">
        <f t="shared" si="2"/>
        <v>01138020074290120</v>
      </c>
    </row>
    <row r="176" spans="1:8" ht="25.5">
      <c r="A176" s="320" t="s">
        <v>953</v>
      </c>
      <c r="B176" s="321" t="s">
        <v>5</v>
      </c>
      <c r="C176" s="321" t="s">
        <v>337</v>
      </c>
      <c r="D176" s="321" t="s">
        <v>653</v>
      </c>
      <c r="E176" s="321" t="s">
        <v>324</v>
      </c>
      <c r="F176" s="316">
        <v>59689</v>
      </c>
      <c r="G176" s="316">
        <v>59689</v>
      </c>
      <c r="H176" s="124" t="str">
        <f t="shared" si="2"/>
        <v>01138020074290121</v>
      </c>
    </row>
    <row r="177" spans="1:8" ht="63.75">
      <c r="A177" s="320" t="s">
        <v>1054</v>
      </c>
      <c r="B177" s="321" t="s">
        <v>5</v>
      </c>
      <c r="C177" s="321" t="s">
        <v>337</v>
      </c>
      <c r="D177" s="321" t="s">
        <v>653</v>
      </c>
      <c r="E177" s="321" t="s">
        <v>1055</v>
      </c>
      <c r="F177" s="316">
        <v>18011</v>
      </c>
      <c r="G177" s="316">
        <v>18011</v>
      </c>
      <c r="H177" s="124" t="str">
        <f t="shared" si="2"/>
        <v>01138020074290129</v>
      </c>
    </row>
    <row r="178" spans="1:8" ht="38.25">
      <c r="A178" s="320" t="s">
        <v>1320</v>
      </c>
      <c r="B178" s="321" t="s">
        <v>5</v>
      </c>
      <c r="C178" s="321" t="s">
        <v>337</v>
      </c>
      <c r="D178" s="321" t="s">
        <v>653</v>
      </c>
      <c r="E178" s="321" t="s">
        <v>1321</v>
      </c>
      <c r="F178" s="316">
        <v>3300</v>
      </c>
      <c r="G178" s="316">
        <v>3300</v>
      </c>
      <c r="H178" s="124" t="str">
        <f t="shared" si="2"/>
        <v>01138020074290200</v>
      </c>
    </row>
    <row r="179" spans="1:8" ht="38.25">
      <c r="A179" s="320" t="s">
        <v>1197</v>
      </c>
      <c r="B179" s="321" t="s">
        <v>5</v>
      </c>
      <c r="C179" s="321" t="s">
        <v>337</v>
      </c>
      <c r="D179" s="321" t="s">
        <v>653</v>
      </c>
      <c r="E179" s="321" t="s">
        <v>1198</v>
      </c>
      <c r="F179" s="316">
        <v>3300</v>
      </c>
      <c r="G179" s="316">
        <v>3300</v>
      </c>
      <c r="H179" s="124" t="str">
        <f t="shared" si="2"/>
        <v>01138020074290240</v>
      </c>
    </row>
    <row r="180" spans="1:8">
      <c r="A180" s="320" t="s">
        <v>1224</v>
      </c>
      <c r="B180" s="321" t="s">
        <v>5</v>
      </c>
      <c r="C180" s="321" t="s">
        <v>337</v>
      </c>
      <c r="D180" s="321" t="s">
        <v>653</v>
      </c>
      <c r="E180" s="321" t="s">
        <v>329</v>
      </c>
      <c r="F180" s="316">
        <v>3300</v>
      </c>
      <c r="G180" s="316">
        <v>3300</v>
      </c>
      <c r="H180" s="124" t="str">
        <f t="shared" si="2"/>
        <v>01138020074290244</v>
      </c>
    </row>
    <row r="181" spans="1:8" ht="51">
      <c r="A181" s="320" t="s">
        <v>338</v>
      </c>
      <c r="B181" s="321" t="s">
        <v>5</v>
      </c>
      <c r="C181" s="321" t="s">
        <v>337</v>
      </c>
      <c r="D181" s="321" t="s">
        <v>654</v>
      </c>
      <c r="E181" s="321" t="s">
        <v>1174</v>
      </c>
      <c r="F181" s="316">
        <v>131900</v>
      </c>
      <c r="G181" s="316">
        <v>131900</v>
      </c>
      <c r="H181" s="124" t="str">
        <f t="shared" si="2"/>
        <v>01138020075190</v>
      </c>
    </row>
    <row r="182" spans="1:8" ht="76.5">
      <c r="A182" s="320" t="s">
        <v>1319</v>
      </c>
      <c r="B182" s="321" t="s">
        <v>5</v>
      </c>
      <c r="C182" s="321" t="s">
        <v>337</v>
      </c>
      <c r="D182" s="321" t="s">
        <v>654</v>
      </c>
      <c r="E182" s="321" t="s">
        <v>273</v>
      </c>
      <c r="F182" s="316">
        <v>109547</v>
      </c>
      <c r="G182" s="316">
        <v>109547</v>
      </c>
      <c r="H182" s="124" t="str">
        <f t="shared" si="2"/>
        <v>01138020075190100</v>
      </c>
    </row>
    <row r="183" spans="1:8" ht="38.25">
      <c r="A183" s="320" t="s">
        <v>1204</v>
      </c>
      <c r="B183" s="321" t="s">
        <v>5</v>
      </c>
      <c r="C183" s="321" t="s">
        <v>337</v>
      </c>
      <c r="D183" s="321" t="s">
        <v>654</v>
      </c>
      <c r="E183" s="321" t="s">
        <v>28</v>
      </c>
      <c r="F183" s="316">
        <v>109547</v>
      </c>
      <c r="G183" s="316">
        <v>109547</v>
      </c>
      <c r="H183" s="124" t="str">
        <f t="shared" si="2"/>
        <v>01138020075190120</v>
      </c>
    </row>
    <row r="184" spans="1:8" ht="25.5">
      <c r="A184" s="320" t="s">
        <v>953</v>
      </c>
      <c r="B184" s="321" t="s">
        <v>5</v>
      </c>
      <c r="C184" s="321" t="s">
        <v>337</v>
      </c>
      <c r="D184" s="321" t="s">
        <v>654</v>
      </c>
      <c r="E184" s="321" t="s">
        <v>324</v>
      </c>
      <c r="F184" s="316">
        <v>84137</v>
      </c>
      <c r="G184" s="316">
        <v>84137</v>
      </c>
      <c r="H184" s="124" t="str">
        <f t="shared" si="2"/>
        <v>01138020075190121</v>
      </c>
    </row>
    <row r="185" spans="1:8" ht="63.75">
      <c r="A185" s="320" t="s">
        <v>1054</v>
      </c>
      <c r="B185" s="321" t="s">
        <v>5</v>
      </c>
      <c r="C185" s="321" t="s">
        <v>337</v>
      </c>
      <c r="D185" s="321" t="s">
        <v>654</v>
      </c>
      <c r="E185" s="321" t="s">
        <v>1055</v>
      </c>
      <c r="F185" s="316">
        <v>25410</v>
      </c>
      <c r="G185" s="316">
        <v>25410</v>
      </c>
      <c r="H185" s="124" t="str">
        <f t="shared" si="2"/>
        <v>01138020075190129</v>
      </c>
    </row>
    <row r="186" spans="1:8" ht="38.25">
      <c r="A186" s="320" t="s">
        <v>1320</v>
      </c>
      <c r="B186" s="321" t="s">
        <v>5</v>
      </c>
      <c r="C186" s="321" t="s">
        <v>337</v>
      </c>
      <c r="D186" s="321" t="s">
        <v>654</v>
      </c>
      <c r="E186" s="321" t="s">
        <v>1321</v>
      </c>
      <c r="F186" s="316">
        <v>22353</v>
      </c>
      <c r="G186" s="316">
        <v>22353</v>
      </c>
      <c r="H186" s="124" t="str">
        <f t="shared" si="2"/>
        <v>01138020075190200</v>
      </c>
    </row>
    <row r="187" spans="1:8" ht="38.25">
      <c r="A187" s="320" t="s">
        <v>1197</v>
      </c>
      <c r="B187" s="321" t="s">
        <v>5</v>
      </c>
      <c r="C187" s="321" t="s">
        <v>337</v>
      </c>
      <c r="D187" s="321" t="s">
        <v>654</v>
      </c>
      <c r="E187" s="321" t="s">
        <v>1198</v>
      </c>
      <c r="F187" s="316">
        <v>22353</v>
      </c>
      <c r="G187" s="316">
        <v>22353</v>
      </c>
      <c r="H187" s="124" t="str">
        <f t="shared" si="2"/>
        <v>01138020075190240</v>
      </c>
    </row>
    <row r="188" spans="1:8">
      <c r="A188" s="320" t="s">
        <v>1224</v>
      </c>
      <c r="B188" s="321" t="s">
        <v>5</v>
      </c>
      <c r="C188" s="321" t="s">
        <v>337</v>
      </c>
      <c r="D188" s="321" t="s">
        <v>654</v>
      </c>
      <c r="E188" s="321" t="s">
        <v>329</v>
      </c>
      <c r="F188" s="316">
        <v>22353</v>
      </c>
      <c r="G188" s="316">
        <v>22353</v>
      </c>
      <c r="H188" s="124" t="str">
        <f t="shared" si="2"/>
        <v>01138020075190244</v>
      </c>
    </row>
    <row r="189" spans="1:8" ht="178.5">
      <c r="A189" s="320" t="s">
        <v>1860</v>
      </c>
      <c r="B189" s="321" t="s">
        <v>5</v>
      </c>
      <c r="C189" s="321" t="s">
        <v>337</v>
      </c>
      <c r="D189" s="321" t="s">
        <v>1861</v>
      </c>
      <c r="E189" s="321" t="s">
        <v>1174</v>
      </c>
      <c r="F189" s="316">
        <v>105500</v>
      </c>
      <c r="G189" s="316">
        <v>105500</v>
      </c>
      <c r="H189" s="124" t="str">
        <f t="shared" si="2"/>
        <v>01138020078460</v>
      </c>
    </row>
    <row r="190" spans="1:8" ht="76.5">
      <c r="A190" s="320" t="s">
        <v>1319</v>
      </c>
      <c r="B190" s="321" t="s">
        <v>5</v>
      </c>
      <c r="C190" s="321" t="s">
        <v>337</v>
      </c>
      <c r="D190" s="321" t="s">
        <v>1861</v>
      </c>
      <c r="E190" s="321" t="s">
        <v>273</v>
      </c>
      <c r="F190" s="316">
        <v>102600</v>
      </c>
      <c r="G190" s="316">
        <v>102600</v>
      </c>
      <c r="H190" s="124" t="str">
        <f t="shared" si="2"/>
        <v>01138020078460100</v>
      </c>
    </row>
    <row r="191" spans="1:8" ht="38.25">
      <c r="A191" s="320" t="s">
        <v>1204</v>
      </c>
      <c r="B191" s="321" t="s">
        <v>5</v>
      </c>
      <c r="C191" s="321" t="s">
        <v>337</v>
      </c>
      <c r="D191" s="321" t="s">
        <v>1861</v>
      </c>
      <c r="E191" s="321" t="s">
        <v>28</v>
      </c>
      <c r="F191" s="316">
        <v>102600</v>
      </c>
      <c r="G191" s="316">
        <v>102600</v>
      </c>
      <c r="H191" s="124" t="str">
        <f t="shared" si="2"/>
        <v>01138020078460120</v>
      </c>
    </row>
    <row r="192" spans="1:8" ht="25.5">
      <c r="A192" s="320" t="s">
        <v>953</v>
      </c>
      <c r="B192" s="321" t="s">
        <v>5</v>
      </c>
      <c r="C192" s="321" t="s">
        <v>337</v>
      </c>
      <c r="D192" s="321" t="s">
        <v>1861</v>
      </c>
      <c r="E192" s="321" t="s">
        <v>324</v>
      </c>
      <c r="F192" s="316">
        <v>78801</v>
      </c>
      <c r="G192" s="316">
        <v>78801</v>
      </c>
      <c r="H192" s="124" t="str">
        <f t="shared" ref="H192:H243" si="3">CONCATENATE(C192,,D192,E192)</f>
        <v>01138020078460121</v>
      </c>
    </row>
    <row r="193" spans="1:8" ht="63.75">
      <c r="A193" s="320" t="s">
        <v>1054</v>
      </c>
      <c r="B193" s="321" t="s">
        <v>5</v>
      </c>
      <c r="C193" s="321" t="s">
        <v>337</v>
      </c>
      <c r="D193" s="321" t="s">
        <v>1861</v>
      </c>
      <c r="E193" s="321" t="s">
        <v>1055</v>
      </c>
      <c r="F193" s="316">
        <v>23799</v>
      </c>
      <c r="G193" s="316">
        <v>23799</v>
      </c>
      <c r="H193" s="124" t="str">
        <f t="shared" si="3"/>
        <v>01138020078460129</v>
      </c>
    </row>
    <row r="194" spans="1:8" ht="38.25">
      <c r="A194" s="320" t="s">
        <v>1320</v>
      </c>
      <c r="B194" s="321" t="s">
        <v>5</v>
      </c>
      <c r="C194" s="321" t="s">
        <v>337</v>
      </c>
      <c r="D194" s="321" t="s">
        <v>1861</v>
      </c>
      <c r="E194" s="321" t="s">
        <v>1321</v>
      </c>
      <c r="F194" s="316">
        <v>2900</v>
      </c>
      <c r="G194" s="316">
        <v>2900</v>
      </c>
      <c r="H194" s="124" t="str">
        <f t="shared" si="3"/>
        <v>01138020078460200</v>
      </c>
    </row>
    <row r="195" spans="1:8" ht="38.25">
      <c r="A195" s="320" t="s">
        <v>1197</v>
      </c>
      <c r="B195" s="321" t="s">
        <v>5</v>
      </c>
      <c r="C195" s="321" t="s">
        <v>337</v>
      </c>
      <c r="D195" s="321" t="s">
        <v>1861</v>
      </c>
      <c r="E195" s="321" t="s">
        <v>1198</v>
      </c>
      <c r="F195" s="316">
        <v>2900</v>
      </c>
      <c r="G195" s="316">
        <v>2900</v>
      </c>
      <c r="H195" s="124" t="str">
        <f t="shared" si="3"/>
        <v>01138020078460240</v>
      </c>
    </row>
    <row r="196" spans="1:8">
      <c r="A196" s="320" t="s">
        <v>1224</v>
      </c>
      <c r="B196" s="321" t="s">
        <v>5</v>
      </c>
      <c r="C196" s="321" t="s">
        <v>337</v>
      </c>
      <c r="D196" s="321" t="s">
        <v>1861</v>
      </c>
      <c r="E196" s="321" t="s">
        <v>329</v>
      </c>
      <c r="F196" s="316">
        <v>2900</v>
      </c>
      <c r="G196" s="316">
        <v>2900</v>
      </c>
      <c r="H196" s="124" t="str">
        <f t="shared" si="3"/>
        <v>01138020078460244</v>
      </c>
    </row>
    <row r="197" spans="1:8" ht="25.5">
      <c r="A197" s="320" t="s">
        <v>601</v>
      </c>
      <c r="B197" s="321" t="s">
        <v>5</v>
      </c>
      <c r="C197" s="321" t="s">
        <v>337</v>
      </c>
      <c r="D197" s="321" t="s">
        <v>1011</v>
      </c>
      <c r="E197" s="321" t="s">
        <v>1174</v>
      </c>
      <c r="F197" s="316">
        <v>60000</v>
      </c>
      <c r="G197" s="316">
        <v>60000</v>
      </c>
      <c r="H197" s="124" t="str">
        <f t="shared" si="3"/>
        <v>01139000000000</v>
      </c>
    </row>
    <row r="198" spans="1:8" ht="76.5">
      <c r="A198" s="320" t="s">
        <v>2073</v>
      </c>
      <c r="B198" s="321" t="s">
        <v>5</v>
      </c>
      <c r="C198" s="321" t="s">
        <v>337</v>
      </c>
      <c r="D198" s="321" t="s">
        <v>1014</v>
      </c>
      <c r="E198" s="321" t="s">
        <v>1174</v>
      </c>
      <c r="F198" s="316">
        <v>60000</v>
      </c>
      <c r="G198" s="316">
        <v>60000</v>
      </c>
      <c r="H198" s="124" t="str">
        <f t="shared" si="3"/>
        <v>01139060000000</v>
      </c>
    </row>
    <row r="199" spans="1:8" ht="76.5">
      <c r="A199" s="320" t="s">
        <v>2073</v>
      </c>
      <c r="B199" s="321" t="s">
        <v>5</v>
      </c>
      <c r="C199" s="321" t="s">
        <v>337</v>
      </c>
      <c r="D199" s="321" t="s">
        <v>655</v>
      </c>
      <c r="E199" s="321" t="s">
        <v>1174</v>
      </c>
      <c r="F199" s="316">
        <v>60000</v>
      </c>
      <c r="G199" s="316">
        <v>60000</v>
      </c>
      <c r="H199" s="124" t="str">
        <f t="shared" si="3"/>
        <v>01139060080000</v>
      </c>
    </row>
    <row r="200" spans="1:8" ht="25.5">
      <c r="A200" s="320" t="s">
        <v>1324</v>
      </c>
      <c r="B200" s="321" t="s">
        <v>5</v>
      </c>
      <c r="C200" s="321" t="s">
        <v>337</v>
      </c>
      <c r="D200" s="321" t="s">
        <v>655</v>
      </c>
      <c r="E200" s="321" t="s">
        <v>1325</v>
      </c>
      <c r="F200" s="316">
        <v>60000</v>
      </c>
      <c r="G200" s="316">
        <v>60000</v>
      </c>
      <c r="H200" s="124" t="str">
        <f t="shared" si="3"/>
        <v>01139060080000300</v>
      </c>
    </row>
    <row r="201" spans="1:8" ht="25.5">
      <c r="A201" s="320" t="s">
        <v>339</v>
      </c>
      <c r="B201" s="321" t="s">
        <v>5</v>
      </c>
      <c r="C201" s="321" t="s">
        <v>337</v>
      </c>
      <c r="D201" s="321" t="s">
        <v>655</v>
      </c>
      <c r="E201" s="321" t="s">
        <v>340</v>
      </c>
      <c r="F201" s="316">
        <v>60000</v>
      </c>
      <c r="G201" s="316">
        <v>60000</v>
      </c>
      <c r="H201" s="124" t="str">
        <f t="shared" si="3"/>
        <v>01139060080000330</v>
      </c>
    </row>
    <row r="202" spans="1:8" ht="38.25">
      <c r="A202" s="320" t="s">
        <v>238</v>
      </c>
      <c r="B202" s="321" t="s">
        <v>5</v>
      </c>
      <c r="C202" s="321" t="s">
        <v>1137</v>
      </c>
      <c r="D202" s="321" t="s">
        <v>1174</v>
      </c>
      <c r="E202" s="321" t="s">
        <v>1174</v>
      </c>
      <c r="F202" s="316">
        <v>7601970.1399999997</v>
      </c>
      <c r="G202" s="316">
        <v>7601970.1399999997</v>
      </c>
      <c r="H202" s="124" t="str">
        <f t="shared" si="3"/>
        <v>0300</v>
      </c>
    </row>
    <row r="203" spans="1:8" ht="51">
      <c r="A203" s="320" t="s">
        <v>1712</v>
      </c>
      <c r="B203" s="321" t="s">
        <v>5</v>
      </c>
      <c r="C203" s="321" t="s">
        <v>345</v>
      </c>
      <c r="D203" s="321" t="s">
        <v>1174</v>
      </c>
      <c r="E203" s="321" t="s">
        <v>1174</v>
      </c>
      <c r="F203" s="316">
        <v>5901970.1399999997</v>
      </c>
      <c r="G203" s="316">
        <v>5901970.1399999997</v>
      </c>
      <c r="H203" s="124" t="str">
        <f t="shared" si="3"/>
        <v>0310</v>
      </c>
    </row>
    <row r="204" spans="1:8" ht="63.75">
      <c r="A204" s="320" t="s">
        <v>1763</v>
      </c>
      <c r="B204" s="321" t="s">
        <v>5</v>
      </c>
      <c r="C204" s="321" t="s">
        <v>345</v>
      </c>
      <c r="D204" s="321" t="s">
        <v>978</v>
      </c>
      <c r="E204" s="321" t="s">
        <v>1174</v>
      </c>
      <c r="F204" s="316">
        <v>5901970.1399999997</v>
      </c>
      <c r="G204" s="316">
        <v>5901970.1399999997</v>
      </c>
      <c r="H204" s="124" t="str">
        <f t="shared" si="3"/>
        <v>03100400000000</v>
      </c>
    </row>
    <row r="205" spans="1:8" ht="89.25">
      <c r="A205" s="320" t="s">
        <v>457</v>
      </c>
      <c r="B205" s="321" t="s">
        <v>5</v>
      </c>
      <c r="C205" s="321" t="s">
        <v>345</v>
      </c>
      <c r="D205" s="321" t="s">
        <v>979</v>
      </c>
      <c r="E205" s="321" t="s">
        <v>1174</v>
      </c>
      <c r="F205" s="316">
        <v>5688522.1399999997</v>
      </c>
      <c r="G205" s="316">
        <v>5688522.1399999997</v>
      </c>
      <c r="H205" s="124" t="str">
        <f t="shared" si="3"/>
        <v>03100410000000</v>
      </c>
    </row>
    <row r="206" spans="1:8" ht="165.75">
      <c r="A206" s="320" t="s">
        <v>341</v>
      </c>
      <c r="B206" s="321" t="s">
        <v>5</v>
      </c>
      <c r="C206" s="321" t="s">
        <v>345</v>
      </c>
      <c r="D206" s="321" t="s">
        <v>656</v>
      </c>
      <c r="E206" s="321" t="s">
        <v>1174</v>
      </c>
      <c r="F206" s="316">
        <v>5346382</v>
      </c>
      <c r="G206" s="316">
        <v>5346382</v>
      </c>
      <c r="H206" s="124" t="str">
        <f t="shared" si="3"/>
        <v>03100410040010</v>
      </c>
    </row>
    <row r="207" spans="1:8" ht="76.5">
      <c r="A207" s="320" t="s">
        <v>1319</v>
      </c>
      <c r="B207" s="321" t="s">
        <v>5</v>
      </c>
      <c r="C207" s="321" t="s">
        <v>345</v>
      </c>
      <c r="D207" s="321" t="s">
        <v>656</v>
      </c>
      <c r="E207" s="321" t="s">
        <v>273</v>
      </c>
      <c r="F207" s="316">
        <v>5336382</v>
      </c>
      <c r="G207" s="316">
        <v>5336382</v>
      </c>
      <c r="H207" s="124" t="str">
        <f t="shared" si="3"/>
        <v>03100410040010100</v>
      </c>
    </row>
    <row r="208" spans="1:8" ht="25.5">
      <c r="A208" s="320" t="s">
        <v>1191</v>
      </c>
      <c r="B208" s="321" t="s">
        <v>5</v>
      </c>
      <c r="C208" s="321" t="s">
        <v>345</v>
      </c>
      <c r="D208" s="321" t="s">
        <v>656</v>
      </c>
      <c r="E208" s="321" t="s">
        <v>133</v>
      </c>
      <c r="F208" s="316">
        <v>5336382</v>
      </c>
      <c r="G208" s="316">
        <v>5336382</v>
      </c>
      <c r="H208" s="124" t="str">
        <f t="shared" si="3"/>
        <v>03100410040010110</v>
      </c>
    </row>
    <row r="209" spans="1:8">
      <c r="A209" s="320" t="s">
        <v>1138</v>
      </c>
      <c r="B209" s="321" t="s">
        <v>5</v>
      </c>
      <c r="C209" s="321" t="s">
        <v>345</v>
      </c>
      <c r="D209" s="321" t="s">
        <v>656</v>
      </c>
      <c r="E209" s="321" t="s">
        <v>342</v>
      </c>
      <c r="F209" s="316">
        <v>4098604</v>
      </c>
      <c r="G209" s="316">
        <v>4098604</v>
      </c>
      <c r="H209" s="124" t="str">
        <f t="shared" si="3"/>
        <v>03100410040010111</v>
      </c>
    </row>
    <row r="210" spans="1:8" ht="51">
      <c r="A210" s="320" t="s">
        <v>1139</v>
      </c>
      <c r="B210" s="321" t="s">
        <v>5</v>
      </c>
      <c r="C210" s="321" t="s">
        <v>345</v>
      </c>
      <c r="D210" s="321" t="s">
        <v>656</v>
      </c>
      <c r="E210" s="321" t="s">
        <v>1056</v>
      </c>
      <c r="F210" s="316">
        <v>1237778</v>
      </c>
      <c r="G210" s="316">
        <v>1237778</v>
      </c>
      <c r="H210" s="124" t="str">
        <f t="shared" si="3"/>
        <v>03100410040010119</v>
      </c>
    </row>
    <row r="211" spans="1:8" ht="38.25">
      <c r="A211" s="320" t="s">
        <v>1320</v>
      </c>
      <c r="B211" s="321" t="s">
        <v>5</v>
      </c>
      <c r="C211" s="321" t="s">
        <v>345</v>
      </c>
      <c r="D211" s="321" t="s">
        <v>656</v>
      </c>
      <c r="E211" s="321" t="s">
        <v>1321</v>
      </c>
      <c r="F211" s="316">
        <v>10000</v>
      </c>
      <c r="G211" s="316">
        <v>10000</v>
      </c>
      <c r="H211" s="124" t="str">
        <f t="shared" si="3"/>
        <v>03100410040010200</v>
      </c>
    </row>
    <row r="212" spans="1:8" ht="38.25">
      <c r="A212" s="320" t="s">
        <v>1197</v>
      </c>
      <c r="B212" s="321" t="s">
        <v>5</v>
      </c>
      <c r="C212" s="321" t="s">
        <v>345</v>
      </c>
      <c r="D212" s="321" t="s">
        <v>656</v>
      </c>
      <c r="E212" s="321" t="s">
        <v>1198</v>
      </c>
      <c r="F212" s="316">
        <v>10000</v>
      </c>
      <c r="G212" s="316">
        <v>10000</v>
      </c>
      <c r="H212" s="124" t="str">
        <f t="shared" si="3"/>
        <v>03100410040010240</v>
      </c>
    </row>
    <row r="213" spans="1:8">
      <c r="A213" s="320" t="s">
        <v>1224</v>
      </c>
      <c r="B213" s="321" t="s">
        <v>5</v>
      </c>
      <c r="C213" s="321" t="s">
        <v>345</v>
      </c>
      <c r="D213" s="321" t="s">
        <v>656</v>
      </c>
      <c r="E213" s="321" t="s">
        <v>329</v>
      </c>
      <c r="F213" s="316">
        <v>10000</v>
      </c>
      <c r="G213" s="316">
        <v>10000</v>
      </c>
      <c r="H213" s="124" t="str">
        <f t="shared" si="3"/>
        <v>03100410040010244</v>
      </c>
    </row>
    <row r="214" spans="1:8" ht="191.25">
      <c r="A214" s="320" t="s">
        <v>1709</v>
      </c>
      <c r="B214" s="321" t="s">
        <v>5</v>
      </c>
      <c r="C214" s="321" t="s">
        <v>345</v>
      </c>
      <c r="D214" s="321" t="s">
        <v>1710</v>
      </c>
      <c r="E214" s="321" t="s">
        <v>1174</v>
      </c>
      <c r="F214" s="316">
        <v>30000</v>
      </c>
      <c r="G214" s="316">
        <v>30000</v>
      </c>
      <c r="H214" s="124" t="str">
        <f t="shared" si="3"/>
        <v>0310041004Ф010</v>
      </c>
    </row>
    <row r="215" spans="1:8" ht="38.25">
      <c r="A215" s="320" t="s">
        <v>1320</v>
      </c>
      <c r="B215" s="321" t="s">
        <v>5</v>
      </c>
      <c r="C215" s="321" t="s">
        <v>345</v>
      </c>
      <c r="D215" s="321" t="s">
        <v>1710</v>
      </c>
      <c r="E215" s="321" t="s">
        <v>1321</v>
      </c>
      <c r="F215" s="316">
        <v>30000</v>
      </c>
      <c r="G215" s="316">
        <v>30000</v>
      </c>
      <c r="H215" s="124" t="str">
        <f t="shared" si="3"/>
        <v>0310041004Ф010200</v>
      </c>
    </row>
    <row r="216" spans="1:8" ht="38.25">
      <c r="A216" s="320" t="s">
        <v>1197</v>
      </c>
      <c r="B216" s="321" t="s">
        <v>5</v>
      </c>
      <c r="C216" s="321" t="s">
        <v>345</v>
      </c>
      <c r="D216" s="321" t="s">
        <v>1710</v>
      </c>
      <c r="E216" s="321" t="s">
        <v>1198</v>
      </c>
      <c r="F216" s="316">
        <v>30000</v>
      </c>
      <c r="G216" s="316">
        <v>30000</v>
      </c>
      <c r="H216" s="124" t="str">
        <f t="shared" si="3"/>
        <v>0310041004Ф010240</v>
      </c>
    </row>
    <row r="217" spans="1:8">
      <c r="A217" s="320" t="s">
        <v>1224</v>
      </c>
      <c r="B217" s="321" t="s">
        <v>5</v>
      </c>
      <c r="C217" s="321" t="s">
        <v>345</v>
      </c>
      <c r="D217" s="321" t="s">
        <v>1710</v>
      </c>
      <c r="E217" s="321" t="s">
        <v>329</v>
      </c>
      <c r="F217" s="316">
        <v>30000</v>
      </c>
      <c r="G217" s="316">
        <v>30000</v>
      </c>
      <c r="H217" s="124" t="str">
        <f t="shared" si="3"/>
        <v>0310041004Ф010244</v>
      </c>
    </row>
    <row r="218" spans="1:8" ht="153">
      <c r="A218" s="320" t="s">
        <v>351</v>
      </c>
      <c r="B218" s="321" t="s">
        <v>5</v>
      </c>
      <c r="C218" s="321" t="s">
        <v>345</v>
      </c>
      <c r="D218" s="321" t="s">
        <v>1711</v>
      </c>
      <c r="E218" s="321" t="s">
        <v>1174</v>
      </c>
      <c r="F218" s="316">
        <v>22000</v>
      </c>
      <c r="G218" s="316">
        <v>22000</v>
      </c>
      <c r="H218" s="124" t="str">
        <f t="shared" si="3"/>
        <v>03100410080000</v>
      </c>
    </row>
    <row r="219" spans="1:8" ht="38.25">
      <c r="A219" s="320" t="s">
        <v>1320</v>
      </c>
      <c r="B219" s="321" t="s">
        <v>5</v>
      </c>
      <c r="C219" s="321" t="s">
        <v>345</v>
      </c>
      <c r="D219" s="321" t="s">
        <v>1711</v>
      </c>
      <c r="E219" s="321" t="s">
        <v>1321</v>
      </c>
      <c r="F219" s="316">
        <v>22000</v>
      </c>
      <c r="G219" s="316">
        <v>22000</v>
      </c>
      <c r="H219" s="124" t="str">
        <f t="shared" si="3"/>
        <v>03100410080000200</v>
      </c>
    </row>
    <row r="220" spans="1:8" ht="38.25">
      <c r="A220" s="320" t="s">
        <v>1197</v>
      </c>
      <c r="B220" s="321" t="s">
        <v>5</v>
      </c>
      <c r="C220" s="321" t="s">
        <v>345</v>
      </c>
      <c r="D220" s="321" t="s">
        <v>1711</v>
      </c>
      <c r="E220" s="321" t="s">
        <v>1198</v>
      </c>
      <c r="F220" s="316">
        <v>22000</v>
      </c>
      <c r="G220" s="316">
        <v>22000</v>
      </c>
      <c r="H220" s="124" t="str">
        <f t="shared" si="3"/>
        <v>03100410080000240</v>
      </c>
    </row>
    <row r="221" spans="1:8">
      <c r="A221" s="320" t="s">
        <v>1224</v>
      </c>
      <c r="B221" s="321" t="s">
        <v>5</v>
      </c>
      <c r="C221" s="321" t="s">
        <v>345</v>
      </c>
      <c r="D221" s="321" t="s">
        <v>1711</v>
      </c>
      <c r="E221" s="321" t="s">
        <v>329</v>
      </c>
      <c r="F221" s="316">
        <v>22000</v>
      </c>
      <c r="G221" s="316">
        <v>22000</v>
      </c>
      <c r="H221" s="124" t="str">
        <f t="shared" si="3"/>
        <v>03100410080000244</v>
      </c>
    </row>
    <row r="222" spans="1:8" ht="191.25">
      <c r="A222" s="320" t="s">
        <v>1969</v>
      </c>
      <c r="B222" s="321" t="s">
        <v>5</v>
      </c>
      <c r="C222" s="321" t="s">
        <v>345</v>
      </c>
      <c r="D222" s="321" t="s">
        <v>1970</v>
      </c>
      <c r="E222" s="321" t="s">
        <v>1174</v>
      </c>
      <c r="F222" s="316">
        <v>150000</v>
      </c>
      <c r="G222" s="316">
        <v>150000</v>
      </c>
      <c r="H222" s="124" t="str">
        <f t="shared" si="3"/>
        <v>0310041008Ф090</v>
      </c>
    </row>
    <row r="223" spans="1:8" ht="38.25">
      <c r="A223" s="320" t="s">
        <v>1320</v>
      </c>
      <c r="B223" s="321" t="s">
        <v>5</v>
      </c>
      <c r="C223" s="321" t="s">
        <v>345</v>
      </c>
      <c r="D223" s="321" t="s">
        <v>1970</v>
      </c>
      <c r="E223" s="321" t="s">
        <v>1321</v>
      </c>
      <c r="F223" s="316">
        <v>150000</v>
      </c>
      <c r="G223" s="316">
        <v>150000</v>
      </c>
      <c r="H223" s="124" t="str">
        <f t="shared" si="3"/>
        <v>0310041008Ф090200</v>
      </c>
    </row>
    <row r="224" spans="1:8" ht="38.25">
      <c r="A224" s="320" t="s">
        <v>1197</v>
      </c>
      <c r="B224" s="321" t="s">
        <v>5</v>
      </c>
      <c r="C224" s="321" t="s">
        <v>345</v>
      </c>
      <c r="D224" s="321" t="s">
        <v>1970</v>
      </c>
      <c r="E224" s="321" t="s">
        <v>1198</v>
      </c>
      <c r="F224" s="316">
        <v>150000</v>
      </c>
      <c r="G224" s="316">
        <v>150000</v>
      </c>
      <c r="H224" s="124" t="str">
        <f t="shared" si="3"/>
        <v>0310041008Ф090240</v>
      </c>
    </row>
    <row r="225" spans="1:8">
      <c r="A225" s="320" t="s">
        <v>1224</v>
      </c>
      <c r="B225" s="321" t="s">
        <v>5</v>
      </c>
      <c r="C225" s="321" t="s">
        <v>345</v>
      </c>
      <c r="D225" s="321" t="s">
        <v>1970</v>
      </c>
      <c r="E225" s="321" t="s">
        <v>329</v>
      </c>
      <c r="F225" s="316">
        <v>150000</v>
      </c>
      <c r="G225" s="316">
        <v>150000</v>
      </c>
      <c r="H225" s="124" t="str">
        <f t="shared" si="3"/>
        <v>0310041008Ф090244</v>
      </c>
    </row>
    <row r="226" spans="1:8" ht="191.25">
      <c r="A226" s="320" t="s">
        <v>1519</v>
      </c>
      <c r="B226" s="321" t="s">
        <v>5</v>
      </c>
      <c r="C226" s="321" t="s">
        <v>345</v>
      </c>
      <c r="D226" s="321" t="s">
        <v>1345</v>
      </c>
      <c r="E226" s="321" t="s">
        <v>1174</v>
      </c>
      <c r="F226" s="316">
        <v>140140.14000000001</v>
      </c>
      <c r="G226" s="316">
        <v>140140.14000000001</v>
      </c>
      <c r="H226" s="124" t="str">
        <f t="shared" si="3"/>
        <v>031004100S4130</v>
      </c>
    </row>
    <row r="227" spans="1:8" ht="38.25">
      <c r="A227" s="320" t="s">
        <v>1320</v>
      </c>
      <c r="B227" s="321" t="s">
        <v>5</v>
      </c>
      <c r="C227" s="321" t="s">
        <v>345</v>
      </c>
      <c r="D227" s="321" t="s">
        <v>1345</v>
      </c>
      <c r="E227" s="321" t="s">
        <v>1321</v>
      </c>
      <c r="F227" s="316">
        <v>140140.14000000001</v>
      </c>
      <c r="G227" s="316">
        <v>140140.14000000001</v>
      </c>
      <c r="H227" s="124" t="str">
        <f t="shared" si="3"/>
        <v>031004100S4130200</v>
      </c>
    </row>
    <row r="228" spans="1:8" ht="38.25">
      <c r="A228" s="320" t="s">
        <v>1197</v>
      </c>
      <c r="B228" s="321" t="s">
        <v>5</v>
      </c>
      <c r="C228" s="321" t="s">
        <v>345</v>
      </c>
      <c r="D228" s="321" t="s">
        <v>1345</v>
      </c>
      <c r="E228" s="321" t="s">
        <v>1198</v>
      </c>
      <c r="F228" s="316">
        <v>140140.14000000001</v>
      </c>
      <c r="G228" s="316">
        <v>140140.14000000001</v>
      </c>
      <c r="H228" s="124" t="str">
        <f t="shared" si="3"/>
        <v>031004100S4130240</v>
      </c>
    </row>
    <row r="229" spans="1:8">
      <c r="A229" s="320" t="s">
        <v>1224</v>
      </c>
      <c r="B229" s="321" t="s">
        <v>5</v>
      </c>
      <c r="C229" s="321" t="s">
        <v>345</v>
      </c>
      <c r="D229" s="321" t="s">
        <v>1345</v>
      </c>
      <c r="E229" s="321" t="s">
        <v>329</v>
      </c>
      <c r="F229" s="316">
        <v>140140.14000000001</v>
      </c>
      <c r="G229" s="316">
        <v>140140.14000000001</v>
      </c>
      <c r="H229" s="124" t="str">
        <f t="shared" si="3"/>
        <v>031004100S4130244</v>
      </c>
    </row>
    <row r="230" spans="1:8" ht="25.5">
      <c r="A230" s="320" t="s">
        <v>459</v>
      </c>
      <c r="B230" s="321" t="s">
        <v>5</v>
      </c>
      <c r="C230" s="321" t="s">
        <v>345</v>
      </c>
      <c r="D230" s="321" t="s">
        <v>980</v>
      </c>
      <c r="E230" s="321" t="s">
        <v>1174</v>
      </c>
      <c r="F230" s="316">
        <v>213448</v>
      </c>
      <c r="G230" s="316">
        <v>213448</v>
      </c>
      <c r="H230" s="124" t="str">
        <f t="shared" si="3"/>
        <v>03100420000000</v>
      </c>
    </row>
    <row r="231" spans="1:8" ht="127.5">
      <c r="A231" s="320" t="s">
        <v>349</v>
      </c>
      <c r="B231" s="321" t="s">
        <v>5</v>
      </c>
      <c r="C231" s="321" t="s">
        <v>345</v>
      </c>
      <c r="D231" s="321" t="s">
        <v>661</v>
      </c>
      <c r="E231" s="321" t="s">
        <v>1174</v>
      </c>
      <c r="F231" s="316">
        <v>150000</v>
      </c>
      <c r="G231" s="316">
        <v>150000</v>
      </c>
      <c r="H231" s="124" t="str">
        <f t="shared" si="3"/>
        <v>03100420080020</v>
      </c>
    </row>
    <row r="232" spans="1:8" ht="38.25">
      <c r="A232" s="320" t="s">
        <v>1320</v>
      </c>
      <c r="B232" s="321" t="s">
        <v>5</v>
      </c>
      <c r="C232" s="321" t="s">
        <v>345</v>
      </c>
      <c r="D232" s="321" t="s">
        <v>661</v>
      </c>
      <c r="E232" s="321" t="s">
        <v>1321</v>
      </c>
      <c r="F232" s="316">
        <v>150000</v>
      </c>
      <c r="G232" s="316">
        <v>150000</v>
      </c>
      <c r="H232" s="124" t="str">
        <f t="shared" si="3"/>
        <v>03100420080020200</v>
      </c>
    </row>
    <row r="233" spans="1:8" ht="38.25">
      <c r="A233" s="320" t="s">
        <v>1197</v>
      </c>
      <c r="B233" s="321" t="s">
        <v>5</v>
      </c>
      <c r="C233" s="321" t="s">
        <v>345</v>
      </c>
      <c r="D233" s="321" t="s">
        <v>661</v>
      </c>
      <c r="E233" s="321" t="s">
        <v>1198</v>
      </c>
      <c r="F233" s="316">
        <v>150000</v>
      </c>
      <c r="G233" s="316">
        <v>150000</v>
      </c>
      <c r="H233" s="124" t="str">
        <f t="shared" si="3"/>
        <v>03100420080020240</v>
      </c>
    </row>
    <row r="234" spans="1:8">
      <c r="A234" s="320" t="s">
        <v>1224</v>
      </c>
      <c r="B234" s="321" t="s">
        <v>5</v>
      </c>
      <c r="C234" s="321" t="s">
        <v>345</v>
      </c>
      <c r="D234" s="321" t="s">
        <v>661</v>
      </c>
      <c r="E234" s="321" t="s">
        <v>329</v>
      </c>
      <c r="F234" s="316">
        <v>150000</v>
      </c>
      <c r="G234" s="316">
        <v>150000</v>
      </c>
      <c r="H234" s="124" t="str">
        <f t="shared" si="3"/>
        <v>03100420080020244</v>
      </c>
    </row>
    <row r="235" spans="1:8" ht="114.75">
      <c r="A235" s="320" t="s">
        <v>350</v>
      </c>
      <c r="B235" s="321" t="s">
        <v>5</v>
      </c>
      <c r="C235" s="321" t="s">
        <v>345</v>
      </c>
      <c r="D235" s="321" t="s">
        <v>662</v>
      </c>
      <c r="E235" s="321" t="s">
        <v>1174</v>
      </c>
      <c r="F235" s="316">
        <v>30500</v>
      </c>
      <c r="G235" s="316">
        <v>30500</v>
      </c>
      <c r="H235" s="124" t="str">
        <f t="shared" si="3"/>
        <v>03100420080030</v>
      </c>
    </row>
    <row r="236" spans="1:8" ht="38.25">
      <c r="A236" s="320" t="s">
        <v>1320</v>
      </c>
      <c r="B236" s="321" t="s">
        <v>5</v>
      </c>
      <c r="C236" s="321" t="s">
        <v>345</v>
      </c>
      <c r="D236" s="321" t="s">
        <v>662</v>
      </c>
      <c r="E236" s="321" t="s">
        <v>1321</v>
      </c>
      <c r="F236" s="316">
        <v>30500</v>
      </c>
      <c r="G236" s="316">
        <v>30500</v>
      </c>
      <c r="H236" s="124" t="str">
        <f t="shared" si="3"/>
        <v>03100420080030200</v>
      </c>
    </row>
    <row r="237" spans="1:8" ht="38.25">
      <c r="A237" s="320" t="s">
        <v>1197</v>
      </c>
      <c r="B237" s="321" t="s">
        <v>5</v>
      </c>
      <c r="C237" s="321" t="s">
        <v>345</v>
      </c>
      <c r="D237" s="321" t="s">
        <v>662</v>
      </c>
      <c r="E237" s="321" t="s">
        <v>1198</v>
      </c>
      <c r="F237" s="316">
        <v>30500</v>
      </c>
      <c r="G237" s="316">
        <v>30500</v>
      </c>
      <c r="H237" s="124" t="str">
        <f t="shared" si="3"/>
        <v>03100420080030240</v>
      </c>
    </row>
    <row r="238" spans="1:8">
      <c r="A238" s="320" t="s">
        <v>1224</v>
      </c>
      <c r="B238" s="321" t="s">
        <v>5</v>
      </c>
      <c r="C238" s="321" t="s">
        <v>345</v>
      </c>
      <c r="D238" s="321" t="s">
        <v>662</v>
      </c>
      <c r="E238" s="321" t="s">
        <v>329</v>
      </c>
      <c r="F238" s="316">
        <v>30500</v>
      </c>
      <c r="G238" s="316">
        <v>30500</v>
      </c>
      <c r="H238" s="124" t="str">
        <f t="shared" si="3"/>
        <v>03100420080030244</v>
      </c>
    </row>
    <row r="239" spans="1:8" ht="140.25">
      <c r="A239" s="320" t="s">
        <v>1971</v>
      </c>
      <c r="B239" s="321" t="s">
        <v>5</v>
      </c>
      <c r="C239" s="321" t="s">
        <v>345</v>
      </c>
      <c r="D239" s="321" t="s">
        <v>1972</v>
      </c>
      <c r="E239" s="321" t="s">
        <v>1174</v>
      </c>
      <c r="F239" s="316">
        <v>24000</v>
      </c>
      <c r="G239" s="316">
        <v>24000</v>
      </c>
      <c r="H239" s="124" t="str">
        <f t="shared" si="3"/>
        <v>0310042008Ф030</v>
      </c>
    </row>
    <row r="240" spans="1:8" ht="38.25">
      <c r="A240" s="320" t="s">
        <v>1320</v>
      </c>
      <c r="B240" s="321" t="s">
        <v>5</v>
      </c>
      <c r="C240" s="321" t="s">
        <v>345</v>
      </c>
      <c r="D240" s="321" t="s">
        <v>1972</v>
      </c>
      <c r="E240" s="321" t="s">
        <v>1321</v>
      </c>
      <c r="F240" s="316">
        <v>24000</v>
      </c>
      <c r="G240" s="316">
        <v>24000</v>
      </c>
      <c r="H240" s="124" t="str">
        <f t="shared" si="3"/>
        <v>0310042008Ф030200</v>
      </c>
    </row>
    <row r="241" spans="1:8" ht="38.25">
      <c r="A241" s="320" t="s">
        <v>1197</v>
      </c>
      <c r="B241" s="321" t="s">
        <v>5</v>
      </c>
      <c r="C241" s="321" t="s">
        <v>345</v>
      </c>
      <c r="D241" s="321" t="s">
        <v>1972</v>
      </c>
      <c r="E241" s="321" t="s">
        <v>1198</v>
      </c>
      <c r="F241" s="316">
        <v>24000</v>
      </c>
      <c r="G241" s="316">
        <v>24000</v>
      </c>
      <c r="H241" s="124" t="str">
        <f t="shared" si="3"/>
        <v>0310042008Ф030240</v>
      </c>
    </row>
    <row r="242" spans="1:8">
      <c r="A242" s="320" t="s">
        <v>1224</v>
      </c>
      <c r="B242" s="321" t="s">
        <v>5</v>
      </c>
      <c r="C242" s="321" t="s">
        <v>345</v>
      </c>
      <c r="D242" s="321" t="s">
        <v>1972</v>
      </c>
      <c r="E242" s="321" t="s">
        <v>329</v>
      </c>
      <c r="F242" s="316">
        <v>24000</v>
      </c>
      <c r="G242" s="316">
        <v>24000</v>
      </c>
      <c r="H242" s="124" t="str">
        <f t="shared" si="3"/>
        <v>0310042008Ф030244</v>
      </c>
    </row>
    <row r="243" spans="1:8" ht="102">
      <c r="A243" s="320" t="s">
        <v>1474</v>
      </c>
      <c r="B243" s="321" t="s">
        <v>5</v>
      </c>
      <c r="C243" s="321" t="s">
        <v>345</v>
      </c>
      <c r="D243" s="321" t="s">
        <v>1475</v>
      </c>
      <c r="E243" s="321" t="s">
        <v>1174</v>
      </c>
      <c r="F243" s="316">
        <v>8948</v>
      </c>
      <c r="G243" s="316">
        <v>8948</v>
      </c>
      <c r="H243" s="124" t="str">
        <f t="shared" si="3"/>
        <v>031004200S4121</v>
      </c>
    </row>
    <row r="244" spans="1:8" ht="38.25">
      <c r="A244" s="320" t="s">
        <v>1320</v>
      </c>
      <c r="B244" s="321" t="s">
        <v>5</v>
      </c>
      <c r="C244" s="321" t="s">
        <v>345</v>
      </c>
      <c r="D244" s="321" t="s">
        <v>1475</v>
      </c>
      <c r="E244" s="321" t="s">
        <v>1321</v>
      </c>
      <c r="F244" s="316">
        <v>8948</v>
      </c>
      <c r="G244" s="316">
        <v>8948</v>
      </c>
      <c r="H244" s="124" t="str">
        <f t="shared" ref="H244:H307" si="4">CONCATENATE(C244,,D244,E244)</f>
        <v>031004200S4121200</v>
      </c>
    </row>
    <row r="245" spans="1:8" ht="38.25">
      <c r="A245" s="320" t="s">
        <v>1197</v>
      </c>
      <c r="B245" s="321" t="s">
        <v>5</v>
      </c>
      <c r="C245" s="321" t="s">
        <v>345</v>
      </c>
      <c r="D245" s="321" t="s">
        <v>1475</v>
      </c>
      <c r="E245" s="321" t="s">
        <v>1198</v>
      </c>
      <c r="F245" s="316">
        <v>8948</v>
      </c>
      <c r="G245" s="316">
        <v>8948</v>
      </c>
      <c r="H245" s="124" t="str">
        <f t="shared" si="4"/>
        <v>031004200S4121240</v>
      </c>
    </row>
    <row r="246" spans="1:8">
      <c r="A246" s="320" t="s">
        <v>1224</v>
      </c>
      <c r="B246" s="321" t="s">
        <v>5</v>
      </c>
      <c r="C246" s="321" t="s">
        <v>345</v>
      </c>
      <c r="D246" s="321" t="s">
        <v>1475</v>
      </c>
      <c r="E246" s="321" t="s">
        <v>329</v>
      </c>
      <c r="F246" s="316">
        <v>8948</v>
      </c>
      <c r="G246" s="316">
        <v>8948</v>
      </c>
      <c r="H246" s="124" t="str">
        <f t="shared" si="4"/>
        <v>031004200S4121244</v>
      </c>
    </row>
    <row r="247" spans="1:8" ht="38.25">
      <c r="A247" s="320" t="s">
        <v>1862</v>
      </c>
      <c r="B247" s="321" t="s">
        <v>5</v>
      </c>
      <c r="C247" s="321" t="s">
        <v>1863</v>
      </c>
      <c r="D247" s="321" t="s">
        <v>1174</v>
      </c>
      <c r="E247" s="321" t="s">
        <v>1174</v>
      </c>
      <c r="F247" s="316">
        <v>1700000</v>
      </c>
      <c r="G247" s="316">
        <v>1700000</v>
      </c>
      <c r="H247" s="124" t="str">
        <f t="shared" si="4"/>
        <v>0314</v>
      </c>
    </row>
    <row r="248" spans="1:8" ht="63.75">
      <c r="A248" s="320" t="s">
        <v>1763</v>
      </c>
      <c r="B248" s="321" t="s">
        <v>5</v>
      </c>
      <c r="C248" s="321" t="s">
        <v>1863</v>
      </c>
      <c r="D248" s="321" t="s">
        <v>978</v>
      </c>
      <c r="E248" s="321" t="s">
        <v>1174</v>
      </c>
      <c r="F248" s="316">
        <v>1700000</v>
      </c>
      <c r="G248" s="316">
        <v>1700000</v>
      </c>
      <c r="H248" s="124" t="str">
        <f t="shared" si="4"/>
        <v>03140400000000</v>
      </c>
    </row>
    <row r="249" spans="1:8" ht="89.25">
      <c r="A249" s="320" t="s">
        <v>457</v>
      </c>
      <c r="B249" s="321" t="s">
        <v>5</v>
      </c>
      <c r="C249" s="321" t="s">
        <v>1863</v>
      </c>
      <c r="D249" s="321" t="s">
        <v>979</v>
      </c>
      <c r="E249" s="321" t="s">
        <v>1174</v>
      </c>
      <c r="F249" s="316">
        <v>1700000</v>
      </c>
      <c r="G249" s="316">
        <v>1700000</v>
      </c>
      <c r="H249" s="124" t="str">
        <f t="shared" si="4"/>
        <v>03140410000000</v>
      </c>
    </row>
    <row r="250" spans="1:8" ht="153">
      <c r="A250" s="320" t="s">
        <v>351</v>
      </c>
      <c r="B250" s="321" t="s">
        <v>5</v>
      </c>
      <c r="C250" s="321" t="s">
        <v>1863</v>
      </c>
      <c r="D250" s="321" t="s">
        <v>1711</v>
      </c>
      <c r="E250" s="321" t="s">
        <v>1174</v>
      </c>
      <c r="F250" s="316">
        <v>1700000</v>
      </c>
      <c r="G250" s="316">
        <v>1700000</v>
      </c>
      <c r="H250" s="124" t="str">
        <f t="shared" si="4"/>
        <v>03140410080000</v>
      </c>
    </row>
    <row r="251" spans="1:8" ht="38.25">
      <c r="A251" s="320" t="s">
        <v>1320</v>
      </c>
      <c r="B251" s="321" t="s">
        <v>5</v>
      </c>
      <c r="C251" s="321" t="s">
        <v>1863</v>
      </c>
      <c r="D251" s="321" t="s">
        <v>1711</v>
      </c>
      <c r="E251" s="321" t="s">
        <v>1321</v>
      </c>
      <c r="F251" s="316">
        <v>1700000</v>
      </c>
      <c r="G251" s="316">
        <v>1700000</v>
      </c>
      <c r="H251" s="124" t="str">
        <f t="shared" si="4"/>
        <v>03140410080000200</v>
      </c>
    </row>
    <row r="252" spans="1:8" ht="38.25">
      <c r="A252" s="320" t="s">
        <v>1197</v>
      </c>
      <c r="B252" s="321" t="s">
        <v>5</v>
      </c>
      <c r="C252" s="321" t="s">
        <v>1863</v>
      </c>
      <c r="D252" s="321" t="s">
        <v>1711</v>
      </c>
      <c r="E252" s="321" t="s">
        <v>1198</v>
      </c>
      <c r="F252" s="316">
        <v>1700000</v>
      </c>
      <c r="G252" s="316">
        <v>1700000</v>
      </c>
      <c r="H252" s="124" t="str">
        <f t="shared" si="4"/>
        <v>03140410080000240</v>
      </c>
    </row>
    <row r="253" spans="1:8">
      <c r="A253" s="320" t="s">
        <v>1224</v>
      </c>
      <c r="B253" s="321" t="s">
        <v>5</v>
      </c>
      <c r="C253" s="321" t="s">
        <v>1863</v>
      </c>
      <c r="D253" s="321" t="s">
        <v>1711</v>
      </c>
      <c r="E253" s="321" t="s">
        <v>329</v>
      </c>
      <c r="F253" s="316">
        <v>1700000</v>
      </c>
      <c r="G253" s="316">
        <v>1700000</v>
      </c>
      <c r="H253" s="124" t="str">
        <f t="shared" si="4"/>
        <v>03140410080000244</v>
      </c>
    </row>
    <row r="254" spans="1:8">
      <c r="A254" s="320" t="s">
        <v>183</v>
      </c>
      <c r="B254" s="321" t="s">
        <v>5</v>
      </c>
      <c r="C254" s="321" t="s">
        <v>1140</v>
      </c>
      <c r="D254" s="321" t="s">
        <v>1174</v>
      </c>
      <c r="E254" s="321" t="s">
        <v>1174</v>
      </c>
      <c r="F254" s="316">
        <v>60907900</v>
      </c>
      <c r="G254" s="316">
        <v>73910000</v>
      </c>
      <c r="H254" s="124" t="str">
        <f t="shared" si="4"/>
        <v>0400</v>
      </c>
    </row>
    <row r="255" spans="1:8">
      <c r="A255" s="320" t="s">
        <v>184</v>
      </c>
      <c r="B255" s="321" t="s">
        <v>5</v>
      </c>
      <c r="C255" s="321" t="s">
        <v>352</v>
      </c>
      <c r="D255" s="321" t="s">
        <v>1174</v>
      </c>
      <c r="E255" s="321" t="s">
        <v>1174</v>
      </c>
      <c r="F255" s="316">
        <v>1752200</v>
      </c>
      <c r="G255" s="316">
        <v>1752200</v>
      </c>
      <c r="H255" s="124"/>
    </row>
    <row r="256" spans="1:8" ht="38.25">
      <c r="A256" s="320" t="s">
        <v>493</v>
      </c>
      <c r="B256" s="321" t="s">
        <v>5</v>
      </c>
      <c r="C256" s="321" t="s">
        <v>352</v>
      </c>
      <c r="D256" s="321" t="s">
        <v>1002</v>
      </c>
      <c r="E256" s="321" t="s">
        <v>1174</v>
      </c>
      <c r="F256" s="316">
        <v>1752200</v>
      </c>
      <c r="G256" s="316">
        <v>1752200</v>
      </c>
      <c r="H256" s="124"/>
    </row>
    <row r="257" spans="1:8" ht="25.5">
      <c r="A257" s="320" t="s">
        <v>494</v>
      </c>
      <c r="B257" s="321" t="s">
        <v>5</v>
      </c>
      <c r="C257" s="321" t="s">
        <v>352</v>
      </c>
      <c r="D257" s="321" t="s">
        <v>1003</v>
      </c>
      <c r="E257" s="321" t="s">
        <v>1174</v>
      </c>
      <c r="F257" s="316">
        <v>10000</v>
      </c>
      <c r="G257" s="316">
        <v>10000</v>
      </c>
      <c r="H257" s="124" t="str">
        <f t="shared" si="4"/>
        <v>04051210000000</v>
      </c>
    </row>
    <row r="258" spans="1:8" ht="63.75">
      <c r="A258" s="320" t="s">
        <v>1713</v>
      </c>
      <c r="B258" s="321" t="s">
        <v>5</v>
      </c>
      <c r="C258" s="321" t="s">
        <v>352</v>
      </c>
      <c r="D258" s="321" t="s">
        <v>1714</v>
      </c>
      <c r="E258" s="321" t="s">
        <v>1174</v>
      </c>
      <c r="F258" s="316">
        <v>10000</v>
      </c>
      <c r="G258" s="316">
        <v>10000</v>
      </c>
      <c r="H258" s="124" t="str">
        <f t="shared" si="4"/>
        <v>04051210080000</v>
      </c>
    </row>
    <row r="259" spans="1:8" ht="38.25">
      <c r="A259" s="320" t="s">
        <v>1320</v>
      </c>
      <c r="B259" s="321" t="s">
        <v>5</v>
      </c>
      <c r="C259" s="321" t="s">
        <v>352</v>
      </c>
      <c r="D259" s="321" t="s">
        <v>1714</v>
      </c>
      <c r="E259" s="321" t="s">
        <v>1321</v>
      </c>
      <c r="F259" s="316">
        <v>10000</v>
      </c>
      <c r="G259" s="316">
        <v>10000</v>
      </c>
      <c r="H259" s="124" t="str">
        <f t="shared" si="4"/>
        <v>04051210080000200</v>
      </c>
    </row>
    <row r="260" spans="1:8" ht="38.25">
      <c r="A260" s="320" t="s">
        <v>1197</v>
      </c>
      <c r="B260" s="321" t="s">
        <v>5</v>
      </c>
      <c r="C260" s="321" t="s">
        <v>352</v>
      </c>
      <c r="D260" s="321" t="s">
        <v>1714</v>
      </c>
      <c r="E260" s="321" t="s">
        <v>1198</v>
      </c>
      <c r="F260" s="316">
        <v>10000</v>
      </c>
      <c r="G260" s="316">
        <v>10000</v>
      </c>
      <c r="H260" s="124" t="str">
        <f t="shared" si="4"/>
        <v>04051210080000240</v>
      </c>
    </row>
    <row r="261" spans="1:8">
      <c r="A261" s="320" t="s">
        <v>1224</v>
      </c>
      <c r="B261" s="321" t="s">
        <v>5</v>
      </c>
      <c r="C261" s="321" t="s">
        <v>352</v>
      </c>
      <c r="D261" s="321" t="s">
        <v>1714</v>
      </c>
      <c r="E261" s="321" t="s">
        <v>329</v>
      </c>
      <c r="F261" s="316">
        <v>10000</v>
      </c>
      <c r="G261" s="316">
        <v>10000</v>
      </c>
      <c r="H261" s="124" t="str">
        <f t="shared" si="4"/>
        <v>04051210080000244</v>
      </c>
    </row>
    <row r="262" spans="1:8" ht="38.25">
      <c r="A262" s="320" t="s">
        <v>447</v>
      </c>
      <c r="B262" s="321" t="s">
        <v>5</v>
      </c>
      <c r="C262" s="321" t="s">
        <v>352</v>
      </c>
      <c r="D262" s="321" t="s">
        <v>1005</v>
      </c>
      <c r="E262" s="321" t="s">
        <v>1174</v>
      </c>
      <c r="F262" s="316">
        <v>1742200</v>
      </c>
      <c r="G262" s="316">
        <v>1742200</v>
      </c>
      <c r="H262" s="124" t="str">
        <f t="shared" si="4"/>
        <v>04051230000000</v>
      </c>
    </row>
    <row r="263" spans="1:8" ht="114.75">
      <c r="A263" s="320" t="s">
        <v>355</v>
      </c>
      <c r="B263" s="321" t="s">
        <v>5</v>
      </c>
      <c r="C263" s="321" t="s">
        <v>352</v>
      </c>
      <c r="D263" s="321" t="s">
        <v>669</v>
      </c>
      <c r="E263" s="321" t="s">
        <v>1174</v>
      </c>
      <c r="F263" s="316">
        <v>1742200</v>
      </c>
      <c r="G263" s="316">
        <v>1742200</v>
      </c>
      <c r="H263" s="124" t="str">
        <f t="shared" si="4"/>
        <v>04051230075170</v>
      </c>
    </row>
    <row r="264" spans="1:8" ht="76.5">
      <c r="A264" s="320" t="s">
        <v>1319</v>
      </c>
      <c r="B264" s="321" t="s">
        <v>5</v>
      </c>
      <c r="C264" s="321" t="s">
        <v>352</v>
      </c>
      <c r="D264" s="321" t="s">
        <v>669</v>
      </c>
      <c r="E264" s="321" t="s">
        <v>273</v>
      </c>
      <c r="F264" s="316">
        <v>1688700</v>
      </c>
      <c r="G264" s="316">
        <v>1688700</v>
      </c>
      <c r="H264" s="124" t="str">
        <f t="shared" si="4"/>
        <v>04051230075170100</v>
      </c>
    </row>
    <row r="265" spans="1:8" ht="38.25">
      <c r="A265" s="320" t="s">
        <v>1204</v>
      </c>
      <c r="B265" s="321" t="s">
        <v>5</v>
      </c>
      <c r="C265" s="321" t="s">
        <v>352</v>
      </c>
      <c r="D265" s="321" t="s">
        <v>669</v>
      </c>
      <c r="E265" s="321" t="s">
        <v>28</v>
      </c>
      <c r="F265" s="316">
        <v>1688700</v>
      </c>
      <c r="G265" s="316">
        <v>1688700</v>
      </c>
      <c r="H265" s="124" t="str">
        <f t="shared" si="4"/>
        <v>04051230075170120</v>
      </c>
    </row>
    <row r="266" spans="1:8" ht="25.5">
      <c r="A266" s="320" t="s">
        <v>953</v>
      </c>
      <c r="B266" s="321" t="s">
        <v>5</v>
      </c>
      <c r="C266" s="321" t="s">
        <v>352</v>
      </c>
      <c r="D266" s="321" t="s">
        <v>669</v>
      </c>
      <c r="E266" s="321" t="s">
        <v>324</v>
      </c>
      <c r="F266" s="316">
        <v>1193785</v>
      </c>
      <c r="G266" s="316">
        <v>1193785</v>
      </c>
      <c r="H266" s="124" t="str">
        <f t="shared" si="4"/>
        <v>04051230075170121</v>
      </c>
    </row>
    <row r="267" spans="1:8" ht="51">
      <c r="A267" s="320" t="s">
        <v>325</v>
      </c>
      <c r="B267" s="321" t="s">
        <v>5</v>
      </c>
      <c r="C267" s="321" t="s">
        <v>352</v>
      </c>
      <c r="D267" s="321" t="s">
        <v>669</v>
      </c>
      <c r="E267" s="321" t="s">
        <v>326</v>
      </c>
      <c r="F267" s="316">
        <v>134400</v>
      </c>
      <c r="G267" s="316">
        <v>134400</v>
      </c>
      <c r="H267" s="124" t="str">
        <f t="shared" si="4"/>
        <v>04051230075170122</v>
      </c>
    </row>
    <row r="268" spans="1:8" ht="63.75">
      <c r="A268" s="320" t="s">
        <v>1054</v>
      </c>
      <c r="B268" s="321" t="s">
        <v>5</v>
      </c>
      <c r="C268" s="321" t="s">
        <v>352</v>
      </c>
      <c r="D268" s="321" t="s">
        <v>669</v>
      </c>
      <c r="E268" s="321" t="s">
        <v>1055</v>
      </c>
      <c r="F268" s="316">
        <v>360515</v>
      </c>
      <c r="G268" s="316">
        <v>360515</v>
      </c>
      <c r="H268" s="124" t="str">
        <f t="shared" si="4"/>
        <v>04051230075170129</v>
      </c>
    </row>
    <row r="269" spans="1:8" ht="38.25">
      <c r="A269" s="320" t="s">
        <v>1320</v>
      </c>
      <c r="B269" s="321" t="s">
        <v>5</v>
      </c>
      <c r="C269" s="321" t="s">
        <v>352</v>
      </c>
      <c r="D269" s="321" t="s">
        <v>669</v>
      </c>
      <c r="E269" s="321" t="s">
        <v>1321</v>
      </c>
      <c r="F269" s="316">
        <v>53500</v>
      </c>
      <c r="G269" s="316">
        <v>53500</v>
      </c>
      <c r="H269" s="124" t="str">
        <f t="shared" si="4"/>
        <v>04051230075170200</v>
      </c>
    </row>
    <row r="270" spans="1:8" ht="38.25">
      <c r="A270" s="320" t="s">
        <v>1197</v>
      </c>
      <c r="B270" s="321" t="s">
        <v>5</v>
      </c>
      <c r="C270" s="321" t="s">
        <v>352</v>
      </c>
      <c r="D270" s="321" t="s">
        <v>669</v>
      </c>
      <c r="E270" s="321" t="s">
        <v>1198</v>
      </c>
      <c r="F270" s="316">
        <v>53500</v>
      </c>
      <c r="G270" s="316">
        <v>53500</v>
      </c>
      <c r="H270" s="124" t="str">
        <f t="shared" si="4"/>
        <v>04051230075170240</v>
      </c>
    </row>
    <row r="271" spans="1:8">
      <c r="A271" s="320" t="s">
        <v>1224</v>
      </c>
      <c r="B271" s="321" t="s">
        <v>5</v>
      </c>
      <c r="C271" s="321" t="s">
        <v>352</v>
      </c>
      <c r="D271" s="321" t="s">
        <v>669</v>
      </c>
      <c r="E271" s="321" t="s">
        <v>329</v>
      </c>
      <c r="F271" s="316">
        <v>53500</v>
      </c>
      <c r="G271" s="316">
        <v>53500</v>
      </c>
      <c r="H271" s="124" t="str">
        <f t="shared" si="4"/>
        <v>04051230075170244</v>
      </c>
    </row>
    <row r="272" spans="1:8">
      <c r="A272" s="320" t="s">
        <v>1668</v>
      </c>
      <c r="B272" s="321" t="s">
        <v>5</v>
      </c>
      <c r="C272" s="321" t="s">
        <v>1669</v>
      </c>
      <c r="D272" s="321" t="s">
        <v>1174</v>
      </c>
      <c r="E272" s="321" t="s">
        <v>1174</v>
      </c>
      <c r="F272" s="316">
        <v>1887000</v>
      </c>
      <c r="G272" s="316">
        <v>1887000</v>
      </c>
      <c r="H272" s="124" t="str">
        <f t="shared" si="4"/>
        <v>0407</v>
      </c>
    </row>
    <row r="273" spans="1:8" ht="38.25">
      <c r="A273" s="320" t="s">
        <v>599</v>
      </c>
      <c r="B273" s="321" t="s">
        <v>5</v>
      </c>
      <c r="C273" s="321" t="s">
        <v>1669</v>
      </c>
      <c r="D273" s="321" t="s">
        <v>1006</v>
      </c>
      <c r="E273" s="321" t="s">
        <v>1174</v>
      </c>
      <c r="F273" s="316">
        <v>1887000</v>
      </c>
      <c r="G273" s="316">
        <v>1887000</v>
      </c>
      <c r="H273" s="124" t="str">
        <f t="shared" si="4"/>
        <v>04078000000000</v>
      </c>
    </row>
    <row r="274" spans="1:8" ht="51">
      <c r="A274" s="320" t="s">
        <v>600</v>
      </c>
      <c r="B274" s="321" t="s">
        <v>5</v>
      </c>
      <c r="C274" s="321" t="s">
        <v>1669</v>
      </c>
      <c r="D274" s="321" t="s">
        <v>1008</v>
      </c>
      <c r="E274" s="321" t="s">
        <v>1174</v>
      </c>
      <c r="F274" s="316">
        <v>1887000</v>
      </c>
      <c r="G274" s="316">
        <v>1887000</v>
      </c>
      <c r="H274" s="124" t="str">
        <f t="shared" si="4"/>
        <v>04078020000000</v>
      </c>
    </row>
    <row r="275" spans="1:8" ht="76.5">
      <c r="A275" s="320" t="s">
        <v>1670</v>
      </c>
      <c r="B275" s="321" t="s">
        <v>5</v>
      </c>
      <c r="C275" s="321" t="s">
        <v>1669</v>
      </c>
      <c r="D275" s="321" t="s">
        <v>1671</v>
      </c>
      <c r="E275" s="321" t="s">
        <v>1174</v>
      </c>
      <c r="F275" s="316">
        <v>1887000</v>
      </c>
      <c r="G275" s="316">
        <v>1887000</v>
      </c>
      <c r="H275" s="124" t="str">
        <f t="shared" si="4"/>
        <v>04078020074460</v>
      </c>
    </row>
    <row r="276" spans="1:8" ht="76.5">
      <c r="A276" s="320" t="s">
        <v>1319</v>
      </c>
      <c r="B276" s="321" t="s">
        <v>5</v>
      </c>
      <c r="C276" s="321" t="s">
        <v>1669</v>
      </c>
      <c r="D276" s="321" t="s">
        <v>1671</v>
      </c>
      <c r="E276" s="321" t="s">
        <v>273</v>
      </c>
      <c r="F276" s="316">
        <v>1847000</v>
      </c>
      <c r="G276" s="316">
        <v>1847000</v>
      </c>
      <c r="H276" s="124" t="str">
        <f t="shared" si="4"/>
        <v>04078020074460100</v>
      </c>
    </row>
    <row r="277" spans="1:8" ht="38.25">
      <c r="A277" s="320" t="s">
        <v>1204</v>
      </c>
      <c r="B277" s="321" t="s">
        <v>5</v>
      </c>
      <c r="C277" s="321" t="s">
        <v>1669</v>
      </c>
      <c r="D277" s="321" t="s">
        <v>1671</v>
      </c>
      <c r="E277" s="321" t="s">
        <v>28</v>
      </c>
      <c r="F277" s="316">
        <v>1847000</v>
      </c>
      <c r="G277" s="316">
        <v>1847000</v>
      </c>
      <c r="H277" s="124" t="str">
        <f t="shared" si="4"/>
        <v>04078020074460120</v>
      </c>
    </row>
    <row r="278" spans="1:8" ht="25.5">
      <c r="A278" s="320" t="s">
        <v>953</v>
      </c>
      <c r="B278" s="321" t="s">
        <v>5</v>
      </c>
      <c r="C278" s="321" t="s">
        <v>1669</v>
      </c>
      <c r="D278" s="321" t="s">
        <v>1671</v>
      </c>
      <c r="E278" s="321" t="s">
        <v>324</v>
      </c>
      <c r="F278" s="316">
        <v>1286447</v>
      </c>
      <c r="G278" s="316">
        <v>1286447</v>
      </c>
      <c r="H278" s="124" t="str">
        <f t="shared" si="4"/>
        <v>04078020074460121</v>
      </c>
    </row>
    <row r="279" spans="1:8" ht="51">
      <c r="A279" s="320" t="s">
        <v>325</v>
      </c>
      <c r="B279" s="321" t="s">
        <v>5</v>
      </c>
      <c r="C279" s="321" t="s">
        <v>1669</v>
      </c>
      <c r="D279" s="321" t="s">
        <v>1671</v>
      </c>
      <c r="E279" s="321" t="s">
        <v>326</v>
      </c>
      <c r="F279" s="316">
        <v>172000</v>
      </c>
      <c r="G279" s="316">
        <v>172000</v>
      </c>
      <c r="H279" s="124" t="str">
        <f t="shared" si="4"/>
        <v>04078020074460122</v>
      </c>
    </row>
    <row r="280" spans="1:8" ht="63.75">
      <c r="A280" s="320" t="s">
        <v>1054</v>
      </c>
      <c r="B280" s="321" t="s">
        <v>5</v>
      </c>
      <c r="C280" s="321" t="s">
        <v>1669</v>
      </c>
      <c r="D280" s="321" t="s">
        <v>1671</v>
      </c>
      <c r="E280" s="321" t="s">
        <v>1055</v>
      </c>
      <c r="F280" s="316">
        <v>388553</v>
      </c>
      <c r="G280" s="316">
        <v>388553</v>
      </c>
      <c r="H280" s="124" t="str">
        <f t="shared" si="4"/>
        <v>04078020074460129</v>
      </c>
    </row>
    <row r="281" spans="1:8" ht="38.25">
      <c r="A281" s="320" t="s">
        <v>1320</v>
      </c>
      <c r="B281" s="321" t="s">
        <v>5</v>
      </c>
      <c r="C281" s="321" t="s">
        <v>1669</v>
      </c>
      <c r="D281" s="321" t="s">
        <v>1671</v>
      </c>
      <c r="E281" s="321" t="s">
        <v>1321</v>
      </c>
      <c r="F281" s="316">
        <v>40000</v>
      </c>
      <c r="G281" s="316">
        <v>40000</v>
      </c>
      <c r="H281" s="124" t="str">
        <f t="shared" si="4"/>
        <v>04078020074460200</v>
      </c>
    </row>
    <row r="282" spans="1:8" ht="38.25">
      <c r="A282" s="320" t="s">
        <v>1197</v>
      </c>
      <c r="B282" s="321" t="s">
        <v>5</v>
      </c>
      <c r="C282" s="321" t="s">
        <v>1669</v>
      </c>
      <c r="D282" s="321" t="s">
        <v>1671</v>
      </c>
      <c r="E282" s="321" t="s">
        <v>1198</v>
      </c>
      <c r="F282" s="316">
        <v>40000</v>
      </c>
      <c r="G282" s="316">
        <v>40000</v>
      </c>
      <c r="H282" s="124" t="str">
        <f t="shared" si="4"/>
        <v>04078020074460240</v>
      </c>
    </row>
    <row r="283" spans="1:8">
      <c r="A283" s="320" t="s">
        <v>1224</v>
      </c>
      <c r="B283" s="321" t="s">
        <v>5</v>
      </c>
      <c r="C283" s="321" t="s">
        <v>1669</v>
      </c>
      <c r="D283" s="321" t="s">
        <v>1671</v>
      </c>
      <c r="E283" s="321" t="s">
        <v>329</v>
      </c>
      <c r="F283" s="316">
        <v>40000</v>
      </c>
      <c r="G283" s="316">
        <v>40000</v>
      </c>
      <c r="H283" s="124" t="str">
        <f t="shared" si="4"/>
        <v>04078020074460244</v>
      </c>
    </row>
    <row r="284" spans="1:8">
      <c r="A284" s="320" t="s">
        <v>185</v>
      </c>
      <c r="B284" s="321" t="s">
        <v>5</v>
      </c>
      <c r="C284" s="321" t="s">
        <v>356</v>
      </c>
      <c r="D284" s="321" t="s">
        <v>1174</v>
      </c>
      <c r="E284" s="321" t="s">
        <v>1174</v>
      </c>
      <c r="F284" s="316">
        <v>54406400</v>
      </c>
      <c r="G284" s="316">
        <v>67406400</v>
      </c>
      <c r="H284" s="124" t="str">
        <f t="shared" si="4"/>
        <v>0408</v>
      </c>
    </row>
    <row r="285" spans="1:8" ht="38.25">
      <c r="A285" s="320" t="s">
        <v>483</v>
      </c>
      <c r="B285" s="321" t="s">
        <v>5</v>
      </c>
      <c r="C285" s="321" t="s">
        <v>356</v>
      </c>
      <c r="D285" s="321" t="s">
        <v>993</v>
      </c>
      <c r="E285" s="321" t="s">
        <v>1174</v>
      </c>
      <c r="F285" s="316">
        <v>54406400</v>
      </c>
      <c r="G285" s="316">
        <v>67406400</v>
      </c>
      <c r="H285" s="124" t="str">
        <f t="shared" si="4"/>
        <v>04080900000000</v>
      </c>
    </row>
    <row r="286" spans="1:8" ht="25.5">
      <c r="A286" s="320" t="s">
        <v>486</v>
      </c>
      <c r="B286" s="321" t="s">
        <v>5</v>
      </c>
      <c r="C286" s="321" t="s">
        <v>356</v>
      </c>
      <c r="D286" s="321" t="s">
        <v>995</v>
      </c>
      <c r="E286" s="321" t="s">
        <v>1174</v>
      </c>
      <c r="F286" s="316">
        <v>54406400</v>
      </c>
      <c r="G286" s="316">
        <v>67406400</v>
      </c>
      <c r="H286" s="124" t="str">
        <f t="shared" si="4"/>
        <v>04080920000000</v>
      </c>
    </row>
    <row r="287" spans="1:8" ht="89.25">
      <c r="A287" s="320" t="s">
        <v>825</v>
      </c>
      <c r="B287" s="321" t="s">
        <v>5</v>
      </c>
      <c r="C287" s="321" t="s">
        <v>356</v>
      </c>
      <c r="D287" s="321" t="s">
        <v>951</v>
      </c>
      <c r="E287" s="321" t="s">
        <v>1174</v>
      </c>
      <c r="F287" s="316">
        <v>406400</v>
      </c>
      <c r="G287" s="316">
        <v>406400</v>
      </c>
      <c r="H287" s="124" t="str">
        <f t="shared" si="4"/>
        <v>040809200Л0000</v>
      </c>
    </row>
    <row r="288" spans="1:8">
      <c r="A288" s="320" t="s">
        <v>1322</v>
      </c>
      <c r="B288" s="321" t="s">
        <v>5</v>
      </c>
      <c r="C288" s="321" t="s">
        <v>356</v>
      </c>
      <c r="D288" s="321" t="s">
        <v>951</v>
      </c>
      <c r="E288" s="321" t="s">
        <v>1323</v>
      </c>
      <c r="F288" s="316">
        <v>406400</v>
      </c>
      <c r="G288" s="316">
        <v>406400</v>
      </c>
      <c r="H288" s="124" t="str">
        <f t="shared" si="4"/>
        <v>040809200Л0000800</v>
      </c>
    </row>
    <row r="289" spans="1:8" ht="63.75">
      <c r="A289" s="320" t="s">
        <v>1207</v>
      </c>
      <c r="B289" s="321" t="s">
        <v>5</v>
      </c>
      <c r="C289" s="321" t="s">
        <v>356</v>
      </c>
      <c r="D289" s="321" t="s">
        <v>951</v>
      </c>
      <c r="E289" s="321" t="s">
        <v>354</v>
      </c>
      <c r="F289" s="316">
        <v>406400</v>
      </c>
      <c r="G289" s="316">
        <v>406400</v>
      </c>
      <c r="H289" s="124" t="str">
        <f t="shared" si="4"/>
        <v>040809200Л0000810</v>
      </c>
    </row>
    <row r="290" spans="1:8" ht="76.5">
      <c r="A290" s="320" t="s">
        <v>1226</v>
      </c>
      <c r="B290" s="321" t="s">
        <v>5</v>
      </c>
      <c r="C290" s="321" t="s">
        <v>356</v>
      </c>
      <c r="D290" s="321" t="s">
        <v>951</v>
      </c>
      <c r="E290" s="321" t="s">
        <v>1227</v>
      </c>
      <c r="F290" s="316">
        <v>406400</v>
      </c>
      <c r="G290" s="316">
        <v>406400</v>
      </c>
      <c r="H290" s="124" t="str">
        <f t="shared" si="4"/>
        <v>040809200Л0000811</v>
      </c>
    </row>
    <row r="291" spans="1:8" ht="89.25">
      <c r="A291" s="320" t="s">
        <v>357</v>
      </c>
      <c r="B291" s="321" t="s">
        <v>5</v>
      </c>
      <c r="C291" s="321" t="s">
        <v>356</v>
      </c>
      <c r="D291" s="321" t="s">
        <v>670</v>
      </c>
      <c r="E291" s="321" t="s">
        <v>1174</v>
      </c>
      <c r="F291" s="316">
        <v>54000000</v>
      </c>
      <c r="G291" s="316">
        <v>67000000</v>
      </c>
      <c r="H291" s="124" t="str">
        <f t="shared" si="4"/>
        <v>040809200П0000</v>
      </c>
    </row>
    <row r="292" spans="1:8">
      <c r="A292" s="320" t="s">
        <v>1322</v>
      </c>
      <c r="B292" s="321" t="s">
        <v>5</v>
      </c>
      <c r="C292" s="321" t="s">
        <v>356</v>
      </c>
      <c r="D292" s="321" t="s">
        <v>670</v>
      </c>
      <c r="E292" s="321" t="s">
        <v>1323</v>
      </c>
      <c r="F292" s="316">
        <v>54000000</v>
      </c>
      <c r="G292" s="316">
        <v>67000000</v>
      </c>
      <c r="H292" s="124" t="str">
        <f t="shared" si="4"/>
        <v>040809200П0000800</v>
      </c>
    </row>
    <row r="293" spans="1:8" ht="63.75">
      <c r="A293" s="320" t="s">
        <v>1207</v>
      </c>
      <c r="B293" s="321" t="s">
        <v>5</v>
      </c>
      <c r="C293" s="321" t="s">
        <v>356</v>
      </c>
      <c r="D293" s="321" t="s">
        <v>670</v>
      </c>
      <c r="E293" s="321" t="s">
        <v>354</v>
      </c>
      <c r="F293" s="316">
        <v>54000000</v>
      </c>
      <c r="G293" s="316">
        <v>67000000</v>
      </c>
      <c r="H293" s="124" t="str">
        <f t="shared" si="4"/>
        <v>040809200П0000810</v>
      </c>
    </row>
    <row r="294" spans="1:8" ht="76.5">
      <c r="A294" s="320" t="s">
        <v>1226</v>
      </c>
      <c r="B294" s="321" t="s">
        <v>5</v>
      </c>
      <c r="C294" s="321" t="s">
        <v>356</v>
      </c>
      <c r="D294" s="321" t="s">
        <v>670</v>
      </c>
      <c r="E294" s="321" t="s">
        <v>1227</v>
      </c>
      <c r="F294" s="316">
        <v>54000000</v>
      </c>
      <c r="G294" s="316">
        <v>67000000</v>
      </c>
      <c r="H294" s="124" t="str">
        <f t="shared" si="4"/>
        <v>040809200П0000811</v>
      </c>
    </row>
    <row r="295" spans="1:8">
      <c r="A295" s="320" t="s">
        <v>252</v>
      </c>
      <c r="B295" s="321" t="s">
        <v>5</v>
      </c>
      <c r="C295" s="321" t="s">
        <v>358</v>
      </c>
      <c r="D295" s="321" t="s">
        <v>1174</v>
      </c>
      <c r="E295" s="321" t="s">
        <v>1174</v>
      </c>
      <c r="F295" s="316">
        <v>179300</v>
      </c>
      <c r="G295" s="316">
        <v>181400</v>
      </c>
      <c r="H295" s="124" t="str">
        <f t="shared" si="4"/>
        <v>0409</v>
      </c>
    </row>
    <row r="296" spans="1:8" ht="38.25">
      <c r="A296" s="320" t="s">
        <v>483</v>
      </c>
      <c r="B296" s="321" t="s">
        <v>5</v>
      </c>
      <c r="C296" s="321" t="s">
        <v>358</v>
      </c>
      <c r="D296" s="321" t="s">
        <v>993</v>
      </c>
      <c r="E296" s="321" t="s">
        <v>1174</v>
      </c>
      <c r="F296" s="316">
        <v>179300</v>
      </c>
      <c r="G296" s="316">
        <v>181400</v>
      </c>
      <c r="H296" s="124" t="str">
        <f t="shared" si="4"/>
        <v>04090900000000</v>
      </c>
    </row>
    <row r="297" spans="1:8" ht="25.5">
      <c r="A297" s="320" t="s">
        <v>484</v>
      </c>
      <c r="B297" s="321" t="s">
        <v>5</v>
      </c>
      <c r="C297" s="321" t="s">
        <v>358</v>
      </c>
      <c r="D297" s="321" t="s">
        <v>994</v>
      </c>
      <c r="E297" s="321" t="s">
        <v>1174</v>
      </c>
      <c r="F297" s="316">
        <v>179300</v>
      </c>
      <c r="G297" s="316">
        <v>181400</v>
      </c>
      <c r="H297" s="124" t="str">
        <f t="shared" si="4"/>
        <v>04090910000000</v>
      </c>
    </row>
    <row r="298" spans="1:8" ht="63.75">
      <c r="A298" s="320" t="s">
        <v>359</v>
      </c>
      <c r="B298" s="321" t="s">
        <v>5</v>
      </c>
      <c r="C298" s="321" t="s">
        <v>358</v>
      </c>
      <c r="D298" s="321" t="s">
        <v>671</v>
      </c>
      <c r="E298" s="321" t="s">
        <v>1174</v>
      </c>
      <c r="F298" s="316">
        <v>153050</v>
      </c>
      <c r="G298" s="316">
        <v>155150</v>
      </c>
      <c r="H298" s="124" t="str">
        <f t="shared" si="4"/>
        <v>04090910080000</v>
      </c>
    </row>
    <row r="299" spans="1:8" ht="38.25">
      <c r="A299" s="320" t="s">
        <v>1320</v>
      </c>
      <c r="B299" s="321" t="s">
        <v>5</v>
      </c>
      <c r="C299" s="321" t="s">
        <v>358</v>
      </c>
      <c r="D299" s="321" t="s">
        <v>671</v>
      </c>
      <c r="E299" s="321" t="s">
        <v>1321</v>
      </c>
      <c r="F299" s="316">
        <v>153050</v>
      </c>
      <c r="G299" s="316">
        <v>155150</v>
      </c>
      <c r="H299" s="124" t="str">
        <f t="shared" si="4"/>
        <v>04090910080000200</v>
      </c>
    </row>
    <row r="300" spans="1:8" ht="38.25">
      <c r="A300" s="320" t="s">
        <v>1197</v>
      </c>
      <c r="B300" s="321" t="s">
        <v>5</v>
      </c>
      <c r="C300" s="321" t="s">
        <v>358</v>
      </c>
      <c r="D300" s="321" t="s">
        <v>671</v>
      </c>
      <c r="E300" s="321" t="s">
        <v>1198</v>
      </c>
      <c r="F300" s="316">
        <v>153050</v>
      </c>
      <c r="G300" s="316">
        <v>155150</v>
      </c>
      <c r="H300" s="124" t="str">
        <f t="shared" si="4"/>
        <v>04090910080000240</v>
      </c>
    </row>
    <row r="301" spans="1:8">
      <c r="A301" s="320" t="s">
        <v>1224</v>
      </c>
      <c r="B301" s="321" t="s">
        <v>5</v>
      </c>
      <c r="C301" s="321" t="s">
        <v>358</v>
      </c>
      <c r="D301" s="321" t="s">
        <v>671</v>
      </c>
      <c r="E301" s="321" t="s">
        <v>329</v>
      </c>
      <c r="F301" s="316">
        <v>153050</v>
      </c>
      <c r="G301" s="316">
        <v>155150</v>
      </c>
      <c r="H301" s="124" t="str">
        <f t="shared" si="4"/>
        <v>04090910080000244</v>
      </c>
    </row>
    <row r="302" spans="1:8" ht="89.25">
      <c r="A302" s="320" t="s">
        <v>1866</v>
      </c>
      <c r="B302" s="321" t="s">
        <v>5</v>
      </c>
      <c r="C302" s="321" t="s">
        <v>358</v>
      </c>
      <c r="D302" s="321" t="s">
        <v>1380</v>
      </c>
      <c r="E302" s="321" t="s">
        <v>1174</v>
      </c>
      <c r="F302" s="316">
        <v>26250</v>
      </c>
      <c r="G302" s="316">
        <v>26250</v>
      </c>
      <c r="H302" s="124" t="str">
        <f t="shared" si="4"/>
        <v>040909100S5090</v>
      </c>
    </row>
    <row r="303" spans="1:8" ht="38.25">
      <c r="A303" s="320" t="s">
        <v>1320</v>
      </c>
      <c r="B303" s="321" t="s">
        <v>5</v>
      </c>
      <c r="C303" s="321" t="s">
        <v>358</v>
      </c>
      <c r="D303" s="321" t="s">
        <v>1380</v>
      </c>
      <c r="E303" s="321" t="s">
        <v>1321</v>
      </c>
      <c r="F303" s="316">
        <v>26250</v>
      </c>
      <c r="G303" s="316">
        <v>26250</v>
      </c>
      <c r="H303" s="124" t="str">
        <f t="shared" si="4"/>
        <v>040909100S5090200</v>
      </c>
    </row>
    <row r="304" spans="1:8" ht="38.25">
      <c r="A304" s="320" t="s">
        <v>1197</v>
      </c>
      <c r="B304" s="321" t="s">
        <v>5</v>
      </c>
      <c r="C304" s="321" t="s">
        <v>358</v>
      </c>
      <c r="D304" s="321" t="s">
        <v>1380</v>
      </c>
      <c r="E304" s="321" t="s">
        <v>1198</v>
      </c>
      <c r="F304" s="316">
        <v>26250</v>
      </c>
      <c r="G304" s="316">
        <v>26250</v>
      </c>
      <c r="H304" s="124" t="str">
        <f t="shared" si="4"/>
        <v>040909100S5090240</v>
      </c>
    </row>
    <row r="305" spans="1:8">
      <c r="A305" s="320" t="s">
        <v>1224</v>
      </c>
      <c r="B305" s="321" t="s">
        <v>5</v>
      </c>
      <c r="C305" s="321" t="s">
        <v>358</v>
      </c>
      <c r="D305" s="321" t="s">
        <v>1380</v>
      </c>
      <c r="E305" s="321" t="s">
        <v>329</v>
      </c>
      <c r="F305" s="316">
        <v>26250</v>
      </c>
      <c r="G305" s="316">
        <v>26250</v>
      </c>
      <c r="H305" s="124" t="str">
        <f t="shared" si="4"/>
        <v>040909100S5090244</v>
      </c>
    </row>
    <row r="306" spans="1:8" ht="25.5">
      <c r="A306" s="320" t="s">
        <v>145</v>
      </c>
      <c r="B306" s="321" t="s">
        <v>5</v>
      </c>
      <c r="C306" s="321" t="s">
        <v>360</v>
      </c>
      <c r="D306" s="321" t="s">
        <v>1174</v>
      </c>
      <c r="E306" s="321" t="s">
        <v>1174</v>
      </c>
      <c r="F306" s="316">
        <v>2683000</v>
      </c>
      <c r="G306" s="316">
        <v>2683000</v>
      </c>
      <c r="H306" s="124" t="str">
        <f t="shared" si="4"/>
        <v>0412</v>
      </c>
    </row>
    <row r="307" spans="1:8" ht="51">
      <c r="A307" s="320" t="s">
        <v>1240</v>
      </c>
      <c r="B307" s="321" t="s">
        <v>5</v>
      </c>
      <c r="C307" s="321" t="s">
        <v>360</v>
      </c>
      <c r="D307" s="321" t="s">
        <v>991</v>
      </c>
      <c r="E307" s="321" t="s">
        <v>1174</v>
      </c>
      <c r="F307" s="316">
        <v>2590000</v>
      </c>
      <c r="G307" s="316">
        <v>2590000</v>
      </c>
      <c r="H307" s="124" t="str">
        <f t="shared" si="4"/>
        <v>04120800000000</v>
      </c>
    </row>
    <row r="308" spans="1:8" ht="38.25">
      <c r="A308" s="320" t="s">
        <v>480</v>
      </c>
      <c r="B308" s="321" t="s">
        <v>5</v>
      </c>
      <c r="C308" s="321" t="s">
        <v>360</v>
      </c>
      <c r="D308" s="321" t="s">
        <v>992</v>
      </c>
      <c r="E308" s="321" t="s">
        <v>1174</v>
      </c>
      <c r="F308" s="316">
        <v>2587000</v>
      </c>
      <c r="G308" s="316">
        <v>2587000</v>
      </c>
      <c r="H308" s="124" t="str">
        <f t="shared" ref="H308:H368" si="5">CONCATENATE(C308,,D308,E308)</f>
        <v>04120810000000</v>
      </c>
    </row>
    <row r="309" spans="1:8" ht="127.5">
      <c r="A309" s="320" t="s">
        <v>1310</v>
      </c>
      <c r="B309" s="321" t="s">
        <v>5</v>
      </c>
      <c r="C309" s="321" t="s">
        <v>360</v>
      </c>
      <c r="D309" s="321" t="s">
        <v>672</v>
      </c>
      <c r="E309" s="321" t="s">
        <v>1174</v>
      </c>
      <c r="F309" s="316">
        <v>10000</v>
      </c>
      <c r="G309" s="316">
        <v>10000</v>
      </c>
      <c r="H309" s="124" t="str">
        <f t="shared" si="5"/>
        <v>04120810080020</v>
      </c>
    </row>
    <row r="310" spans="1:8" ht="38.25">
      <c r="A310" s="320" t="s">
        <v>1320</v>
      </c>
      <c r="B310" s="321" t="s">
        <v>5</v>
      </c>
      <c r="C310" s="321" t="s">
        <v>360</v>
      </c>
      <c r="D310" s="321" t="s">
        <v>672</v>
      </c>
      <c r="E310" s="321" t="s">
        <v>1321</v>
      </c>
      <c r="F310" s="316">
        <v>10000</v>
      </c>
      <c r="G310" s="316">
        <v>10000</v>
      </c>
      <c r="H310" s="124" t="str">
        <f t="shared" si="5"/>
        <v>04120810080020200</v>
      </c>
    </row>
    <row r="311" spans="1:8" ht="38.25">
      <c r="A311" s="320" t="s">
        <v>1197</v>
      </c>
      <c r="B311" s="321" t="s">
        <v>5</v>
      </c>
      <c r="C311" s="321" t="s">
        <v>360</v>
      </c>
      <c r="D311" s="321" t="s">
        <v>672</v>
      </c>
      <c r="E311" s="321" t="s">
        <v>1198</v>
      </c>
      <c r="F311" s="316">
        <v>10000</v>
      </c>
      <c r="G311" s="316">
        <v>10000</v>
      </c>
      <c r="H311" s="124" t="str">
        <f t="shared" si="5"/>
        <v>04120810080020240</v>
      </c>
    </row>
    <row r="312" spans="1:8">
      <c r="A312" s="320" t="s">
        <v>1224</v>
      </c>
      <c r="B312" s="321" t="s">
        <v>5</v>
      </c>
      <c r="C312" s="321" t="s">
        <v>360</v>
      </c>
      <c r="D312" s="321" t="s">
        <v>672</v>
      </c>
      <c r="E312" s="321" t="s">
        <v>329</v>
      </c>
      <c r="F312" s="316">
        <v>10000</v>
      </c>
      <c r="G312" s="316">
        <v>10000</v>
      </c>
      <c r="H312" s="124" t="str">
        <f t="shared" si="5"/>
        <v>04120810080020244</v>
      </c>
    </row>
    <row r="313" spans="1:8" ht="140.25">
      <c r="A313" s="320" t="s">
        <v>1520</v>
      </c>
      <c r="B313" s="321" t="s">
        <v>5</v>
      </c>
      <c r="C313" s="321" t="s">
        <v>360</v>
      </c>
      <c r="D313" s="321" t="s">
        <v>1348</v>
      </c>
      <c r="E313" s="321" t="s">
        <v>1174</v>
      </c>
      <c r="F313" s="316">
        <v>2577000</v>
      </c>
      <c r="G313" s="316">
        <v>2577000</v>
      </c>
      <c r="H313" s="124" t="str">
        <f t="shared" si="5"/>
        <v>041208100S6070</v>
      </c>
    </row>
    <row r="314" spans="1:8">
      <c r="A314" s="320" t="s">
        <v>1322</v>
      </c>
      <c r="B314" s="321" t="s">
        <v>5</v>
      </c>
      <c r="C314" s="321" t="s">
        <v>360</v>
      </c>
      <c r="D314" s="321" t="s">
        <v>1348</v>
      </c>
      <c r="E314" s="321" t="s">
        <v>1323</v>
      </c>
      <c r="F314" s="316">
        <v>2577000</v>
      </c>
      <c r="G314" s="316">
        <v>2577000</v>
      </c>
      <c r="H314" s="124" t="str">
        <f t="shared" si="5"/>
        <v>041208100S6070800</v>
      </c>
    </row>
    <row r="315" spans="1:8" ht="63.75">
      <c r="A315" s="320" t="s">
        <v>1207</v>
      </c>
      <c r="B315" s="321" t="s">
        <v>5</v>
      </c>
      <c r="C315" s="321" t="s">
        <v>360</v>
      </c>
      <c r="D315" s="321" t="s">
        <v>1348</v>
      </c>
      <c r="E315" s="321" t="s">
        <v>354</v>
      </c>
      <c r="F315" s="316">
        <v>2577000</v>
      </c>
      <c r="G315" s="316">
        <v>2577000</v>
      </c>
      <c r="H315" s="124" t="str">
        <f t="shared" si="5"/>
        <v>041208100S6070810</v>
      </c>
    </row>
    <row r="316" spans="1:8" ht="76.5">
      <c r="A316" s="320" t="s">
        <v>1346</v>
      </c>
      <c r="B316" s="321" t="s">
        <v>5</v>
      </c>
      <c r="C316" s="321" t="s">
        <v>360</v>
      </c>
      <c r="D316" s="321" t="s">
        <v>1348</v>
      </c>
      <c r="E316" s="321" t="s">
        <v>1347</v>
      </c>
      <c r="F316" s="316">
        <v>2577000</v>
      </c>
      <c r="G316" s="316">
        <v>2577000</v>
      </c>
      <c r="H316" s="124" t="str">
        <f t="shared" si="5"/>
        <v>041208100S6070813</v>
      </c>
    </row>
    <row r="317" spans="1:8" ht="38.25">
      <c r="A317" s="320" t="s">
        <v>447</v>
      </c>
      <c r="B317" s="321" t="s">
        <v>5</v>
      </c>
      <c r="C317" s="321" t="s">
        <v>360</v>
      </c>
      <c r="D317" s="321" t="s">
        <v>1311</v>
      </c>
      <c r="E317" s="321" t="s">
        <v>1174</v>
      </c>
      <c r="F317" s="316">
        <v>3000</v>
      </c>
      <c r="G317" s="316">
        <v>3000</v>
      </c>
      <c r="H317" s="124" t="str">
        <f t="shared" si="5"/>
        <v>04120820000000</v>
      </c>
    </row>
    <row r="318" spans="1:8" ht="127.5">
      <c r="A318" s="320" t="s">
        <v>1312</v>
      </c>
      <c r="B318" s="321" t="s">
        <v>5</v>
      </c>
      <c r="C318" s="321" t="s">
        <v>360</v>
      </c>
      <c r="D318" s="321" t="s">
        <v>1313</v>
      </c>
      <c r="E318" s="321" t="s">
        <v>1174</v>
      </c>
      <c r="F318" s="316">
        <v>3000</v>
      </c>
      <c r="G318" s="316">
        <v>3000</v>
      </c>
      <c r="H318" s="124" t="str">
        <f t="shared" si="5"/>
        <v>04120820080030</v>
      </c>
    </row>
    <row r="319" spans="1:8" ht="38.25">
      <c r="A319" s="320" t="s">
        <v>1320</v>
      </c>
      <c r="B319" s="321" t="s">
        <v>5</v>
      </c>
      <c r="C319" s="321" t="s">
        <v>360</v>
      </c>
      <c r="D319" s="321" t="s">
        <v>1313</v>
      </c>
      <c r="E319" s="321" t="s">
        <v>1321</v>
      </c>
      <c r="F319" s="316">
        <v>3000</v>
      </c>
      <c r="G319" s="316">
        <v>3000</v>
      </c>
      <c r="H319" s="124" t="str">
        <f t="shared" si="5"/>
        <v>04120820080030200</v>
      </c>
    </row>
    <row r="320" spans="1:8" ht="38.25">
      <c r="A320" s="320" t="s">
        <v>1197</v>
      </c>
      <c r="B320" s="321" t="s">
        <v>5</v>
      </c>
      <c r="C320" s="321" t="s">
        <v>360</v>
      </c>
      <c r="D320" s="321" t="s">
        <v>1313</v>
      </c>
      <c r="E320" s="321" t="s">
        <v>1198</v>
      </c>
      <c r="F320" s="316">
        <v>3000</v>
      </c>
      <c r="G320" s="316">
        <v>3000</v>
      </c>
      <c r="H320" s="124" t="str">
        <f t="shared" si="5"/>
        <v>04120820080030240</v>
      </c>
    </row>
    <row r="321" spans="1:8">
      <c r="A321" s="320" t="s">
        <v>1224</v>
      </c>
      <c r="B321" s="321" t="s">
        <v>5</v>
      </c>
      <c r="C321" s="321" t="s">
        <v>360</v>
      </c>
      <c r="D321" s="321" t="s">
        <v>1313</v>
      </c>
      <c r="E321" s="321" t="s">
        <v>329</v>
      </c>
      <c r="F321" s="316">
        <v>3000</v>
      </c>
      <c r="G321" s="316">
        <v>3000</v>
      </c>
      <c r="H321" s="124" t="str">
        <f t="shared" si="5"/>
        <v>04120820080030244</v>
      </c>
    </row>
    <row r="322" spans="1:8" ht="38.25">
      <c r="A322" s="320" t="s">
        <v>493</v>
      </c>
      <c r="B322" s="321" t="s">
        <v>5</v>
      </c>
      <c r="C322" s="321" t="s">
        <v>360</v>
      </c>
      <c r="D322" s="321" t="s">
        <v>1002</v>
      </c>
      <c r="E322" s="321" t="s">
        <v>1174</v>
      </c>
      <c r="F322" s="316">
        <v>93000</v>
      </c>
      <c r="G322" s="316">
        <v>93000</v>
      </c>
      <c r="H322" s="124" t="str">
        <f t="shared" si="5"/>
        <v>04121200000000</v>
      </c>
    </row>
    <row r="323" spans="1:8" ht="25.5">
      <c r="A323" s="320" t="s">
        <v>495</v>
      </c>
      <c r="B323" s="321" t="s">
        <v>5</v>
      </c>
      <c r="C323" s="321" t="s">
        <v>360</v>
      </c>
      <c r="D323" s="321" t="s">
        <v>1004</v>
      </c>
      <c r="E323" s="321" t="s">
        <v>1174</v>
      </c>
      <c r="F323" s="316">
        <v>93000</v>
      </c>
      <c r="G323" s="316">
        <v>93000</v>
      </c>
      <c r="H323" s="124" t="str">
        <f t="shared" si="5"/>
        <v>04121220000000</v>
      </c>
    </row>
    <row r="324" spans="1:8" ht="89.25">
      <c r="A324" s="320" t="s">
        <v>1175</v>
      </c>
      <c r="B324" s="321" t="s">
        <v>5</v>
      </c>
      <c r="C324" s="321" t="s">
        <v>360</v>
      </c>
      <c r="D324" s="321" t="s">
        <v>1176</v>
      </c>
      <c r="E324" s="321" t="s">
        <v>1174</v>
      </c>
      <c r="F324" s="316">
        <v>93000</v>
      </c>
      <c r="G324" s="316">
        <v>93000</v>
      </c>
      <c r="H324" s="124" t="str">
        <f t="shared" si="5"/>
        <v>04121220080010</v>
      </c>
    </row>
    <row r="325" spans="1:8" ht="38.25">
      <c r="A325" s="320" t="s">
        <v>1320</v>
      </c>
      <c r="B325" s="321" t="s">
        <v>5</v>
      </c>
      <c r="C325" s="321" t="s">
        <v>360</v>
      </c>
      <c r="D325" s="321" t="s">
        <v>1176</v>
      </c>
      <c r="E325" s="321" t="s">
        <v>1321</v>
      </c>
      <c r="F325" s="316">
        <v>93000</v>
      </c>
      <c r="G325" s="316">
        <v>93000</v>
      </c>
      <c r="H325" s="124" t="str">
        <f t="shared" si="5"/>
        <v>04121220080010200</v>
      </c>
    </row>
    <row r="326" spans="1:8" ht="38.25">
      <c r="A326" s="320" t="s">
        <v>1197</v>
      </c>
      <c r="B326" s="321" t="s">
        <v>5</v>
      </c>
      <c r="C326" s="321" t="s">
        <v>360</v>
      </c>
      <c r="D326" s="321" t="s">
        <v>1176</v>
      </c>
      <c r="E326" s="321" t="s">
        <v>1198</v>
      </c>
      <c r="F326" s="316">
        <v>93000</v>
      </c>
      <c r="G326" s="316">
        <v>93000</v>
      </c>
      <c r="H326" s="124" t="str">
        <f t="shared" si="5"/>
        <v>04121220080010240</v>
      </c>
    </row>
    <row r="327" spans="1:8">
      <c r="A327" s="320" t="s">
        <v>1224</v>
      </c>
      <c r="B327" s="321" t="s">
        <v>5</v>
      </c>
      <c r="C327" s="321" t="s">
        <v>360</v>
      </c>
      <c r="D327" s="321" t="s">
        <v>1176</v>
      </c>
      <c r="E327" s="321" t="s">
        <v>329</v>
      </c>
      <c r="F327" s="316">
        <v>93000</v>
      </c>
      <c r="G327" s="316">
        <v>93000</v>
      </c>
      <c r="H327" s="124" t="str">
        <f t="shared" si="5"/>
        <v>04121220080010244</v>
      </c>
    </row>
    <row r="328" spans="1:8" ht="25.5">
      <c r="A328" s="320" t="s">
        <v>239</v>
      </c>
      <c r="B328" s="321" t="s">
        <v>5</v>
      </c>
      <c r="C328" s="321" t="s">
        <v>1141</v>
      </c>
      <c r="D328" s="321" t="s">
        <v>1174</v>
      </c>
      <c r="E328" s="321" t="s">
        <v>1174</v>
      </c>
      <c r="F328" s="316">
        <v>243526757</v>
      </c>
      <c r="G328" s="316">
        <v>243526757</v>
      </c>
      <c r="H328" s="124" t="str">
        <f t="shared" si="5"/>
        <v>0500</v>
      </c>
    </row>
    <row r="329" spans="1:8">
      <c r="A329" s="320" t="s">
        <v>146</v>
      </c>
      <c r="B329" s="321" t="s">
        <v>5</v>
      </c>
      <c r="C329" s="321" t="s">
        <v>364</v>
      </c>
      <c r="D329" s="321" t="s">
        <v>1174</v>
      </c>
      <c r="E329" s="321" t="s">
        <v>1174</v>
      </c>
      <c r="F329" s="316">
        <v>243526757</v>
      </c>
      <c r="G329" s="316">
        <v>243526757</v>
      </c>
      <c r="H329" s="124" t="str">
        <f t="shared" si="5"/>
        <v>0502</v>
      </c>
    </row>
    <row r="330" spans="1:8" ht="63.75">
      <c r="A330" s="320" t="s">
        <v>452</v>
      </c>
      <c r="B330" s="321" t="s">
        <v>5</v>
      </c>
      <c r="C330" s="321" t="s">
        <v>364</v>
      </c>
      <c r="D330" s="321" t="s">
        <v>974</v>
      </c>
      <c r="E330" s="321" t="s">
        <v>1174</v>
      </c>
      <c r="F330" s="316">
        <v>243471800</v>
      </c>
      <c r="G330" s="316">
        <v>243471800</v>
      </c>
      <c r="H330" s="124" t="str">
        <f t="shared" si="5"/>
        <v>05020300000000</v>
      </c>
    </row>
    <row r="331" spans="1:8" ht="51">
      <c r="A331" s="320" t="s">
        <v>591</v>
      </c>
      <c r="B331" s="321" t="s">
        <v>5</v>
      </c>
      <c r="C331" s="321" t="s">
        <v>364</v>
      </c>
      <c r="D331" s="321" t="s">
        <v>975</v>
      </c>
      <c r="E331" s="321" t="s">
        <v>1174</v>
      </c>
      <c r="F331" s="316">
        <v>243471800</v>
      </c>
      <c r="G331" s="316">
        <v>243471800</v>
      </c>
      <c r="H331" s="124" t="str">
        <f t="shared" si="5"/>
        <v>05020320000000</v>
      </c>
    </row>
    <row r="332" spans="1:8" ht="140.25">
      <c r="A332" s="320" t="s">
        <v>1162</v>
      </c>
      <c r="B332" s="321" t="s">
        <v>5</v>
      </c>
      <c r="C332" s="321" t="s">
        <v>364</v>
      </c>
      <c r="D332" s="321" t="s">
        <v>679</v>
      </c>
      <c r="E332" s="321" t="s">
        <v>1174</v>
      </c>
      <c r="F332" s="316">
        <v>226371300</v>
      </c>
      <c r="G332" s="316">
        <v>226371300</v>
      </c>
      <c r="H332" s="124" t="str">
        <f t="shared" si="5"/>
        <v>05020320075700</v>
      </c>
    </row>
    <row r="333" spans="1:8">
      <c r="A333" s="320" t="s">
        <v>1322</v>
      </c>
      <c r="B333" s="321" t="s">
        <v>5</v>
      </c>
      <c r="C333" s="321" t="s">
        <v>364</v>
      </c>
      <c r="D333" s="321" t="s">
        <v>679</v>
      </c>
      <c r="E333" s="321" t="s">
        <v>1323</v>
      </c>
      <c r="F333" s="316">
        <v>226371300</v>
      </c>
      <c r="G333" s="316">
        <v>226371300</v>
      </c>
      <c r="H333" s="124" t="str">
        <f t="shared" si="5"/>
        <v>05020320075700800</v>
      </c>
    </row>
    <row r="334" spans="1:8" ht="63.75">
      <c r="A334" s="320" t="s">
        <v>1207</v>
      </c>
      <c r="B334" s="321" t="s">
        <v>5</v>
      </c>
      <c r="C334" s="321" t="s">
        <v>364</v>
      </c>
      <c r="D334" s="321" t="s">
        <v>679</v>
      </c>
      <c r="E334" s="321" t="s">
        <v>354</v>
      </c>
      <c r="F334" s="316">
        <v>226371300</v>
      </c>
      <c r="G334" s="316">
        <v>226371300</v>
      </c>
      <c r="H334" s="124" t="str">
        <f t="shared" si="5"/>
        <v>05020320075700810</v>
      </c>
    </row>
    <row r="335" spans="1:8" ht="76.5">
      <c r="A335" s="320" t="s">
        <v>1226</v>
      </c>
      <c r="B335" s="321" t="s">
        <v>5</v>
      </c>
      <c r="C335" s="321" t="s">
        <v>364</v>
      </c>
      <c r="D335" s="321" t="s">
        <v>679</v>
      </c>
      <c r="E335" s="321" t="s">
        <v>1227</v>
      </c>
      <c r="F335" s="316">
        <v>226371300</v>
      </c>
      <c r="G335" s="316">
        <v>226371300</v>
      </c>
      <c r="H335" s="124" t="str">
        <f t="shared" si="5"/>
        <v>05020320075700811</v>
      </c>
    </row>
    <row r="336" spans="1:8" ht="216.75">
      <c r="A336" s="320" t="s">
        <v>1349</v>
      </c>
      <c r="B336" s="321" t="s">
        <v>5</v>
      </c>
      <c r="C336" s="321" t="s">
        <v>364</v>
      </c>
      <c r="D336" s="321" t="s">
        <v>678</v>
      </c>
      <c r="E336" s="321" t="s">
        <v>1174</v>
      </c>
      <c r="F336" s="316">
        <v>17100500</v>
      </c>
      <c r="G336" s="316">
        <v>17100500</v>
      </c>
      <c r="H336" s="124" t="str">
        <f t="shared" si="5"/>
        <v>05020320075770</v>
      </c>
    </row>
    <row r="337" spans="1:8">
      <c r="A337" s="320" t="s">
        <v>1322</v>
      </c>
      <c r="B337" s="321" t="s">
        <v>5</v>
      </c>
      <c r="C337" s="321" t="s">
        <v>364</v>
      </c>
      <c r="D337" s="321" t="s">
        <v>678</v>
      </c>
      <c r="E337" s="321" t="s">
        <v>1323</v>
      </c>
      <c r="F337" s="316">
        <v>17100500</v>
      </c>
      <c r="G337" s="316">
        <v>17100500</v>
      </c>
      <c r="H337" s="124" t="str">
        <f t="shared" si="5"/>
        <v>05020320075770800</v>
      </c>
    </row>
    <row r="338" spans="1:8" ht="63.75">
      <c r="A338" s="320" t="s">
        <v>1207</v>
      </c>
      <c r="B338" s="321" t="s">
        <v>5</v>
      </c>
      <c r="C338" s="321" t="s">
        <v>364</v>
      </c>
      <c r="D338" s="321" t="s">
        <v>678</v>
      </c>
      <c r="E338" s="321" t="s">
        <v>354</v>
      </c>
      <c r="F338" s="316">
        <v>17100500</v>
      </c>
      <c r="G338" s="316">
        <v>17100500</v>
      </c>
      <c r="H338" s="124" t="str">
        <f t="shared" si="5"/>
        <v>05020320075770810</v>
      </c>
    </row>
    <row r="339" spans="1:8" ht="76.5">
      <c r="A339" s="320" t="s">
        <v>1226</v>
      </c>
      <c r="B339" s="321" t="s">
        <v>5</v>
      </c>
      <c r="C339" s="321" t="s">
        <v>364</v>
      </c>
      <c r="D339" s="321" t="s">
        <v>678</v>
      </c>
      <c r="E339" s="321" t="s">
        <v>1227</v>
      </c>
      <c r="F339" s="316">
        <v>17100500</v>
      </c>
      <c r="G339" s="316">
        <v>17100500</v>
      </c>
      <c r="H339" s="124" t="str">
        <f t="shared" si="5"/>
        <v>05020320075770811</v>
      </c>
    </row>
    <row r="340" spans="1:8" ht="25.5">
      <c r="A340" s="320" t="s">
        <v>601</v>
      </c>
      <c r="B340" s="321" t="s">
        <v>5</v>
      </c>
      <c r="C340" s="321" t="s">
        <v>364</v>
      </c>
      <c r="D340" s="321" t="s">
        <v>1011</v>
      </c>
      <c r="E340" s="321" t="s">
        <v>1174</v>
      </c>
      <c r="F340" s="316">
        <v>54957</v>
      </c>
      <c r="G340" s="316">
        <v>54957</v>
      </c>
      <c r="H340" s="124" t="str">
        <f t="shared" si="5"/>
        <v>05029000000000</v>
      </c>
    </row>
    <row r="341" spans="1:8" ht="38.25">
      <c r="A341" s="320" t="s">
        <v>431</v>
      </c>
      <c r="B341" s="321" t="s">
        <v>5</v>
      </c>
      <c r="C341" s="321" t="s">
        <v>364</v>
      </c>
      <c r="D341" s="321" t="s">
        <v>1015</v>
      </c>
      <c r="E341" s="321" t="s">
        <v>1174</v>
      </c>
      <c r="F341" s="316">
        <v>54957</v>
      </c>
      <c r="G341" s="316">
        <v>54957</v>
      </c>
      <c r="H341" s="124" t="str">
        <f t="shared" si="5"/>
        <v>05029090000000</v>
      </c>
    </row>
    <row r="342" spans="1:8" ht="63.75">
      <c r="A342" s="320" t="s">
        <v>680</v>
      </c>
      <c r="B342" s="321" t="s">
        <v>5</v>
      </c>
      <c r="C342" s="321" t="s">
        <v>364</v>
      </c>
      <c r="D342" s="321" t="s">
        <v>681</v>
      </c>
      <c r="E342" s="321" t="s">
        <v>1174</v>
      </c>
      <c r="F342" s="316">
        <v>54957</v>
      </c>
      <c r="G342" s="316">
        <v>54957</v>
      </c>
      <c r="H342" s="124" t="str">
        <f t="shared" si="5"/>
        <v>050290900Ш0000</v>
      </c>
    </row>
    <row r="343" spans="1:8" ht="38.25">
      <c r="A343" s="320" t="s">
        <v>1320</v>
      </c>
      <c r="B343" s="321" t="s">
        <v>5</v>
      </c>
      <c r="C343" s="321" t="s">
        <v>364</v>
      </c>
      <c r="D343" s="321" t="s">
        <v>681</v>
      </c>
      <c r="E343" s="321" t="s">
        <v>1321</v>
      </c>
      <c r="F343" s="316">
        <v>54957</v>
      </c>
      <c r="G343" s="316">
        <v>54957</v>
      </c>
      <c r="H343" s="124" t="str">
        <f t="shared" si="5"/>
        <v>050290900Ш0000200</v>
      </c>
    </row>
    <row r="344" spans="1:8" ht="38.25">
      <c r="A344" s="320" t="s">
        <v>1197</v>
      </c>
      <c r="B344" s="321" t="s">
        <v>5</v>
      </c>
      <c r="C344" s="321" t="s">
        <v>364</v>
      </c>
      <c r="D344" s="321" t="s">
        <v>681</v>
      </c>
      <c r="E344" s="321" t="s">
        <v>1198</v>
      </c>
      <c r="F344" s="316">
        <v>54957</v>
      </c>
      <c r="G344" s="316">
        <v>54957</v>
      </c>
      <c r="H344" s="124" t="str">
        <f t="shared" si="5"/>
        <v>050290900Ш0000240</v>
      </c>
    </row>
    <row r="345" spans="1:8">
      <c r="A345" s="320" t="s">
        <v>1224</v>
      </c>
      <c r="B345" s="321" t="s">
        <v>5</v>
      </c>
      <c r="C345" s="321" t="s">
        <v>364</v>
      </c>
      <c r="D345" s="321" t="s">
        <v>681</v>
      </c>
      <c r="E345" s="321" t="s">
        <v>329</v>
      </c>
      <c r="F345" s="316">
        <v>54957</v>
      </c>
      <c r="G345" s="316">
        <v>54957</v>
      </c>
      <c r="H345" s="124" t="str">
        <f t="shared" si="5"/>
        <v>050290900Ш0000244</v>
      </c>
    </row>
    <row r="346" spans="1:8">
      <c r="A346" s="320" t="s">
        <v>1653</v>
      </c>
      <c r="B346" s="321" t="s">
        <v>5</v>
      </c>
      <c r="C346" s="321" t="s">
        <v>1654</v>
      </c>
      <c r="D346" s="321" t="s">
        <v>1174</v>
      </c>
      <c r="E346" s="321" t="s">
        <v>1174</v>
      </c>
      <c r="F346" s="316">
        <v>786000</v>
      </c>
      <c r="G346" s="316">
        <v>786000</v>
      </c>
      <c r="H346" s="124" t="str">
        <f t="shared" si="5"/>
        <v>0600</v>
      </c>
    </row>
    <row r="347" spans="1:8" ht="25.5">
      <c r="A347" s="320" t="s">
        <v>1720</v>
      </c>
      <c r="B347" s="321" t="s">
        <v>5</v>
      </c>
      <c r="C347" s="321" t="s">
        <v>1721</v>
      </c>
      <c r="D347" s="321" t="s">
        <v>1174</v>
      </c>
      <c r="E347" s="321" t="s">
        <v>1174</v>
      </c>
      <c r="F347" s="316">
        <v>786000</v>
      </c>
      <c r="G347" s="316">
        <v>786000</v>
      </c>
      <c r="H347" s="124" t="str">
        <f t="shared" si="5"/>
        <v>0603</v>
      </c>
    </row>
    <row r="348" spans="1:8" ht="25.5">
      <c r="A348" s="320" t="s">
        <v>1715</v>
      </c>
      <c r="B348" s="321" t="s">
        <v>5</v>
      </c>
      <c r="C348" s="321" t="s">
        <v>1721</v>
      </c>
      <c r="D348" s="321" t="s">
        <v>1716</v>
      </c>
      <c r="E348" s="321" t="s">
        <v>1174</v>
      </c>
      <c r="F348" s="316">
        <v>786000</v>
      </c>
      <c r="G348" s="316">
        <v>786000</v>
      </c>
      <c r="H348" s="124"/>
    </row>
    <row r="349" spans="1:8" ht="25.5">
      <c r="A349" s="320" t="s">
        <v>1722</v>
      </c>
      <c r="B349" s="321" t="s">
        <v>5</v>
      </c>
      <c r="C349" s="321" t="s">
        <v>1721</v>
      </c>
      <c r="D349" s="321" t="s">
        <v>1723</v>
      </c>
      <c r="E349" s="321" t="s">
        <v>1174</v>
      </c>
      <c r="F349" s="316">
        <v>786000</v>
      </c>
      <c r="G349" s="316">
        <v>786000</v>
      </c>
      <c r="H349" s="124"/>
    </row>
    <row r="350" spans="1:8" ht="102">
      <c r="A350" s="320" t="s">
        <v>1724</v>
      </c>
      <c r="B350" s="321" t="s">
        <v>5</v>
      </c>
      <c r="C350" s="321" t="s">
        <v>1721</v>
      </c>
      <c r="D350" s="321" t="s">
        <v>1725</v>
      </c>
      <c r="E350" s="321" t="s">
        <v>1174</v>
      </c>
      <c r="F350" s="316">
        <v>786000</v>
      </c>
      <c r="G350" s="316">
        <v>786000</v>
      </c>
      <c r="H350" s="124" t="str">
        <f t="shared" si="5"/>
        <v>06030220075180</v>
      </c>
    </row>
    <row r="351" spans="1:8" ht="76.5">
      <c r="A351" s="320" t="s">
        <v>1319</v>
      </c>
      <c r="B351" s="321" t="s">
        <v>5</v>
      </c>
      <c r="C351" s="321" t="s">
        <v>1721</v>
      </c>
      <c r="D351" s="321" t="s">
        <v>1725</v>
      </c>
      <c r="E351" s="321" t="s">
        <v>273</v>
      </c>
      <c r="F351" s="316">
        <v>77700</v>
      </c>
      <c r="G351" s="316">
        <v>77700</v>
      </c>
      <c r="H351" s="124" t="str">
        <f t="shared" si="5"/>
        <v>06030220075180100</v>
      </c>
    </row>
    <row r="352" spans="1:8" ht="38.25">
      <c r="A352" s="320" t="s">
        <v>1204</v>
      </c>
      <c r="B352" s="321" t="s">
        <v>5</v>
      </c>
      <c r="C352" s="321" t="s">
        <v>1721</v>
      </c>
      <c r="D352" s="321" t="s">
        <v>1725</v>
      </c>
      <c r="E352" s="321" t="s">
        <v>28</v>
      </c>
      <c r="F352" s="316">
        <v>77700</v>
      </c>
      <c r="G352" s="316">
        <v>77700</v>
      </c>
      <c r="H352" s="124" t="str">
        <f t="shared" si="5"/>
        <v>06030220075180120</v>
      </c>
    </row>
    <row r="353" spans="1:8" ht="25.5">
      <c r="A353" s="320" t="s">
        <v>953</v>
      </c>
      <c r="B353" s="321" t="s">
        <v>5</v>
      </c>
      <c r="C353" s="321" t="s">
        <v>1721</v>
      </c>
      <c r="D353" s="321" t="s">
        <v>1725</v>
      </c>
      <c r="E353" s="321" t="s">
        <v>324</v>
      </c>
      <c r="F353" s="316">
        <v>59689</v>
      </c>
      <c r="G353" s="316">
        <v>59689</v>
      </c>
      <c r="H353" s="124" t="str">
        <f t="shared" si="5"/>
        <v>06030220075180121</v>
      </c>
    </row>
    <row r="354" spans="1:8" ht="63.75">
      <c r="A354" s="320" t="s">
        <v>1054</v>
      </c>
      <c r="B354" s="321" t="s">
        <v>5</v>
      </c>
      <c r="C354" s="321" t="s">
        <v>1721</v>
      </c>
      <c r="D354" s="321" t="s">
        <v>1725</v>
      </c>
      <c r="E354" s="321" t="s">
        <v>1055</v>
      </c>
      <c r="F354" s="316">
        <v>18011</v>
      </c>
      <c r="G354" s="316">
        <v>18011</v>
      </c>
      <c r="H354" s="124" t="str">
        <f t="shared" si="5"/>
        <v>06030220075180129</v>
      </c>
    </row>
    <row r="355" spans="1:8" ht="38.25">
      <c r="A355" s="320" t="s">
        <v>1320</v>
      </c>
      <c r="B355" s="321" t="s">
        <v>5</v>
      </c>
      <c r="C355" s="321" t="s">
        <v>1721</v>
      </c>
      <c r="D355" s="321" t="s">
        <v>1725</v>
      </c>
      <c r="E355" s="321" t="s">
        <v>1321</v>
      </c>
      <c r="F355" s="316">
        <v>708300</v>
      </c>
      <c r="G355" s="316">
        <v>708300</v>
      </c>
      <c r="H355" s="124" t="str">
        <f t="shared" si="5"/>
        <v>06030220075180200</v>
      </c>
    </row>
    <row r="356" spans="1:8" ht="38.25">
      <c r="A356" s="320" t="s">
        <v>1197</v>
      </c>
      <c r="B356" s="321" t="s">
        <v>5</v>
      </c>
      <c r="C356" s="321" t="s">
        <v>1721</v>
      </c>
      <c r="D356" s="321" t="s">
        <v>1725</v>
      </c>
      <c r="E356" s="321" t="s">
        <v>1198</v>
      </c>
      <c r="F356" s="316">
        <v>708300</v>
      </c>
      <c r="G356" s="316">
        <v>708300</v>
      </c>
      <c r="H356" s="124" t="str">
        <f t="shared" si="5"/>
        <v>06030220075180240</v>
      </c>
    </row>
    <row r="357" spans="1:8">
      <c r="A357" s="320" t="s">
        <v>1224</v>
      </c>
      <c r="B357" s="321" t="s">
        <v>5</v>
      </c>
      <c r="C357" s="321" t="s">
        <v>1721</v>
      </c>
      <c r="D357" s="321" t="s">
        <v>1725</v>
      </c>
      <c r="E357" s="321" t="s">
        <v>329</v>
      </c>
      <c r="F357" s="316">
        <v>708300</v>
      </c>
      <c r="G357" s="316">
        <v>708300</v>
      </c>
      <c r="H357" s="124" t="str">
        <f t="shared" si="5"/>
        <v>06030220075180244</v>
      </c>
    </row>
    <row r="358" spans="1:8">
      <c r="A358" s="320" t="s">
        <v>249</v>
      </c>
      <c r="B358" s="321" t="s">
        <v>5</v>
      </c>
      <c r="C358" s="321" t="s">
        <v>1148</v>
      </c>
      <c r="D358" s="321" t="s">
        <v>1174</v>
      </c>
      <c r="E358" s="321" t="s">
        <v>1174</v>
      </c>
      <c r="F358" s="316">
        <v>150000</v>
      </c>
      <c r="G358" s="316">
        <v>150000</v>
      </c>
      <c r="H358" s="124" t="str">
        <f t="shared" si="5"/>
        <v>0800</v>
      </c>
    </row>
    <row r="359" spans="1:8">
      <c r="A359" s="320" t="s">
        <v>209</v>
      </c>
      <c r="B359" s="321" t="s">
        <v>5</v>
      </c>
      <c r="C359" s="321" t="s">
        <v>392</v>
      </c>
      <c r="D359" s="321" t="s">
        <v>1174</v>
      </c>
      <c r="E359" s="321" t="s">
        <v>1174</v>
      </c>
      <c r="F359" s="316">
        <v>150000</v>
      </c>
      <c r="G359" s="316">
        <v>150000</v>
      </c>
      <c r="H359" s="124" t="str">
        <f t="shared" si="5"/>
        <v>0801</v>
      </c>
    </row>
    <row r="360" spans="1:8" ht="51">
      <c r="A360" s="320" t="s">
        <v>1726</v>
      </c>
      <c r="B360" s="321" t="s">
        <v>5</v>
      </c>
      <c r="C360" s="321" t="s">
        <v>392</v>
      </c>
      <c r="D360" s="321" t="s">
        <v>1727</v>
      </c>
      <c r="E360" s="321" t="s">
        <v>1174</v>
      </c>
      <c r="F360" s="316">
        <v>150000</v>
      </c>
      <c r="G360" s="316">
        <v>150000</v>
      </c>
      <c r="H360" s="124" t="str">
        <f t="shared" si="5"/>
        <v>08011300000000</v>
      </c>
    </row>
    <row r="361" spans="1:8" ht="38.25">
      <c r="A361" s="320" t="s">
        <v>1728</v>
      </c>
      <c r="B361" s="321" t="s">
        <v>5</v>
      </c>
      <c r="C361" s="321" t="s">
        <v>392</v>
      </c>
      <c r="D361" s="321" t="s">
        <v>1729</v>
      </c>
      <c r="E361" s="321" t="s">
        <v>1174</v>
      </c>
      <c r="F361" s="316">
        <v>150000</v>
      </c>
      <c r="G361" s="316">
        <v>150000</v>
      </c>
      <c r="H361" s="124" t="str">
        <f t="shared" si="5"/>
        <v>08011310000000</v>
      </c>
    </row>
    <row r="362" spans="1:8" ht="127.5">
      <c r="A362" s="320" t="s">
        <v>1730</v>
      </c>
      <c r="B362" s="321" t="s">
        <v>5</v>
      </c>
      <c r="C362" s="321" t="s">
        <v>392</v>
      </c>
      <c r="D362" s="321" t="s">
        <v>1731</v>
      </c>
      <c r="E362" s="321" t="s">
        <v>1174</v>
      </c>
      <c r="F362" s="316">
        <v>150000</v>
      </c>
      <c r="G362" s="316">
        <v>150000</v>
      </c>
      <c r="H362" s="124" t="str">
        <f t="shared" si="5"/>
        <v>08011310080010</v>
      </c>
    </row>
    <row r="363" spans="1:8" ht="38.25">
      <c r="A363" s="320" t="s">
        <v>1328</v>
      </c>
      <c r="B363" s="321" t="s">
        <v>5</v>
      </c>
      <c r="C363" s="321" t="s">
        <v>392</v>
      </c>
      <c r="D363" s="321" t="s">
        <v>1731</v>
      </c>
      <c r="E363" s="321" t="s">
        <v>1329</v>
      </c>
      <c r="F363" s="316">
        <v>150000</v>
      </c>
      <c r="G363" s="316">
        <v>150000</v>
      </c>
      <c r="H363" s="124" t="str">
        <f t="shared" si="5"/>
        <v>08011310080010600</v>
      </c>
    </row>
    <row r="364" spans="1:8" ht="63.75">
      <c r="A364" s="320" t="s">
        <v>1973</v>
      </c>
      <c r="B364" s="321" t="s">
        <v>5</v>
      </c>
      <c r="C364" s="321" t="s">
        <v>392</v>
      </c>
      <c r="D364" s="321" t="s">
        <v>1731</v>
      </c>
      <c r="E364" s="321" t="s">
        <v>1732</v>
      </c>
      <c r="F364" s="316">
        <v>150000</v>
      </c>
      <c r="G364" s="316">
        <v>150000</v>
      </c>
      <c r="H364" s="124" t="str">
        <f t="shared" si="5"/>
        <v>08011310080010630</v>
      </c>
    </row>
    <row r="365" spans="1:8" ht="38.25">
      <c r="A365" s="320" t="s">
        <v>1733</v>
      </c>
      <c r="B365" s="321" t="s">
        <v>5</v>
      </c>
      <c r="C365" s="321" t="s">
        <v>392</v>
      </c>
      <c r="D365" s="321" t="s">
        <v>1731</v>
      </c>
      <c r="E365" s="321" t="s">
        <v>1734</v>
      </c>
      <c r="F365" s="316">
        <v>150000</v>
      </c>
      <c r="G365" s="316">
        <v>150000</v>
      </c>
      <c r="H365" s="124" t="str">
        <f t="shared" si="5"/>
        <v>08011310080010633</v>
      </c>
    </row>
    <row r="366" spans="1:8">
      <c r="A366" s="320" t="s">
        <v>141</v>
      </c>
      <c r="B366" s="321" t="s">
        <v>5</v>
      </c>
      <c r="C366" s="321" t="s">
        <v>1143</v>
      </c>
      <c r="D366" s="321" t="s">
        <v>1174</v>
      </c>
      <c r="E366" s="321" t="s">
        <v>1174</v>
      </c>
      <c r="F366" s="316">
        <v>911400</v>
      </c>
      <c r="G366" s="316">
        <v>911400</v>
      </c>
      <c r="H366" s="124" t="str">
        <f t="shared" si="5"/>
        <v>1000</v>
      </c>
    </row>
    <row r="367" spans="1:8" ht="25.5">
      <c r="A367" s="320" t="s">
        <v>63</v>
      </c>
      <c r="B367" s="321" t="s">
        <v>5</v>
      </c>
      <c r="C367" s="321" t="s">
        <v>394</v>
      </c>
      <c r="D367" s="321" t="s">
        <v>1174</v>
      </c>
      <c r="E367" s="321" t="s">
        <v>1174</v>
      </c>
      <c r="F367" s="316">
        <v>911400</v>
      </c>
      <c r="G367" s="316">
        <v>911400</v>
      </c>
      <c r="H367" s="124" t="str">
        <f t="shared" si="5"/>
        <v>1006</v>
      </c>
    </row>
    <row r="368" spans="1:8" ht="38.25">
      <c r="A368" s="320" t="s">
        <v>599</v>
      </c>
      <c r="B368" s="321" t="s">
        <v>5</v>
      </c>
      <c r="C368" s="321" t="s">
        <v>394</v>
      </c>
      <c r="D368" s="321" t="s">
        <v>1006</v>
      </c>
      <c r="E368" s="321" t="s">
        <v>1174</v>
      </c>
      <c r="F368" s="316">
        <v>911400</v>
      </c>
      <c r="G368" s="316">
        <v>911400</v>
      </c>
      <c r="H368" s="124" t="str">
        <f t="shared" si="5"/>
        <v>10068000000000</v>
      </c>
    </row>
    <row r="369" spans="1:8" ht="51">
      <c r="A369" s="320" t="s">
        <v>600</v>
      </c>
      <c r="B369" s="321" t="s">
        <v>5</v>
      </c>
      <c r="C369" s="321" t="s">
        <v>394</v>
      </c>
      <c r="D369" s="321" t="s">
        <v>1008</v>
      </c>
      <c r="E369" s="321" t="s">
        <v>1174</v>
      </c>
      <c r="F369" s="316">
        <v>911400</v>
      </c>
      <c r="G369" s="316">
        <v>911400</v>
      </c>
      <c r="H369" s="124" t="str">
        <f t="shared" ref="H369:H429" si="6">CONCATENATE(C369,,D369,E369)</f>
        <v>10068020000000</v>
      </c>
    </row>
    <row r="370" spans="1:8" ht="89.25">
      <c r="A370" s="320" t="s">
        <v>1350</v>
      </c>
      <c r="B370" s="321" t="s">
        <v>5</v>
      </c>
      <c r="C370" s="321" t="s">
        <v>394</v>
      </c>
      <c r="D370" s="321" t="s">
        <v>1351</v>
      </c>
      <c r="E370" s="321" t="s">
        <v>1174</v>
      </c>
      <c r="F370" s="316">
        <v>911400</v>
      </c>
      <c r="G370" s="316">
        <v>911400</v>
      </c>
      <c r="H370" s="124" t="str">
        <f t="shared" si="6"/>
        <v>10068020002890</v>
      </c>
    </row>
    <row r="371" spans="1:8" ht="76.5">
      <c r="A371" s="320" t="s">
        <v>1319</v>
      </c>
      <c r="B371" s="321" t="s">
        <v>5</v>
      </c>
      <c r="C371" s="321" t="s">
        <v>394</v>
      </c>
      <c r="D371" s="321" t="s">
        <v>1351</v>
      </c>
      <c r="E371" s="321" t="s">
        <v>273</v>
      </c>
      <c r="F371" s="316">
        <v>802400</v>
      </c>
      <c r="G371" s="316">
        <v>901400</v>
      </c>
      <c r="H371" s="124" t="str">
        <f t="shared" si="6"/>
        <v>10068020002890100</v>
      </c>
    </row>
    <row r="372" spans="1:8" ht="38.25">
      <c r="A372" s="320" t="s">
        <v>1204</v>
      </c>
      <c r="B372" s="321" t="s">
        <v>5</v>
      </c>
      <c r="C372" s="321" t="s">
        <v>394</v>
      </c>
      <c r="D372" s="321" t="s">
        <v>1351</v>
      </c>
      <c r="E372" s="321" t="s">
        <v>28</v>
      </c>
      <c r="F372" s="316">
        <v>802400</v>
      </c>
      <c r="G372" s="316">
        <v>901400</v>
      </c>
      <c r="H372" s="124" t="str">
        <f t="shared" si="6"/>
        <v>10068020002890120</v>
      </c>
    </row>
    <row r="373" spans="1:8" ht="25.5">
      <c r="A373" s="320" t="s">
        <v>953</v>
      </c>
      <c r="B373" s="321" t="s">
        <v>5</v>
      </c>
      <c r="C373" s="321" t="s">
        <v>394</v>
      </c>
      <c r="D373" s="321" t="s">
        <v>1351</v>
      </c>
      <c r="E373" s="321" t="s">
        <v>324</v>
      </c>
      <c r="F373" s="316">
        <v>596893</v>
      </c>
      <c r="G373" s="316">
        <v>596893</v>
      </c>
      <c r="H373" s="124" t="str">
        <f t="shared" si="6"/>
        <v>10068020002890121</v>
      </c>
    </row>
    <row r="374" spans="1:8" ht="51">
      <c r="A374" s="320" t="s">
        <v>325</v>
      </c>
      <c r="B374" s="321" t="s">
        <v>5</v>
      </c>
      <c r="C374" s="321" t="s">
        <v>394</v>
      </c>
      <c r="D374" s="321" t="s">
        <v>1351</v>
      </c>
      <c r="E374" s="321" t="s">
        <v>326</v>
      </c>
      <c r="F374" s="316">
        <v>25200</v>
      </c>
      <c r="G374" s="316">
        <v>124200</v>
      </c>
      <c r="H374" s="124" t="str">
        <f t="shared" si="6"/>
        <v>10068020002890122</v>
      </c>
    </row>
    <row r="375" spans="1:8" ht="63.75">
      <c r="A375" s="320" t="s">
        <v>1054</v>
      </c>
      <c r="B375" s="321" t="s">
        <v>5</v>
      </c>
      <c r="C375" s="321" t="s">
        <v>394</v>
      </c>
      <c r="D375" s="321" t="s">
        <v>1351</v>
      </c>
      <c r="E375" s="321" t="s">
        <v>1055</v>
      </c>
      <c r="F375" s="316">
        <v>180307</v>
      </c>
      <c r="G375" s="316">
        <v>180307</v>
      </c>
      <c r="H375" s="124" t="str">
        <f t="shared" si="6"/>
        <v>10068020002890129</v>
      </c>
    </row>
    <row r="376" spans="1:8" ht="38.25">
      <c r="A376" s="320" t="s">
        <v>1320</v>
      </c>
      <c r="B376" s="321" t="s">
        <v>5</v>
      </c>
      <c r="C376" s="321" t="s">
        <v>394</v>
      </c>
      <c r="D376" s="321" t="s">
        <v>1351</v>
      </c>
      <c r="E376" s="321" t="s">
        <v>1321</v>
      </c>
      <c r="F376" s="316">
        <v>109000</v>
      </c>
      <c r="G376" s="316">
        <v>10000</v>
      </c>
      <c r="H376" s="124" t="str">
        <f t="shared" si="6"/>
        <v>10068020002890200</v>
      </c>
    </row>
    <row r="377" spans="1:8" ht="38.25">
      <c r="A377" s="320" t="s">
        <v>1197</v>
      </c>
      <c r="B377" s="321" t="s">
        <v>5</v>
      </c>
      <c r="C377" s="321" t="s">
        <v>394</v>
      </c>
      <c r="D377" s="321" t="s">
        <v>1351</v>
      </c>
      <c r="E377" s="321" t="s">
        <v>1198</v>
      </c>
      <c r="F377" s="316">
        <v>109000</v>
      </c>
      <c r="G377" s="316">
        <v>10000</v>
      </c>
      <c r="H377" s="124" t="str">
        <f t="shared" si="6"/>
        <v>10068020002890240</v>
      </c>
    </row>
    <row r="378" spans="1:8">
      <c r="A378" s="320" t="s">
        <v>1224</v>
      </c>
      <c r="B378" s="321" t="s">
        <v>5</v>
      </c>
      <c r="C378" s="321" t="s">
        <v>394</v>
      </c>
      <c r="D378" s="321" t="s">
        <v>1351</v>
      </c>
      <c r="E378" s="321" t="s">
        <v>329</v>
      </c>
      <c r="F378" s="316">
        <v>109000</v>
      </c>
      <c r="G378" s="316">
        <v>10000</v>
      </c>
      <c r="H378" s="124" t="str">
        <f t="shared" si="6"/>
        <v>10068020002890244</v>
      </c>
    </row>
    <row r="379" spans="1:8" ht="25.5">
      <c r="A379" s="320" t="s">
        <v>1062</v>
      </c>
      <c r="B379" s="321" t="s">
        <v>354</v>
      </c>
      <c r="C379" s="321" t="s">
        <v>1174</v>
      </c>
      <c r="D379" s="321" t="s">
        <v>1174</v>
      </c>
      <c r="E379" s="321" t="s">
        <v>1174</v>
      </c>
      <c r="F379" s="316">
        <v>8316621</v>
      </c>
      <c r="G379" s="316">
        <v>8316621</v>
      </c>
      <c r="H379" s="124" t="str">
        <f t="shared" si="6"/>
        <v/>
      </c>
    </row>
    <row r="380" spans="1:8">
      <c r="A380" s="320" t="s">
        <v>234</v>
      </c>
      <c r="B380" s="321" t="s">
        <v>354</v>
      </c>
      <c r="C380" s="321" t="s">
        <v>1135</v>
      </c>
      <c r="D380" s="321" t="s">
        <v>1174</v>
      </c>
      <c r="E380" s="321" t="s">
        <v>1174</v>
      </c>
      <c r="F380" s="316">
        <v>8316621</v>
      </c>
      <c r="G380" s="316">
        <v>8316621</v>
      </c>
      <c r="H380" s="124" t="str">
        <f t="shared" si="6"/>
        <v>0100</v>
      </c>
    </row>
    <row r="381" spans="1:8">
      <c r="A381" s="320" t="s">
        <v>217</v>
      </c>
      <c r="B381" s="321" t="s">
        <v>354</v>
      </c>
      <c r="C381" s="321" t="s">
        <v>337</v>
      </c>
      <c r="D381" s="321" t="s">
        <v>1174</v>
      </c>
      <c r="E381" s="321" t="s">
        <v>1174</v>
      </c>
      <c r="F381" s="316">
        <v>8316621</v>
      </c>
      <c r="G381" s="316">
        <v>8316621</v>
      </c>
      <c r="H381" s="124" t="str">
        <f t="shared" si="6"/>
        <v>0113</v>
      </c>
    </row>
    <row r="382" spans="1:8" ht="25.5">
      <c r="A382" s="320" t="s">
        <v>601</v>
      </c>
      <c r="B382" s="321" t="s">
        <v>354</v>
      </c>
      <c r="C382" s="321" t="s">
        <v>337</v>
      </c>
      <c r="D382" s="321" t="s">
        <v>1011</v>
      </c>
      <c r="E382" s="321" t="s">
        <v>1174</v>
      </c>
      <c r="F382" s="316">
        <v>8316621</v>
      </c>
      <c r="G382" s="316">
        <v>8316621</v>
      </c>
      <c r="H382" s="124" t="str">
        <f t="shared" si="6"/>
        <v>01139000000000</v>
      </c>
    </row>
    <row r="383" spans="1:8" ht="38.25">
      <c r="A383" s="320" t="s">
        <v>1063</v>
      </c>
      <c r="B383" s="321" t="s">
        <v>354</v>
      </c>
      <c r="C383" s="321" t="s">
        <v>337</v>
      </c>
      <c r="D383" s="321" t="s">
        <v>1064</v>
      </c>
      <c r="E383" s="321" t="s">
        <v>1174</v>
      </c>
      <c r="F383" s="316">
        <v>8316621</v>
      </c>
      <c r="G383" s="316">
        <v>8316621</v>
      </c>
      <c r="H383" s="124" t="str">
        <f t="shared" si="6"/>
        <v>01139070000000</v>
      </c>
    </row>
    <row r="384" spans="1:8" ht="38.25">
      <c r="A384" s="320" t="s">
        <v>1063</v>
      </c>
      <c r="B384" s="321" t="s">
        <v>354</v>
      </c>
      <c r="C384" s="321" t="s">
        <v>337</v>
      </c>
      <c r="D384" s="321" t="s">
        <v>1076</v>
      </c>
      <c r="E384" s="321" t="s">
        <v>1174</v>
      </c>
      <c r="F384" s="316">
        <v>8086621</v>
      </c>
      <c r="G384" s="316">
        <v>8086621</v>
      </c>
      <c r="H384" s="124" t="str">
        <f t="shared" si="6"/>
        <v>01139070040000</v>
      </c>
    </row>
    <row r="385" spans="1:8" ht="76.5">
      <c r="A385" s="320" t="s">
        <v>1319</v>
      </c>
      <c r="B385" s="321" t="s">
        <v>354</v>
      </c>
      <c r="C385" s="321" t="s">
        <v>337</v>
      </c>
      <c r="D385" s="321" t="s">
        <v>1076</v>
      </c>
      <c r="E385" s="321" t="s">
        <v>273</v>
      </c>
      <c r="F385" s="316">
        <v>7676847</v>
      </c>
      <c r="G385" s="316">
        <v>7676847</v>
      </c>
      <c r="H385" s="124" t="str">
        <f t="shared" si="6"/>
        <v>01139070040000100</v>
      </c>
    </row>
    <row r="386" spans="1:8" ht="38.25">
      <c r="A386" s="320" t="s">
        <v>1204</v>
      </c>
      <c r="B386" s="321" t="s">
        <v>354</v>
      </c>
      <c r="C386" s="321" t="s">
        <v>337</v>
      </c>
      <c r="D386" s="321" t="s">
        <v>1076</v>
      </c>
      <c r="E386" s="321" t="s">
        <v>28</v>
      </c>
      <c r="F386" s="316">
        <v>7676847</v>
      </c>
      <c r="G386" s="316">
        <v>7676847</v>
      </c>
      <c r="H386" s="124" t="str">
        <f t="shared" si="6"/>
        <v>01139070040000120</v>
      </c>
    </row>
    <row r="387" spans="1:8" ht="25.5">
      <c r="A387" s="320" t="s">
        <v>953</v>
      </c>
      <c r="B387" s="321" t="s">
        <v>354</v>
      </c>
      <c r="C387" s="321" t="s">
        <v>337</v>
      </c>
      <c r="D387" s="321" t="s">
        <v>1076</v>
      </c>
      <c r="E387" s="321" t="s">
        <v>324</v>
      </c>
      <c r="F387" s="316">
        <v>5880835</v>
      </c>
      <c r="G387" s="316">
        <v>5880835</v>
      </c>
      <c r="H387" s="124" t="str">
        <f t="shared" si="6"/>
        <v>01139070040000121</v>
      </c>
    </row>
    <row r="388" spans="1:8" ht="51">
      <c r="A388" s="320" t="s">
        <v>325</v>
      </c>
      <c r="B388" s="321" t="s">
        <v>354</v>
      </c>
      <c r="C388" s="321" t="s">
        <v>337</v>
      </c>
      <c r="D388" s="321" t="s">
        <v>1076</v>
      </c>
      <c r="E388" s="321" t="s">
        <v>326</v>
      </c>
      <c r="F388" s="316">
        <v>20000</v>
      </c>
      <c r="G388" s="316">
        <v>20000</v>
      </c>
      <c r="H388" s="124" t="str">
        <f t="shared" si="6"/>
        <v>01139070040000122</v>
      </c>
    </row>
    <row r="389" spans="1:8" ht="63.75">
      <c r="A389" s="320" t="s">
        <v>1054</v>
      </c>
      <c r="B389" s="321" t="s">
        <v>354</v>
      </c>
      <c r="C389" s="321" t="s">
        <v>337</v>
      </c>
      <c r="D389" s="321" t="s">
        <v>1076</v>
      </c>
      <c r="E389" s="321" t="s">
        <v>1055</v>
      </c>
      <c r="F389" s="316">
        <v>1776012</v>
      </c>
      <c r="G389" s="316">
        <v>1776012</v>
      </c>
      <c r="H389" s="124" t="str">
        <f t="shared" si="6"/>
        <v>01139070040000129</v>
      </c>
    </row>
    <row r="390" spans="1:8" ht="38.25">
      <c r="A390" s="320" t="s">
        <v>1320</v>
      </c>
      <c r="B390" s="321" t="s">
        <v>354</v>
      </c>
      <c r="C390" s="321" t="s">
        <v>337</v>
      </c>
      <c r="D390" s="321" t="s">
        <v>1076</v>
      </c>
      <c r="E390" s="321" t="s">
        <v>1321</v>
      </c>
      <c r="F390" s="316">
        <v>409774</v>
      </c>
      <c r="G390" s="316">
        <v>409774</v>
      </c>
      <c r="H390" s="124" t="str">
        <f t="shared" si="6"/>
        <v>01139070040000200</v>
      </c>
    </row>
    <row r="391" spans="1:8" ht="38.25">
      <c r="A391" s="320" t="s">
        <v>1197</v>
      </c>
      <c r="B391" s="321" t="s">
        <v>354</v>
      </c>
      <c r="C391" s="321" t="s">
        <v>337</v>
      </c>
      <c r="D391" s="321" t="s">
        <v>1076</v>
      </c>
      <c r="E391" s="321" t="s">
        <v>1198</v>
      </c>
      <c r="F391" s="316">
        <v>409774</v>
      </c>
      <c r="G391" s="316">
        <v>409774</v>
      </c>
      <c r="H391" s="124" t="str">
        <f t="shared" si="6"/>
        <v>01139070040000240</v>
      </c>
    </row>
    <row r="392" spans="1:8">
      <c r="A392" s="320" t="s">
        <v>1224</v>
      </c>
      <c r="B392" s="321" t="s">
        <v>354</v>
      </c>
      <c r="C392" s="321" t="s">
        <v>337</v>
      </c>
      <c r="D392" s="321" t="s">
        <v>1076</v>
      </c>
      <c r="E392" s="321" t="s">
        <v>329</v>
      </c>
      <c r="F392" s="316">
        <v>409774</v>
      </c>
      <c r="G392" s="316">
        <v>409774</v>
      </c>
      <c r="H392" s="124" t="str">
        <f t="shared" si="6"/>
        <v>01139070040000244</v>
      </c>
    </row>
    <row r="393" spans="1:8" ht="63.75">
      <c r="A393" s="320" t="s">
        <v>1145</v>
      </c>
      <c r="B393" s="321" t="s">
        <v>354</v>
      </c>
      <c r="C393" s="321" t="s">
        <v>337</v>
      </c>
      <c r="D393" s="321" t="s">
        <v>1146</v>
      </c>
      <c r="E393" s="321" t="s">
        <v>1174</v>
      </c>
      <c r="F393" s="316">
        <v>230000</v>
      </c>
      <c r="G393" s="316">
        <v>230000</v>
      </c>
      <c r="H393" s="124" t="str">
        <f t="shared" si="6"/>
        <v>01139070047000</v>
      </c>
    </row>
    <row r="394" spans="1:8" ht="76.5">
      <c r="A394" s="320" t="s">
        <v>1319</v>
      </c>
      <c r="B394" s="321" t="s">
        <v>354</v>
      </c>
      <c r="C394" s="321" t="s">
        <v>337</v>
      </c>
      <c r="D394" s="321" t="s">
        <v>1146</v>
      </c>
      <c r="E394" s="321" t="s">
        <v>273</v>
      </c>
      <c r="F394" s="316">
        <v>230000</v>
      </c>
      <c r="G394" s="316">
        <v>230000</v>
      </c>
      <c r="H394" s="124" t="str">
        <f t="shared" si="6"/>
        <v>01139070047000100</v>
      </c>
    </row>
    <row r="395" spans="1:8" ht="38.25">
      <c r="A395" s="320" t="s">
        <v>1204</v>
      </c>
      <c r="B395" s="321" t="s">
        <v>354</v>
      </c>
      <c r="C395" s="321" t="s">
        <v>337</v>
      </c>
      <c r="D395" s="321" t="s">
        <v>1146</v>
      </c>
      <c r="E395" s="321" t="s">
        <v>28</v>
      </c>
      <c r="F395" s="316">
        <v>230000</v>
      </c>
      <c r="G395" s="316">
        <v>230000</v>
      </c>
      <c r="H395" s="124" t="str">
        <f t="shared" si="6"/>
        <v>01139070047000120</v>
      </c>
    </row>
    <row r="396" spans="1:8" ht="51">
      <c r="A396" s="320" t="s">
        <v>325</v>
      </c>
      <c r="B396" s="321" t="s">
        <v>354</v>
      </c>
      <c r="C396" s="321" t="s">
        <v>337</v>
      </c>
      <c r="D396" s="321" t="s">
        <v>1146</v>
      </c>
      <c r="E396" s="321" t="s">
        <v>326</v>
      </c>
      <c r="F396" s="316">
        <v>230000</v>
      </c>
      <c r="G396" s="316">
        <v>230000</v>
      </c>
      <c r="H396" s="124" t="str">
        <f t="shared" si="6"/>
        <v>01139070047000122</v>
      </c>
    </row>
    <row r="397" spans="1:8" ht="25.5">
      <c r="A397" s="320" t="s">
        <v>253</v>
      </c>
      <c r="B397" s="321" t="s">
        <v>201</v>
      </c>
      <c r="C397" s="321" t="s">
        <v>1174</v>
      </c>
      <c r="D397" s="321" t="s">
        <v>1174</v>
      </c>
      <c r="E397" s="321" t="s">
        <v>1174</v>
      </c>
      <c r="F397" s="316">
        <v>5499200</v>
      </c>
      <c r="G397" s="316">
        <v>5499200</v>
      </c>
      <c r="H397" s="124" t="str">
        <f t="shared" si="6"/>
        <v/>
      </c>
    </row>
    <row r="398" spans="1:8" ht="25.5">
      <c r="A398" s="320" t="s">
        <v>239</v>
      </c>
      <c r="B398" s="321" t="s">
        <v>201</v>
      </c>
      <c r="C398" s="321" t="s">
        <v>1141</v>
      </c>
      <c r="D398" s="321" t="s">
        <v>1174</v>
      </c>
      <c r="E398" s="321" t="s">
        <v>1174</v>
      </c>
      <c r="F398" s="316">
        <v>5499200</v>
      </c>
      <c r="G398" s="316">
        <v>5499200</v>
      </c>
      <c r="H398" s="124" t="str">
        <f t="shared" si="6"/>
        <v>0500</v>
      </c>
    </row>
    <row r="399" spans="1:8" ht="25.5">
      <c r="A399" s="320" t="s">
        <v>151</v>
      </c>
      <c r="B399" s="321" t="s">
        <v>201</v>
      </c>
      <c r="C399" s="321" t="s">
        <v>389</v>
      </c>
      <c r="D399" s="321" t="s">
        <v>1174</v>
      </c>
      <c r="E399" s="321" t="s">
        <v>1174</v>
      </c>
      <c r="F399" s="316">
        <v>5499200</v>
      </c>
      <c r="G399" s="316">
        <v>5499200</v>
      </c>
      <c r="H399" s="124" t="str">
        <f t="shared" si="6"/>
        <v>0505</v>
      </c>
    </row>
    <row r="400" spans="1:8" ht="25.5">
      <c r="A400" s="320" t="s">
        <v>601</v>
      </c>
      <c r="B400" s="321" t="s">
        <v>201</v>
      </c>
      <c r="C400" s="321" t="s">
        <v>389</v>
      </c>
      <c r="D400" s="321" t="s">
        <v>1011</v>
      </c>
      <c r="E400" s="321" t="s">
        <v>1174</v>
      </c>
      <c r="F400" s="316">
        <v>5499200</v>
      </c>
      <c r="G400" s="316">
        <v>5499200</v>
      </c>
      <c r="H400" s="124" t="str">
        <f t="shared" si="6"/>
        <v>05059000000000</v>
      </c>
    </row>
    <row r="401" spans="1:8" ht="51">
      <c r="A401" s="320" t="s">
        <v>390</v>
      </c>
      <c r="B401" s="321" t="s">
        <v>201</v>
      </c>
      <c r="C401" s="321" t="s">
        <v>389</v>
      </c>
      <c r="D401" s="321" t="s">
        <v>1013</v>
      </c>
      <c r="E401" s="321" t="s">
        <v>1174</v>
      </c>
      <c r="F401" s="316">
        <v>5499200</v>
      </c>
      <c r="G401" s="316">
        <v>5499200</v>
      </c>
      <c r="H401" s="124" t="str">
        <f t="shared" si="6"/>
        <v>05059050000000</v>
      </c>
    </row>
    <row r="402" spans="1:8" ht="51">
      <c r="A402" s="320" t="s">
        <v>390</v>
      </c>
      <c r="B402" s="321" t="s">
        <v>201</v>
      </c>
      <c r="C402" s="321" t="s">
        <v>389</v>
      </c>
      <c r="D402" s="321" t="s">
        <v>694</v>
      </c>
      <c r="E402" s="321" t="s">
        <v>1174</v>
      </c>
      <c r="F402" s="316">
        <v>5379200</v>
      </c>
      <c r="G402" s="316">
        <v>5379200</v>
      </c>
      <c r="H402" s="124" t="str">
        <f t="shared" si="6"/>
        <v>05059050040000</v>
      </c>
    </row>
    <row r="403" spans="1:8" ht="76.5">
      <c r="A403" s="320" t="s">
        <v>1319</v>
      </c>
      <c r="B403" s="321" t="s">
        <v>201</v>
      </c>
      <c r="C403" s="321" t="s">
        <v>389</v>
      </c>
      <c r="D403" s="321" t="s">
        <v>694</v>
      </c>
      <c r="E403" s="321" t="s">
        <v>273</v>
      </c>
      <c r="F403" s="316">
        <v>5003677</v>
      </c>
      <c r="G403" s="316">
        <v>5003677</v>
      </c>
      <c r="H403" s="124" t="str">
        <f t="shared" si="6"/>
        <v>05059050040000100</v>
      </c>
    </row>
    <row r="404" spans="1:8" ht="25.5">
      <c r="A404" s="320" t="s">
        <v>1191</v>
      </c>
      <c r="B404" s="321" t="s">
        <v>201</v>
      </c>
      <c r="C404" s="321" t="s">
        <v>389</v>
      </c>
      <c r="D404" s="321" t="s">
        <v>694</v>
      </c>
      <c r="E404" s="321" t="s">
        <v>133</v>
      </c>
      <c r="F404" s="316">
        <v>5003677</v>
      </c>
      <c r="G404" s="316">
        <v>5003677</v>
      </c>
      <c r="H404" s="124" t="str">
        <f t="shared" si="6"/>
        <v>05059050040000110</v>
      </c>
    </row>
    <row r="405" spans="1:8">
      <c r="A405" s="320" t="s">
        <v>1138</v>
      </c>
      <c r="B405" s="321" t="s">
        <v>201</v>
      </c>
      <c r="C405" s="321" t="s">
        <v>389</v>
      </c>
      <c r="D405" s="321" t="s">
        <v>694</v>
      </c>
      <c r="E405" s="321" t="s">
        <v>342</v>
      </c>
      <c r="F405" s="316">
        <v>3781702</v>
      </c>
      <c r="G405" s="316">
        <v>3781702</v>
      </c>
      <c r="H405" s="124" t="str">
        <f t="shared" si="6"/>
        <v>05059050040000111</v>
      </c>
    </row>
    <row r="406" spans="1:8" ht="25.5">
      <c r="A406" s="320" t="s">
        <v>1147</v>
      </c>
      <c r="B406" s="321" t="s">
        <v>201</v>
      </c>
      <c r="C406" s="321" t="s">
        <v>389</v>
      </c>
      <c r="D406" s="321" t="s">
        <v>694</v>
      </c>
      <c r="E406" s="321" t="s">
        <v>391</v>
      </c>
      <c r="F406" s="316">
        <v>79901</v>
      </c>
      <c r="G406" s="316">
        <v>79901</v>
      </c>
      <c r="H406" s="124" t="str">
        <f t="shared" si="6"/>
        <v>05059050040000112</v>
      </c>
    </row>
    <row r="407" spans="1:8" ht="51">
      <c r="A407" s="320" t="s">
        <v>1139</v>
      </c>
      <c r="B407" s="321" t="s">
        <v>201</v>
      </c>
      <c r="C407" s="321" t="s">
        <v>389</v>
      </c>
      <c r="D407" s="321" t="s">
        <v>694</v>
      </c>
      <c r="E407" s="321" t="s">
        <v>1056</v>
      </c>
      <c r="F407" s="316">
        <v>1142074</v>
      </c>
      <c r="G407" s="316">
        <v>1142074</v>
      </c>
      <c r="H407" s="124" t="str">
        <f t="shared" si="6"/>
        <v>05059050040000119</v>
      </c>
    </row>
    <row r="408" spans="1:8" ht="38.25">
      <c r="A408" s="320" t="s">
        <v>1320</v>
      </c>
      <c r="B408" s="321" t="s">
        <v>201</v>
      </c>
      <c r="C408" s="321" t="s">
        <v>389</v>
      </c>
      <c r="D408" s="321" t="s">
        <v>694</v>
      </c>
      <c r="E408" s="321" t="s">
        <v>1321</v>
      </c>
      <c r="F408" s="316">
        <v>375523</v>
      </c>
      <c r="G408" s="316">
        <v>375523</v>
      </c>
      <c r="H408" s="124" t="str">
        <f t="shared" si="6"/>
        <v>05059050040000200</v>
      </c>
    </row>
    <row r="409" spans="1:8" ht="38.25">
      <c r="A409" s="320" t="s">
        <v>1197</v>
      </c>
      <c r="B409" s="321" t="s">
        <v>201</v>
      </c>
      <c r="C409" s="321" t="s">
        <v>389</v>
      </c>
      <c r="D409" s="321" t="s">
        <v>694</v>
      </c>
      <c r="E409" s="321" t="s">
        <v>1198</v>
      </c>
      <c r="F409" s="316">
        <v>375523</v>
      </c>
      <c r="G409" s="316">
        <v>375523</v>
      </c>
      <c r="H409" s="124" t="str">
        <f t="shared" si="6"/>
        <v>05059050040000240</v>
      </c>
    </row>
    <row r="410" spans="1:8">
      <c r="A410" s="320" t="s">
        <v>1224</v>
      </c>
      <c r="B410" s="321" t="s">
        <v>201</v>
      </c>
      <c r="C410" s="321" t="s">
        <v>389</v>
      </c>
      <c r="D410" s="321" t="s">
        <v>694</v>
      </c>
      <c r="E410" s="321" t="s">
        <v>329</v>
      </c>
      <c r="F410" s="316">
        <v>375523</v>
      </c>
      <c r="G410" s="316">
        <v>375523</v>
      </c>
      <c r="H410" s="124" t="str">
        <f t="shared" si="6"/>
        <v>05059050040000244</v>
      </c>
    </row>
    <row r="411" spans="1:8" ht="76.5">
      <c r="A411" s="320" t="s">
        <v>563</v>
      </c>
      <c r="B411" s="321" t="s">
        <v>201</v>
      </c>
      <c r="C411" s="321" t="s">
        <v>389</v>
      </c>
      <c r="D411" s="321" t="s">
        <v>695</v>
      </c>
      <c r="E411" s="321" t="s">
        <v>1174</v>
      </c>
      <c r="F411" s="316">
        <v>120000</v>
      </c>
      <c r="G411" s="316">
        <v>120000</v>
      </c>
      <c r="H411" s="124" t="str">
        <f t="shared" si="6"/>
        <v>05059050047000</v>
      </c>
    </row>
    <row r="412" spans="1:8" ht="76.5">
      <c r="A412" s="320" t="s">
        <v>1319</v>
      </c>
      <c r="B412" s="321" t="s">
        <v>201</v>
      </c>
      <c r="C412" s="321" t="s">
        <v>389</v>
      </c>
      <c r="D412" s="321" t="s">
        <v>695</v>
      </c>
      <c r="E412" s="321" t="s">
        <v>273</v>
      </c>
      <c r="F412" s="316">
        <v>120000</v>
      </c>
      <c r="G412" s="316">
        <v>120000</v>
      </c>
      <c r="H412" s="124" t="str">
        <f t="shared" si="6"/>
        <v>05059050047000100</v>
      </c>
    </row>
    <row r="413" spans="1:8" ht="25.5">
      <c r="A413" s="320" t="s">
        <v>1191</v>
      </c>
      <c r="B413" s="321" t="s">
        <v>201</v>
      </c>
      <c r="C413" s="321" t="s">
        <v>389</v>
      </c>
      <c r="D413" s="321" t="s">
        <v>695</v>
      </c>
      <c r="E413" s="321" t="s">
        <v>133</v>
      </c>
      <c r="F413" s="316">
        <v>120000</v>
      </c>
      <c r="G413" s="316">
        <v>120000</v>
      </c>
      <c r="H413" s="124" t="str">
        <f t="shared" si="6"/>
        <v>05059050047000110</v>
      </c>
    </row>
    <row r="414" spans="1:8" ht="25.5">
      <c r="A414" s="320" t="s">
        <v>1147</v>
      </c>
      <c r="B414" s="321" t="s">
        <v>201</v>
      </c>
      <c r="C414" s="321" t="s">
        <v>389</v>
      </c>
      <c r="D414" s="321" t="s">
        <v>695</v>
      </c>
      <c r="E414" s="321" t="s">
        <v>391</v>
      </c>
      <c r="F414" s="316">
        <v>120000</v>
      </c>
      <c r="G414" s="316">
        <v>120000</v>
      </c>
      <c r="H414" s="124" t="str">
        <f t="shared" si="6"/>
        <v>05059050047000112</v>
      </c>
    </row>
    <row r="415" spans="1:8" ht="51">
      <c r="A415" s="320" t="s">
        <v>1352</v>
      </c>
      <c r="B415" s="321" t="s">
        <v>230</v>
      </c>
      <c r="C415" s="321" t="s">
        <v>1174</v>
      </c>
      <c r="D415" s="321" t="s">
        <v>1174</v>
      </c>
      <c r="E415" s="321" t="s">
        <v>1174</v>
      </c>
      <c r="F415" s="316">
        <v>302109720</v>
      </c>
      <c r="G415" s="316">
        <v>302109720</v>
      </c>
      <c r="H415" s="124" t="str">
        <f t="shared" si="6"/>
        <v/>
      </c>
    </row>
    <row r="416" spans="1:8">
      <c r="A416" s="320" t="s">
        <v>140</v>
      </c>
      <c r="B416" s="321" t="s">
        <v>230</v>
      </c>
      <c r="C416" s="321" t="s">
        <v>1142</v>
      </c>
      <c r="D416" s="321" t="s">
        <v>1174</v>
      </c>
      <c r="E416" s="321" t="s">
        <v>1174</v>
      </c>
      <c r="F416" s="316">
        <v>61849108</v>
      </c>
      <c r="G416" s="316">
        <v>61849108</v>
      </c>
      <c r="H416" s="124" t="str">
        <f t="shared" si="6"/>
        <v>0700</v>
      </c>
    </row>
    <row r="417" spans="1:8">
      <c r="A417" s="320" t="s">
        <v>1077</v>
      </c>
      <c r="B417" s="321" t="s">
        <v>230</v>
      </c>
      <c r="C417" s="321" t="s">
        <v>1078</v>
      </c>
      <c r="D417" s="321" t="s">
        <v>1174</v>
      </c>
      <c r="E417" s="321" t="s">
        <v>1174</v>
      </c>
      <c r="F417" s="316">
        <v>50671255</v>
      </c>
      <c r="G417" s="316">
        <v>50671255</v>
      </c>
      <c r="H417" s="124" t="str">
        <f t="shared" si="6"/>
        <v>0703</v>
      </c>
    </row>
    <row r="418" spans="1:8" ht="25.5">
      <c r="A418" s="320" t="s">
        <v>461</v>
      </c>
      <c r="B418" s="321" t="s">
        <v>230</v>
      </c>
      <c r="C418" s="321" t="s">
        <v>1078</v>
      </c>
      <c r="D418" s="321" t="s">
        <v>981</v>
      </c>
      <c r="E418" s="321" t="s">
        <v>1174</v>
      </c>
      <c r="F418" s="316">
        <v>50671255</v>
      </c>
      <c r="G418" s="316">
        <v>50671255</v>
      </c>
      <c r="H418" s="124" t="str">
        <f t="shared" si="6"/>
        <v>07030500000000</v>
      </c>
    </row>
    <row r="419" spans="1:8" ht="38.25">
      <c r="A419" s="320" t="s">
        <v>595</v>
      </c>
      <c r="B419" s="321" t="s">
        <v>230</v>
      </c>
      <c r="C419" s="321" t="s">
        <v>1078</v>
      </c>
      <c r="D419" s="321" t="s">
        <v>984</v>
      </c>
      <c r="E419" s="321" t="s">
        <v>1174</v>
      </c>
      <c r="F419" s="316">
        <v>50671255</v>
      </c>
      <c r="G419" s="316">
        <v>50671255</v>
      </c>
      <c r="H419" s="124" t="str">
        <f t="shared" si="6"/>
        <v>07030530000000</v>
      </c>
    </row>
    <row r="420" spans="1:8" ht="127.5">
      <c r="A420" s="320" t="s">
        <v>509</v>
      </c>
      <c r="B420" s="321" t="s">
        <v>230</v>
      </c>
      <c r="C420" s="321" t="s">
        <v>1078</v>
      </c>
      <c r="D420" s="321" t="s">
        <v>703</v>
      </c>
      <c r="E420" s="321" t="s">
        <v>1174</v>
      </c>
      <c r="F420" s="316">
        <v>36162465</v>
      </c>
      <c r="G420" s="316">
        <v>36162465</v>
      </c>
      <c r="H420" s="124" t="str">
        <f t="shared" si="6"/>
        <v>07030530040000</v>
      </c>
    </row>
    <row r="421" spans="1:8" ht="38.25">
      <c r="A421" s="320" t="s">
        <v>1328</v>
      </c>
      <c r="B421" s="321" t="s">
        <v>230</v>
      </c>
      <c r="C421" s="321" t="s">
        <v>1078</v>
      </c>
      <c r="D421" s="321" t="s">
        <v>703</v>
      </c>
      <c r="E421" s="321" t="s">
        <v>1329</v>
      </c>
      <c r="F421" s="316">
        <v>36162465</v>
      </c>
      <c r="G421" s="316">
        <v>36162465</v>
      </c>
      <c r="H421" s="124" t="str">
        <f t="shared" si="6"/>
        <v>07030530040000600</v>
      </c>
    </row>
    <row r="422" spans="1:8">
      <c r="A422" s="320" t="s">
        <v>1199</v>
      </c>
      <c r="B422" s="321" t="s">
        <v>230</v>
      </c>
      <c r="C422" s="321" t="s">
        <v>1078</v>
      </c>
      <c r="D422" s="321" t="s">
        <v>703</v>
      </c>
      <c r="E422" s="321" t="s">
        <v>1200</v>
      </c>
      <c r="F422" s="316">
        <v>36162465</v>
      </c>
      <c r="G422" s="316">
        <v>36162465</v>
      </c>
      <c r="H422" s="124" t="str">
        <f t="shared" si="6"/>
        <v>07030530040000610</v>
      </c>
    </row>
    <row r="423" spans="1:8" ht="76.5">
      <c r="A423" s="320" t="s">
        <v>347</v>
      </c>
      <c r="B423" s="321" t="s">
        <v>230</v>
      </c>
      <c r="C423" s="321" t="s">
        <v>1078</v>
      </c>
      <c r="D423" s="321" t="s">
        <v>703</v>
      </c>
      <c r="E423" s="321" t="s">
        <v>348</v>
      </c>
      <c r="F423" s="316">
        <v>36162465</v>
      </c>
      <c r="G423" s="316">
        <v>36162465</v>
      </c>
      <c r="H423" s="124" t="str">
        <f t="shared" si="6"/>
        <v>07030530040000611</v>
      </c>
    </row>
    <row r="424" spans="1:8" ht="165.75">
      <c r="A424" s="320" t="s">
        <v>510</v>
      </c>
      <c r="B424" s="321" t="s">
        <v>230</v>
      </c>
      <c r="C424" s="321" t="s">
        <v>1078</v>
      </c>
      <c r="D424" s="321" t="s">
        <v>704</v>
      </c>
      <c r="E424" s="321" t="s">
        <v>1174</v>
      </c>
      <c r="F424" s="316">
        <v>9602400</v>
      </c>
      <c r="G424" s="316">
        <v>9602400</v>
      </c>
      <c r="H424" s="124" t="str">
        <f t="shared" si="6"/>
        <v>07030530041000</v>
      </c>
    </row>
    <row r="425" spans="1:8" ht="38.25">
      <c r="A425" s="320" t="s">
        <v>1328</v>
      </c>
      <c r="B425" s="321" t="s">
        <v>230</v>
      </c>
      <c r="C425" s="321" t="s">
        <v>1078</v>
      </c>
      <c r="D425" s="321" t="s">
        <v>704</v>
      </c>
      <c r="E425" s="321" t="s">
        <v>1329</v>
      </c>
      <c r="F425" s="316">
        <v>9602400</v>
      </c>
      <c r="G425" s="316">
        <v>9602400</v>
      </c>
      <c r="H425" s="124" t="str">
        <f t="shared" si="6"/>
        <v>07030530041000600</v>
      </c>
    </row>
    <row r="426" spans="1:8">
      <c r="A426" s="320" t="s">
        <v>1199</v>
      </c>
      <c r="B426" s="321" t="s">
        <v>230</v>
      </c>
      <c r="C426" s="321" t="s">
        <v>1078</v>
      </c>
      <c r="D426" s="321" t="s">
        <v>704</v>
      </c>
      <c r="E426" s="321" t="s">
        <v>1200</v>
      </c>
      <c r="F426" s="316">
        <v>9602400</v>
      </c>
      <c r="G426" s="316">
        <v>9602400</v>
      </c>
      <c r="H426" s="124" t="str">
        <f t="shared" si="6"/>
        <v>07030530041000610</v>
      </c>
    </row>
    <row r="427" spans="1:8" ht="76.5">
      <c r="A427" s="320" t="s">
        <v>347</v>
      </c>
      <c r="B427" s="321" t="s">
        <v>230</v>
      </c>
      <c r="C427" s="321" t="s">
        <v>1078</v>
      </c>
      <c r="D427" s="321" t="s">
        <v>704</v>
      </c>
      <c r="E427" s="321" t="s">
        <v>348</v>
      </c>
      <c r="F427" s="316">
        <v>9602400</v>
      </c>
      <c r="G427" s="316">
        <v>9602400</v>
      </c>
      <c r="H427" s="124" t="str">
        <f t="shared" si="6"/>
        <v>07030530041000611</v>
      </c>
    </row>
    <row r="428" spans="1:8" ht="140.25">
      <c r="A428" s="320" t="s">
        <v>566</v>
      </c>
      <c r="B428" s="321" t="s">
        <v>230</v>
      </c>
      <c r="C428" s="321" t="s">
        <v>1078</v>
      </c>
      <c r="D428" s="321" t="s">
        <v>705</v>
      </c>
      <c r="E428" s="321" t="s">
        <v>1174</v>
      </c>
      <c r="F428" s="316">
        <v>271390</v>
      </c>
      <c r="G428" s="316">
        <v>271390</v>
      </c>
      <c r="H428" s="124" t="str">
        <f t="shared" si="6"/>
        <v>07030530045000</v>
      </c>
    </row>
    <row r="429" spans="1:8" ht="38.25">
      <c r="A429" s="320" t="s">
        <v>1328</v>
      </c>
      <c r="B429" s="321" t="s">
        <v>230</v>
      </c>
      <c r="C429" s="321" t="s">
        <v>1078</v>
      </c>
      <c r="D429" s="321" t="s">
        <v>705</v>
      </c>
      <c r="E429" s="321" t="s">
        <v>1329</v>
      </c>
      <c r="F429" s="316">
        <v>271390</v>
      </c>
      <c r="G429" s="316">
        <v>271390</v>
      </c>
      <c r="H429" s="124" t="str">
        <f t="shared" si="6"/>
        <v>07030530045000600</v>
      </c>
    </row>
    <row r="430" spans="1:8">
      <c r="A430" s="320" t="s">
        <v>1199</v>
      </c>
      <c r="B430" s="321" t="s">
        <v>230</v>
      </c>
      <c r="C430" s="321" t="s">
        <v>1078</v>
      </c>
      <c r="D430" s="321" t="s">
        <v>705</v>
      </c>
      <c r="E430" s="321" t="s">
        <v>1200</v>
      </c>
      <c r="F430" s="316">
        <v>271390</v>
      </c>
      <c r="G430" s="316">
        <v>271390</v>
      </c>
      <c r="H430" s="124" t="str">
        <f t="shared" ref="H430:H495" si="7">CONCATENATE(C430,,D430,E430)</f>
        <v>07030530045000610</v>
      </c>
    </row>
    <row r="431" spans="1:8" ht="76.5">
      <c r="A431" s="320" t="s">
        <v>347</v>
      </c>
      <c r="B431" s="321" t="s">
        <v>230</v>
      </c>
      <c r="C431" s="321" t="s">
        <v>1078</v>
      </c>
      <c r="D431" s="321" t="s">
        <v>705</v>
      </c>
      <c r="E431" s="321" t="s">
        <v>348</v>
      </c>
      <c r="F431" s="316">
        <v>271390</v>
      </c>
      <c r="G431" s="316">
        <v>271390</v>
      </c>
      <c r="H431" s="124" t="str">
        <f t="shared" si="7"/>
        <v>07030530045000611</v>
      </c>
    </row>
    <row r="432" spans="1:8" ht="127.5">
      <c r="A432" s="320" t="s">
        <v>511</v>
      </c>
      <c r="B432" s="321" t="s">
        <v>230</v>
      </c>
      <c r="C432" s="321" t="s">
        <v>1078</v>
      </c>
      <c r="D432" s="321" t="s">
        <v>706</v>
      </c>
      <c r="E432" s="321" t="s">
        <v>1174</v>
      </c>
      <c r="F432" s="316">
        <v>330000</v>
      </c>
      <c r="G432" s="316">
        <v>330000</v>
      </c>
      <c r="H432" s="124" t="str">
        <f t="shared" si="7"/>
        <v>07030530047000</v>
      </c>
    </row>
    <row r="433" spans="1:8" ht="38.25">
      <c r="A433" s="320" t="s">
        <v>1328</v>
      </c>
      <c r="B433" s="321" t="s">
        <v>230</v>
      </c>
      <c r="C433" s="321" t="s">
        <v>1078</v>
      </c>
      <c r="D433" s="321" t="s">
        <v>706</v>
      </c>
      <c r="E433" s="321" t="s">
        <v>1329</v>
      </c>
      <c r="F433" s="316">
        <v>330000</v>
      </c>
      <c r="G433" s="316">
        <v>330000</v>
      </c>
      <c r="H433" s="124" t="str">
        <f t="shared" si="7"/>
        <v>07030530047000600</v>
      </c>
    </row>
    <row r="434" spans="1:8">
      <c r="A434" s="320" t="s">
        <v>1199</v>
      </c>
      <c r="B434" s="321" t="s">
        <v>230</v>
      </c>
      <c r="C434" s="321" t="s">
        <v>1078</v>
      </c>
      <c r="D434" s="321" t="s">
        <v>706</v>
      </c>
      <c r="E434" s="321" t="s">
        <v>1200</v>
      </c>
      <c r="F434" s="316">
        <v>330000</v>
      </c>
      <c r="G434" s="316">
        <v>330000</v>
      </c>
      <c r="H434" s="124" t="str">
        <f t="shared" si="7"/>
        <v>07030530047000610</v>
      </c>
    </row>
    <row r="435" spans="1:8" ht="25.5">
      <c r="A435" s="320" t="s">
        <v>366</v>
      </c>
      <c r="B435" s="321" t="s">
        <v>230</v>
      </c>
      <c r="C435" s="321" t="s">
        <v>1078</v>
      </c>
      <c r="D435" s="321" t="s">
        <v>706</v>
      </c>
      <c r="E435" s="321" t="s">
        <v>367</v>
      </c>
      <c r="F435" s="316">
        <v>330000</v>
      </c>
      <c r="G435" s="316">
        <v>330000</v>
      </c>
      <c r="H435" s="124" t="str">
        <f t="shared" si="7"/>
        <v>07030530047000612</v>
      </c>
    </row>
    <row r="436" spans="1:8" ht="127.5">
      <c r="A436" s="320" t="s">
        <v>567</v>
      </c>
      <c r="B436" s="321" t="s">
        <v>230</v>
      </c>
      <c r="C436" s="321" t="s">
        <v>1078</v>
      </c>
      <c r="D436" s="321" t="s">
        <v>707</v>
      </c>
      <c r="E436" s="321" t="s">
        <v>1174</v>
      </c>
      <c r="F436" s="316">
        <v>3870000</v>
      </c>
      <c r="G436" s="316">
        <v>3870000</v>
      </c>
      <c r="H436" s="124" t="str">
        <f t="shared" si="7"/>
        <v>0703053004Г000</v>
      </c>
    </row>
    <row r="437" spans="1:8" ht="38.25">
      <c r="A437" s="320" t="s">
        <v>1328</v>
      </c>
      <c r="B437" s="321" t="s">
        <v>230</v>
      </c>
      <c r="C437" s="321" t="s">
        <v>1078</v>
      </c>
      <c r="D437" s="321" t="s">
        <v>707</v>
      </c>
      <c r="E437" s="321" t="s">
        <v>1329</v>
      </c>
      <c r="F437" s="316">
        <v>3870000</v>
      </c>
      <c r="G437" s="316">
        <v>3870000</v>
      </c>
      <c r="H437" s="124" t="str">
        <f t="shared" si="7"/>
        <v>0703053004Г000600</v>
      </c>
    </row>
    <row r="438" spans="1:8">
      <c r="A438" s="320" t="s">
        <v>1199</v>
      </c>
      <c r="B438" s="321" t="s">
        <v>230</v>
      </c>
      <c r="C438" s="321" t="s">
        <v>1078</v>
      </c>
      <c r="D438" s="321" t="s">
        <v>707</v>
      </c>
      <c r="E438" s="321" t="s">
        <v>1200</v>
      </c>
      <c r="F438" s="316">
        <v>3870000</v>
      </c>
      <c r="G438" s="316">
        <v>3870000</v>
      </c>
      <c r="H438" s="124"/>
    </row>
    <row r="439" spans="1:8" ht="76.5">
      <c r="A439" s="320" t="s">
        <v>347</v>
      </c>
      <c r="B439" s="321" t="s">
        <v>230</v>
      </c>
      <c r="C439" s="321" t="s">
        <v>1078</v>
      </c>
      <c r="D439" s="321" t="s">
        <v>707</v>
      </c>
      <c r="E439" s="321" t="s">
        <v>348</v>
      </c>
      <c r="F439" s="316">
        <v>3870000</v>
      </c>
      <c r="G439" s="316">
        <v>3870000</v>
      </c>
      <c r="H439" s="124" t="str">
        <f>CONCATENATE(C439,,D439,E439)</f>
        <v>0703053004Г000611</v>
      </c>
    </row>
    <row r="440" spans="1:8" ht="89.25">
      <c r="A440" s="320" t="s">
        <v>1634</v>
      </c>
      <c r="B440" s="321" t="s">
        <v>230</v>
      </c>
      <c r="C440" s="321" t="s">
        <v>1078</v>
      </c>
      <c r="D440" s="321" t="s">
        <v>1635</v>
      </c>
      <c r="E440" s="321" t="s">
        <v>1174</v>
      </c>
      <c r="F440" s="316">
        <v>54000</v>
      </c>
      <c r="G440" s="316">
        <v>54000</v>
      </c>
      <c r="H440" s="124" t="str">
        <f>CONCATENATE(C440,,D440,E440)</f>
        <v>0703053004М000</v>
      </c>
    </row>
    <row r="441" spans="1:8" ht="38.25">
      <c r="A441" s="320" t="s">
        <v>1328</v>
      </c>
      <c r="B441" s="321" t="s">
        <v>230</v>
      </c>
      <c r="C441" s="321" t="s">
        <v>1078</v>
      </c>
      <c r="D441" s="321" t="s">
        <v>1635</v>
      </c>
      <c r="E441" s="321" t="s">
        <v>1329</v>
      </c>
      <c r="F441" s="316">
        <v>54000</v>
      </c>
      <c r="G441" s="316">
        <v>54000</v>
      </c>
      <c r="H441" s="124" t="str">
        <f>CONCATENATE(C441,,D441,E441)</f>
        <v>0703053004М000600</v>
      </c>
    </row>
    <row r="442" spans="1:8">
      <c r="A442" s="320" t="s">
        <v>1199</v>
      </c>
      <c r="B442" s="321" t="s">
        <v>230</v>
      </c>
      <c r="C442" s="321" t="s">
        <v>1078</v>
      </c>
      <c r="D442" s="321" t="s">
        <v>1635</v>
      </c>
      <c r="E442" s="321" t="s">
        <v>1200</v>
      </c>
      <c r="F442" s="316">
        <v>54000</v>
      </c>
      <c r="G442" s="316">
        <v>54000</v>
      </c>
      <c r="H442" s="124" t="str">
        <f t="shared" si="7"/>
        <v>0703053004М000610</v>
      </c>
    </row>
    <row r="443" spans="1:8" ht="76.5">
      <c r="A443" s="320" t="s">
        <v>347</v>
      </c>
      <c r="B443" s="321" t="s">
        <v>230</v>
      </c>
      <c r="C443" s="321" t="s">
        <v>1078</v>
      </c>
      <c r="D443" s="321" t="s">
        <v>1635</v>
      </c>
      <c r="E443" s="321" t="s">
        <v>348</v>
      </c>
      <c r="F443" s="316">
        <v>54000</v>
      </c>
      <c r="G443" s="316">
        <v>54000</v>
      </c>
      <c r="H443" s="124" t="str">
        <f t="shared" si="7"/>
        <v>0703053004М000611</v>
      </c>
    </row>
    <row r="444" spans="1:8" ht="114.75">
      <c r="A444" s="320" t="s">
        <v>956</v>
      </c>
      <c r="B444" s="321" t="s">
        <v>230</v>
      </c>
      <c r="C444" s="321" t="s">
        <v>1078</v>
      </c>
      <c r="D444" s="321" t="s">
        <v>957</v>
      </c>
      <c r="E444" s="321" t="s">
        <v>1174</v>
      </c>
      <c r="F444" s="316">
        <v>381000</v>
      </c>
      <c r="G444" s="316">
        <v>381000</v>
      </c>
      <c r="H444" s="124" t="str">
        <f t="shared" si="7"/>
        <v>0703053004Э000</v>
      </c>
    </row>
    <row r="445" spans="1:8" ht="38.25">
      <c r="A445" s="320" t="s">
        <v>1328</v>
      </c>
      <c r="B445" s="321" t="s">
        <v>230</v>
      </c>
      <c r="C445" s="321" t="s">
        <v>1078</v>
      </c>
      <c r="D445" s="321" t="s">
        <v>957</v>
      </c>
      <c r="E445" s="321" t="s">
        <v>1329</v>
      </c>
      <c r="F445" s="316">
        <v>381000</v>
      </c>
      <c r="G445" s="316">
        <v>381000</v>
      </c>
      <c r="H445" s="124" t="str">
        <f t="shared" si="7"/>
        <v>0703053004Э000600</v>
      </c>
    </row>
    <row r="446" spans="1:8">
      <c r="A446" s="320" t="s">
        <v>1199</v>
      </c>
      <c r="B446" s="321" t="s">
        <v>230</v>
      </c>
      <c r="C446" s="321" t="s">
        <v>1078</v>
      </c>
      <c r="D446" s="321" t="s">
        <v>957</v>
      </c>
      <c r="E446" s="321" t="s">
        <v>1200</v>
      </c>
      <c r="F446" s="316">
        <v>381000</v>
      </c>
      <c r="G446" s="316">
        <v>381000</v>
      </c>
      <c r="H446" s="124" t="str">
        <f t="shared" si="7"/>
        <v>0703053004Э000610</v>
      </c>
    </row>
    <row r="447" spans="1:8" ht="76.5">
      <c r="A447" s="320" t="s">
        <v>347</v>
      </c>
      <c r="B447" s="321" t="s">
        <v>230</v>
      </c>
      <c r="C447" s="321" t="s">
        <v>1078</v>
      </c>
      <c r="D447" s="321" t="s">
        <v>957</v>
      </c>
      <c r="E447" s="321" t="s">
        <v>348</v>
      </c>
      <c r="F447" s="316">
        <v>381000</v>
      </c>
      <c r="G447" s="316">
        <v>381000</v>
      </c>
      <c r="H447" s="124" t="str">
        <f t="shared" si="7"/>
        <v>0703053004Э000611</v>
      </c>
    </row>
    <row r="448" spans="1:8" ht="72.75" customHeight="1">
      <c r="A448" s="320" t="s">
        <v>1075</v>
      </c>
      <c r="B448" s="321" t="s">
        <v>230</v>
      </c>
      <c r="C448" s="321" t="s">
        <v>365</v>
      </c>
      <c r="D448" s="321" t="s">
        <v>1174</v>
      </c>
      <c r="E448" s="321" t="s">
        <v>1174</v>
      </c>
      <c r="F448" s="316">
        <v>11177853</v>
      </c>
      <c r="G448" s="316">
        <v>11177853</v>
      </c>
      <c r="H448" s="124" t="str">
        <f t="shared" si="7"/>
        <v>0707</v>
      </c>
    </row>
    <row r="449" spans="1:8" ht="25.5">
      <c r="A449" s="320" t="s">
        <v>466</v>
      </c>
      <c r="B449" s="321" t="s">
        <v>230</v>
      </c>
      <c r="C449" s="321" t="s">
        <v>365</v>
      </c>
      <c r="D449" s="321" t="s">
        <v>985</v>
      </c>
      <c r="E449" s="321" t="s">
        <v>1174</v>
      </c>
      <c r="F449" s="316">
        <v>11177853</v>
      </c>
      <c r="G449" s="316">
        <v>11177853</v>
      </c>
      <c r="H449" s="124" t="str">
        <f t="shared" si="7"/>
        <v>07070600000000</v>
      </c>
    </row>
    <row r="450" spans="1:8" ht="38.25">
      <c r="A450" s="320" t="s">
        <v>467</v>
      </c>
      <c r="B450" s="321" t="s">
        <v>230</v>
      </c>
      <c r="C450" s="321" t="s">
        <v>365</v>
      </c>
      <c r="D450" s="321" t="s">
        <v>986</v>
      </c>
      <c r="E450" s="321" t="s">
        <v>1174</v>
      </c>
      <c r="F450" s="316">
        <v>1364670</v>
      </c>
      <c r="G450" s="316">
        <v>1364670</v>
      </c>
      <c r="H450" s="124" t="str">
        <f t="shared" si="7"/>
        <v>07070610000000</v>
      </c>
    </row>
    <row r="451" spans="1:8" ht="89.25">
      <c r="A451" s="320" t="s">
        <v>1978</v>
      </c>
      <c r="B451" s="321" t="s">
        <v>230</v>
      </c>
      <c r="C451" s="321" t="s">
        <v>365</v>
      </c>
      <c r="D451" s="321" t="s">
        <v>1979</v>
      </c>
      <c r="E451" s="321" t="s">
        <v>1174</v>
      </c>
      <c r="F451" s="316">
        <v>511750</v>
      </c>
      <c r="G451" s="316">
        <v>511750</v>
      </c>
      <c r="H451" s="124" t="str">
        <f t="shared" si="7"/>
        <v>07070610080010</v>
      </c>
    </row>
    <row r="452" spans="1:8" ht="38.25">
      <c r="A452" s="320" t="s">
        <v>1328</v>
      </c>
      <c r="B452" s="321" t="s">
        <v>230</v>
      </c>
      <c r="C452" s="321" t="s">
        <v>365</v>
      </c>
      <c r="D452" s="321" t="s">
        <v>1979</v>
      </c>
      <c r="E452" s="321" t="s">
        <v>1329</v>
      </c>
      <c r="F452" s="316">
        <v>511750</v>
      </c>
      <c r="G452" s="316">
        <v>511750</v>
      </c>
      <c r="H452" s="124" t="str">
        <f t="shared" si="7"/>
        <v>07070610080010600</v>
      </c>
    </row>
    <row r="453" spans="1:8">
      <c r="A453" s="320" t="s">
        <v>1199</v>
      </c>
      <c r="B453" s="321" t="s">
        <v>230</v>
      </c>
      <c r="C453" s="321" t="s">
        <v>365</v>
      </c>
      <c r="D453" s="321" t="s">
        <v>1979</v>
      </c>
      <c r="E453" s="321" t="s">
        <v>1200</v>
      </c>
      <c r="F453" s="316">
        <v>511750</v>
      </c>
      <c r="G453" s="316">
        <v>511750</v>
      </c>
      <c r="H453" s="124" t="str">
        <f t="shared" si="7"/>
        <v>07070610080010610</v>
      </c>
    </row>
    <row r="454" spans="1:8" ht="76.5">
      <c r="A454" s="320" t="s">
        <v>347</v>
      </c>
      <c r="B454" s="321" t="s">
        <v>230</v>
      </c>
      <c r="C454" s="321" t="s">
        <v>365</v>
      </c>
      <c r="D454" s="321" t="s">
        <v>1979</v>
      </c>
      <c r="E454" s="321" t="s">
        <v>348</v>
      </c>
      <c r="F454" s="316">
        <v>511750</v>
      </c>
      <c r="G454" s="316">
        <v>511750</v>
      </c>
      <c r="H454" s="124" t="str">
        <f t="shared" si="7"/>
        <v>07070610080010611</v>
      </c>
    </row>
    <row r="455" spans="1:8" ht="76.5">
      <c r="A455" s="320" t="s">
        <v>1522</v>
      </c>
      <c r="B455" s="321" t="s">
        <v>230</v>
      </c>
      <c r="C455" s="321" t="s">
        <v>365</v>
      </c>
      <c r="D455" s="321" t="s">
        <v>682</v>
      </c>
      <c r="E455" s="321" t="s">
        <v>1174</v>
      </c>
      <c r="F455" s="316">
        <v>852920</v>
      </c>
      <c r="G455" s="316">
        <v>852920</v>
      </c>
      <c r="H455" s="124" t="str">
        <f t="shared" si="7"/>
        <v>070706100S4560</v>
      </c>
    </row>
    <row r="456" spans="1:8" ht="185.25" customHeight="1">
      <c r="A456" s="320" t="s">
        <v>1328</v>
      </c>
      <c r="B456" s="321" t="s">
        <v>230</v>
      </c>
      <c r="C456" s="321" t="s">
        <v>365</v>
      </c>
      <c r="D456" s="321" t="s">
        <v>682</v>
      </c>
      <c r="E456" s="321" t="s">
        <v>1329</v>
      </c>
      <c r="F456" s="316">
        <v>852920</v>
      </c>
      <c r="G456" s="316">
        <v>852920</v>
      </c>
      <c r="H456" s="124" t="str">
        <f t="shared" si="7"/>
        <v>070706100S4560600</v>
      </c>
    </row>
    <row r="457" spans="1:8">
      <c r="A457" s="320" t="s">
        <v>1199</v>
      </c>
      <c r="B457" s="321" t="s">
        <v>230</v>
      </c>
      <c r="C457" s="321" t="s">
        <v>365</v>
      </c>
      <c r="D457" s="321" t="s">
        <v>682</v>
      </c>
      <c r="E457" s="321" t="s">
        <v>1200</v>
      </c>
      <c r="F457" s="316">
        <v>852920</v>
      </c>
      <c r="G457" s="316">
        <v>852920</v>
      </c>
      <c r="H457" s="124" t="str">
        <f t="shared" si="7"/>
        <v>070706100S4560610</v>
      </c>
    </row>
    <row r="458" spans="1:8" ht="186.75" customHeight="1">
      <c r="A458" s="320" t="s">
        <v>347</v>
      </c>
      <c r="B458" s="321" t="s">
        <v>230</v>
      </c>
      <c r="C458" s="321" t="s">
        <v>365</v>
      </c>
      <c r="D458" s="321" t="s">
        <v>682</v>
      </c>
      <c r="E458" s="321" t="s">
        <v>348</v>
      </c>
      <c r="F458" s="316">
        <v>852920</v>
      </c>
      <c r="G458" s="316">
        <v>852920</v>
      </c>
      <c r="H458" s="124" t="str">
        <f t="shared" si="7"/>
        <v>070706100S4560611</v>
      </c>
    </row>
    <row r="459" spans="1:8" ht="38.25">
      <c r="A459" s="320" t="s">
        <v>469</v>
      </c>
      <c r="B459" s="321" t="s">
        <v>230</v>
      </c>
      <c r="C459" s="321" t="s">
        <v>365</v>
      </c>
      <c r="D459" s="321" t="s">
        <v>1980</v>
      </c>
      <c r="E459" s="321" t="s">
        <v>1174</v>
      </c>
      <c r="F459" s="316">
        <v>225100</v>
      </c>
      <c r="G459" s="316">
        <v>225100</v>
      </c>
      <c r="H459" s="124" t="str">
        <f t="shared" si="7"/>
        <v>07070620000000</v>
      </c>
    </row>
    <row r="460" spans="1:8" ht="63.75">
      <c r="A460" s="320" t="s">
        <v>369</v>
      </c>
      <c r="B460" s="321" t="s">
        <v>230</v>
      </c>
      <c r="C460" s="321" t="s">
        <v>365</v>
      </c>
      <c r="D460" s="321" t="s">
        <v>683</v>
      </c>
      <c r="E460" s="321" t="s">
        <v>1174</v>
      </c>
      <c r="F460" s="316">
        <v>205100</v>
      </c>
      <c r="G460" s="316">
        <v>205100</v>
      </c>
      <c r="H460" s="124" t="str">
        <f t="shared" si="7"/>
        <v>07070620080000</v>
      </c>
    </row>
    <row r="461" spans="1:8" ht="38.25">
      <c r="A461" s="320" t="s">
        <v>1328</v>
      </c>
      <c r="B461" s="321" t="s">
        <v>230</v>
      </c>
      <c r="C461" s="321" t="s">
        <v>365</v>
      </c>
      <c r="D461" s="321" t="s">
        <v>683</v>
      </c>
      <c r="E461" s="321" t="s">
        <v>1329</v>
      </c>
      <c r="F461" s="316">
        <v>205100</v>
      </c>
      <c r="G461" s="316">
        <v>205100</v>
      </c>
      <c r="H461" s="124" t="str">
        <f t="shared" si="7"/>
        <v>07070620080000600</v>
      </c>
    </row>
    <row r="462" spans="1:8">
      <c r="A462" s="320" t="s">
        <v>1199</v>
      </c>
      <c r="B462" s="321" t="s">
        <v>230</v>
      </c>
      <c r="C462" s="321" t="s">
        <v>365</v>
      </c>
      <c r="D462" s="321" t="s">
        <v>683</v>
      </c>
      <c r="E462" s="321" t="s">
        <v>1200</v>
      </c>
      <c r="F462" s="316">
        <v>205100</v>
      </c>
      <c r="G462" s="316">
        <v>205100</v>
      </c>
      <c r="H462" s="124" t="str">
        <f t="shared" si="7"/>
        <v>07070620080000610</v>
      </c>
    </row>
    <row r="463" spans="1:8" ht="76.5">
      <c r="A463" s="320" t="s">
        <v>347</v>
      </c>
      <c r="B463" s="321" t="s">
        <v>230</v>
      </c>
      <c r="C463" s="321" t="s">
        <v>365</v>
      </c>
      <c r="D463" s="321" t="s">
        <v>683</v>
      </c>
      <c r="E463" s="321" t="s">
        <v>348</v>
      </c>
      <c r="F463" s="316">
        <v>205100</v>
      </c>
      <c r="G463" s="316">
        <v>205100</v>
      </c>
      <c r="H463" s="124" t="str">
        <f t="shared" si="7"/>
        <v>07070620080000611</v>
      </c>
    </row>
    <row r="464" spans="1:8" ht="102">
      <c r="A464" s="320" t="s">
        <v>1524</v>
      </c>
      <c r="B464" s="321" t="s">
        <v>230</v>
      </c>
      <c r="C464" s="321" t="s">
        <v>365</v>
      </c>
      <c r="D464" s="321" t="s">
        <v>1509</v>
      </c>
      <c r="E464" s="321" t="s">
        <v>1174</v>
      </c>
      <c r="F464" s="316">
        <v>20000</v>
      </c>
      <c r="G464" s="316">
        <v>20000</v>
      </c>
      <c r="H464" s="124" t="str">
        <f t="shared" si="7"/>
        <v>070706200S4540</v>
      </c>
    </row>
    <row r="465" spans="1:8" ht="38.25">
      <c r="A465" s="320" t="s">
        <v>1328</v>
      </c>
      <c r="B465" s="321" t="s">
        <v>230</v>
      </c>
      <c r="C465" s="321" t="s">
        <v>365</v>
      </c>
      <c r="D465" s="321" t="s">
        <v>1509</v>
      </c>
      <c r="E465" s="321" t="s">
        <v>1329</v>
      </c>
      <c r="F465" s="316">
        <v>20000</v>
      </c>
      <c r="G465" s="316">
        <v>20000</v>
      </c>
      <c r="H465" s="124" t="str">
        <f t="shared" si="7"/>
        <v>070706200S4540600</v>
      </c>
    </row>
    <row r="466" spans="1:8">
      <c r="A466" s="320" t="s">
        <v>1199</v>
      </c>
      <c r="B466" s="321" t="s">
        <v>230</v>
      </c>
      <c r="C466" s="321" t="s">
        <v>365</v>
      </c>
      <c r="D466" s="321" t="s">
        <v>1509</v>
      </c>
      <c r="E466" s="321" t="s">
        <v>1200</v>
      </c>
      <c r="F466" s="316">
        <v>20000</v>
      </c>
      <c r="G466" s="316">
        <v>20000</v>
      </c>
      <c r="H466" s="124" t="str">
        <f t="shared" si="7"/>
        <v>070706200S4540610</v>
      </c>
    </row>
    <row r="467" spans="1:8" ht="76.5">
      <c r="A467" s="320" t="s">
        <v>347</v>
      </c>
      <c r="B467" s="321" t="s">
        <v>230</v>
      </c>
      <c r="C467" s="321" t="s">
        <v>365</v>
      </c>
      <c r="D467" s="321" t="s">
        <v>1509</v>
      </c>
      <c r="E467" s="321" t="s">
        <v>348</v>
      </c>
      <c r="F467" s="316">
        <v>20000</v>
      </c>
      <c r="G467" s="316">
        <v>20000</v>
      </c>
      <c r="H467" s="124" t="str">
        <f t="shared" si="7"/>
        <v>070706200S4540611</v>
      </c>
    </row>
    <row r="468" spans="1:8" ht="38.25">
      <c r="A468" s="320" t="s">
        <v>447</v>
      </c>
      <c r="B468" s="321" t="s">
        <v>230</v>
      </c>
      <c r="C468" s="321" t="s">
        <v>365</v>
      </c>
      <c r="D468" s="321" t="s">
        <v>987</v>
      </c>
      <c r="E468" s="321" t="s">
        <v>1174</v>
      </c>
      <c r="F468" s="316">
        <v>9512583</v>
      </c>
      <c r="G468" s="316">
        <v>9512583</v>
      </c>
      <c r="H468" s="124" t="str">
        <f t="shared" si="7"/>
        <v>07070640000000</v>
      </c>
    </row>
    <row r="469" spans="1:8" ht="127.5">
      <c r="A469" s="320" t="s">
        <v>371</v>
      </c>
      <c r="B469" s="321" t="s">
        <v>230</v>
      </c>
      <c r="C469" s="321" t="s">
        <v>365</v>
      </c>
      <c r="D469" s="321" t="s">
        <v>685</v>
      </c>
      <c r="E469" s="321" t="s">
        <v>1174</v>
      </c>
      <c r="F469" s="316">
        <v>6673583</v>
      </c>
      <c r="G469" s="316">
        <v>6673583</v>
      </c>
      <c r="H469" s="124" t="str">
        <f t="shared" si="7"/>
        <v>07070640040000</v>
      </c>
    </row>
    <row r="470" spans="1:8" ht="38.25">
      <c r="A470" s="320" t="s">
        <v>1328</v>
      </c>
      <c r="B470" s="321" t="s">
        <v>230</v>
      </c>
      <c r="C470" s="321" t="s">
        <v>365</v>
      </c>
      <c r="D470" s="321" t="s">
        <v>685</v>
      </c>
      <c r="E470" s="321" t="s">
        <v>1329</v>
      </c>
      <c r="F470" s="316">
        <v>6673583</v>
      </c>
      <c r="G470" s="316">
        <v>6673583</v>
      </c>
      <c r="H470" s="124" t="str">
        <f t="shared" si="7"/>
        <v>07070640040000600</v>
      </c>
    </row>
    <row r="471" spans="1:8">
      <c r="A471" s="320" t="s">
        <v>1199</v>
      </c>
      <c r="B471" s="321" t="s">
        <v>230</v>
      </c>
      <c r="C471" s="321" t="s">
        <v>365</v>
      </c>
      <c r="D471" s="321" t="s">
        <v>685</v>
      </c>
      <c r="E471" s="321" t="s">
        <v>1200</v>
      </c>
      <c r="F471" s="316">
        <v>6673583</v>
      </c>
      <c r="G471" s="316">
        <v>6673583</v>
      </c>
      <c r="H471" s="124" t="str">
        <f t="shared" si="7"/>
        <v>07070640040000610</v>
      </c>
    </row>
    <row r="472" spans="1:8" ht="76.5">
      <c r="A472" s="320" t="s">
        <v>347</v>
      </c>
      <c r="B472" s="321" t="s">
        <v>230</v>
      </c>
      <c r="C472" s="321" t="s">
        <v>365</v>
      </c>
      <c r="D472" s="321" t="s">
        <v>685</v>
      </c>
      <c r="E472" s="321" t="s">
        <v>348</v>
      </c>
      <c r="F472" s="316">
        <v>6673583</v>
      </c>
      <c r="G472" s="316">
        <v>6673583</v>
      </c>
      <c r="H472" s="124" t="str">
        <f t="shared" si="7"/>
        <v>07070640040000611</v>
      </c>
    </row>
    <row r="473" spans="1:8" ht="165.75">
      <c r="A473" s="320" t="s">
        <v>372</v>
      </c>
      <c r="B473" s="321" t="s">
        <v>230</v>
      </c>
      <c r="C473" s="321" t="s">
        <v>365</v>
      </c>
      <c r="D473" s="321" t="s">
        <v>686</v>
      </c>
      <c r="E473" s="321" t="s">
        <v>1174</v>
      </c>
      <c r="F473" s="316">
        <v>1200000</v>
      </c>
      <c r="G473" s="316">
        <v>1200000</v>
      </c>
      <c r="H473" s="124" t="str">
        <f t="shared" si="7"/>
        <v>07070640041000</v>
      </c>
    </row>
    <row r="474" spans="1:8" ht="38.25">
      <c r="A474" s="320" t="s">
        <v>1328</v>
      </c>
      <c r="B474" s="321" t="s">
        <v>230</v>
      </c>
      <c r="C474" s="321" t="s">
        <v>365</v>
      </c>
      <c r="D474" s="321" t="s">
        <v>686</v>
      </c>
      <c r="E474" s="321" t="s">
        <v>1329</v>
      </c>
      <c r="F474" s="316">
        <v>1200000</v>
      </c>
      <c r="G474" s="316">
        <v>1200000</v>
      </c>
      <c r="H474" s="124" t="str">
        <f t="shared" si="7"/>
        <v>07070640041000600</v>
      </c>
    </row>
    <row r="475" spans="1:8">
      <c r="A475" s="320" t="s">
        <v>1199</v>
      </c>
      <c r="B475" s="321" t="s">
        <v>230</v>
      </c>
      <c r="C475" s="321" t="s">
        <v>365</v>
      </c>
      <c r="D475" s="321" t="s">
        <v>686</v>
      </c>
      <c r="E475" s="321" t="s">
        <v>1200</v>
      </c>
      <c r="F475" s="316">
        <v>1200000</v>
      </c>
      <c r="G475" s="316">
        <v>1200000</v>
      </c>
      <c r="H475" s="124" t="str">
        <f t="shared" si="7"/>
        <v>07070640041000610</v>
      </c>
    </row>
    <row r="476" spans="1:8" ht="76.5">
      <c r="A476" s="320" t="s">
        <v>347</v>
      </c>
      <c r="B476" s="321" t="s">
        <v>230</v>
      </c>
      <c r="C476" s="321" t="s">
        <v>365</v>
      </c>
      <c r="D476" s="321" t="s">
        <v>686</v>
      </c>
      <c r="E476" s="321" t="s">
        <v>348</v>
      </c>
      <c r="F476" s="316">
        <v>1200000</v>
      </c>
      <c r="G476" s="316">
        <v>1200000</v>
      </c>
      <c r="H476" s="124" t="str">
        <f t="shared" si="7"/>
        <v>07070640041000611</v>
      </c>
    </row>
    <row r="477" spans="1:8" ht="127.5">
      <c r="A477" s="320" t="s">
        <v>907</v>
      </c>
      <c r="B477" s="321" t="s">
        <v>230</v>
      </c>
      <c r="C477" s="321" t="s">
        <v>365</v>
      </c>
      <c r="D477" s="321" t="s">
        <v>906</v>
      </c>
      <c r="E477" s="321" t="s">
        <v>1174</v>
      </c>
      <c r="F477" s="316">
        <v>30000</v>
      </c>
      <c r="G477" s="316">
        <v>30000</v>
      </c>
      <c r="H477" s="124" t="str">
        <f t="shared" si="7"/>
        <v>07070640047000</v>
      </c>
    </row>
    <row r="478" spans="1:8" ht="38.25">
      <c r="A478" s="320" t="s">
        <v>1328</v>
      </c>
      <c r="B478" s="321" t="s">
        <v>230</v>
      </c>
      <c r="C478" s="321" t="s">
        <v>365</v>
      </c>
      <c r="D478" s="321" t="s">
        <v>906</v>
      </c>
      <c r="E478" s="321" t="s">
        <v>1329</v>
      </c>
      <c r="F478" s="316">
        <v>30000</v>
      </c>
      <c r="G478" s="316">
        <v>30000</v>
      </c>
      <c r="H478" s="124" t="str">
        <f t="shared" si="7"/>
        <v>07070640047000600</v>
      </c>
    </row>
    <row r="479" spans="1:8">
      <c r="A479" s="320" t="s">
        <v>1199</v>
      </c>
      <c r="B479" s="321" t="s">
        <v>230</v>
      </c>
      <c r="C479" s="321" t="s">
        <v>365</v>
      </c>
      <c r="D479" s="321" t="s">
        <v>906</v>
      </c>
      <c r="E479" s="321" t="s">
        <v>1200</v>
      </c>
      <c r="F479" s="316">
        <v>30000</v>
      </c>
      <c r="G479" s="316">
        <v>30000</v>
      </c>
      <c r="H479" s="124" t="str">
        <f t="shared" si="7"/>
        <v>07070640047000610</v>
      </c>
    </row>
    <row r="480" spans="1:8" ht="25.5">
      <c r="A480" s="320" t="s">
        <v>366</v>
      </c>
      <c r="B480" s="321" t="s">
        <v>230</v>
      </c>
      <c r="C480" s="321" t="s">
        <v>365</v>
      </c>
      <c r="D480" s="321" t="s">
        <v>906</v>
      </c>
      <c r="E480" s="321" t="s">
        <v>367</v>
      </c>
      <c r="F480" s="316">
        <v>30000</v>
      </c>
      <c r="G480" s="316">
        <v>30000</v>
      </c>
      <c r="H480" s="124" t="str">
        <f t="shared" si="7"/>
        <v>07070640047000612</v>
      </c>
    </row>
    <row r="481" spans="1:8" ht="102">
      <c r="A481" s="320" t="s">
        <v>1217</v>
      </c>
      <c r="B481" s="321" t="s">
        <v>230</v>
      </c>
      <c r="C481" s="321" t="s">
        <v>365</v>
      </c>
      <c r="D481" s="321" t="s">
        <v>1218</v>
      </c>
      <c r="E481" s="321" t="s">
        <v>1174</v>
      </c>
      <c r="F481" s="316">
        <v>950000</v>
      </c>
      <c r="G481" s="316">
        <v>950000</v>
      </c>
      <c r="H481" s="124" t="str">
        <f t="shared" si="7"/>
        <v>0707064004Г000</v>
      </c>
    </row>
    <row r="482" spans="1:8" ht="38.25">
      <c r="A482" s="320" t="s">
        <v>1328</v>
      </c>
      <c r="B482" s="321" t="s">
        <v>230</v>
      </c>
      <c r="C482" s="321" t="s">
        <v>365</v>
      </c>
      <c r="D482" s="321" t="s">
        <v>1218</v>
      </c>
      <c r="E482" s="321" t="s">
        <v>1329</v>
      </c>
      <c r="F482" s="316">
        <v>950000</v>
      </c>
      <c r="G482" s="316">
        <v>950000</v>
      </c>
      <c r="H482" s="124" t="str">
        <f t="shared" si="7"/>
        <v>0707064004Г000600</v>
      </c>
    </row>
    <row r="483" spans="1:8">
      <c r="A483" s="320" t="s">
        <v>1199</v>
      </c>
      <c r="B483" s="321" t="s">
        <v>230</v>
      </c>
      <c r="C483" s="321" t="s">
        <v>365</v>
      </c>
      <c r="D483" s="321" t="s">
        <v>1218</v>
      </c>
      <c r="E483" s="321" t="s">
        <v>1200</v>
      </c>
      <c r="F483" s="316">
        <v>950000</v>
      </c>
      <c r="G483" s="316">
        <v>950000</v>
      </c>
      <c r="H483" s="124" t="str">
        <f t="shared" si="7"/>
        <v>0707064004Г000610</v>
      </c>
    </row>
    <row r="484" spans="1:8" ht="76.5">
      <c r="A484" s="320" t="s">
        <v>347</v>
      </c>
      <c r="B484" s="321" t="s">
        <v>230</v>
      </c>
      <c r="C484" s="321" t="s">
        <v>365</v>
      </c>
      <c r="D484" s="321" t="s">
        <v>1218</v>
      </c>
      <c r="E484" s="321" t="s">
        <v>348</v>
      </c>
      <c r="F484" s="316">
        <v>950000</v>
      </c>
      <c r="G484" s="316">
        <v>950000</v>
      </c>
      <c r="H484" s="124" t="str">
        <f t="shared" si="7"/>
        <v>0707064004Г000611</v>
      </c>
    </row>
    <row r="485" spans="1:8" ht="114.75">
      <c r="A485" s="320" t="s">
        <v>1636</v>
      </c>
      <c r="B485" s="321" t="s">
        <v>230</v>
      </c>
      <c r="C485" s="321" t="s">
        <v>365</v>
      </c>
      <c r="D485" s="321" t="s">
        <v>1637</v>
      </c>
      <c r="E485" s="321" t="s">
        <v>1174</v>
      </c>
      <c r="F485" s="316">
        <v>24000</v>
      </c>
      <c r="G485" s="316">
        <v>24000</v>
      </c>
      <c r="H485" s="124" t="str">
        <f t="shared" si="7"/>
        <v>0707064004М000</v>
      </c>
    </row>
    <row r="486" spans="1:8" ht="38.25">
      <c r="A486" s="320" t="s">
        <v>1328</v>
      </c>
      <c r="B486" s="321" t="s">
        <v>230</v>
      </c>
      <c r="C486" s="321" t="s">
        <v>365</v>
      </c>
      <c r="D486" s="321" t="s">
        <v>1637</v>
      </c>
      <c r="E486" s="321" t="s">
        <v>1329</v>
      </c>
      <c r="F486" s="316">
        <v>24000</v>
      </c>
      <c r="G486" s="316">
        <v>24000</v>
      </c>
      <c r="H486" s="124" t="str">
        <f t="shared" si="7"/>
        <v>0707064004М000600</v>
      </c>
    </row>
    <row r="487" spans="1:8">
      <c r="A487" s="320" t="s">
        <v>1199</v>
      </c>
      <c r="B487" s="321" t="s">
        <v>230</v>
      </c>
      <c r="C487" s="321" t="s">
        <v>365</v>
      </c>
      <c r="D487" s="321" t="s">
        <v>1637</v>
      </c>
      <c r="E487" s="321" t="s">
        <v>1200</v>
      </c>
      <c r="F487" s="316">
        <v>24000</v>
      </c>
      <c r="G487" s="316">
        <v>24000</v>
      </c>
      <c r="H487" s="124" t="str">
        <f t="shared" si="7"/>
        <v>0707064004М000610</v>
      </c>
    </row>
    <row r="488" spans="1:8" ht="76.5">
      <c r="A488" s="320" t="s">
        <v>347</v>
      </c>
      <c r="B488" s="321" t="s">
        <v>230</v>
      </c>
      <c r="C488" s="321" t="s">
        <v>365</v>
      </c>
      <c r="D488" s="321" t="s">
        <v>1637</v>
      </c>
      <c r="E488" s="321" t="s">
        <v>348</v>
      </c>
      <c r="F488" s="316">
        <v>24000</v>
      </c>
      <c r="G488" s="316">
        <v>24000</v>
      </c>
      <c r="H488" s="124" t="str">
        <f t="shared" si="7"/>
        <v>0707064004М000611</v>
      </c>
    </row>
    <row r="489" spans="1:8" ht="89.25">
      <c r="A489" s="320" t="s">
        <v>1219</v>
      </c>
      <c r="B489" s="321" t="s">
        <v>230</v>
      </c>
      <c r="C489" s="321" t="s">
        <v>365</v>
      </c>
      <c r="D489" s="321" t="s">
        <v>1220</v>
      </c>
      <c r="E489" s="321" t="s">
        <v>1174</v>
      </c>
      <c r="F489" s="316">
        <v>250000</v>
      </c>
      <c r="G489" s="316">
        <v>250000</v>
      </c>
      <c r="H489" s="124" t="str">
        <f t="shared" si="7"/>
        <v>0707064004Э000</v>
      </c>
    </row>
    <row r="490" spans="1:8" ht="38.25">
      <c r="A490" s="320" t="s">
        <v>1328</v>
      </c>
      <c r="B490" s="321" t="s">
        <v>230</v>
      </c>
      <c r="C490" s="321" t="s">
        <v>365</v>
      </c>
      <c r="D490" s="321" t="s">
        <v>1220</v>
      </c>
      <c r="E490" s="321" t="s">
        <v>1329</v>
      </c>
      <c r="F490" s="316">
        <v>250000</v>
      </c>
      <c r="G490" s="316">
        <v>250000</v>
      </c>
      <c r="H490" s="124" t="str">
        <f t="shared" si="7"/>
        <v>0707064004Э000600</v>
      </c>
    </row>
    <row r="491" spans="1:8">
      <c r="A491" s="320" t="s">
        <v>1199</v>
      </c>
      <c r="B491" s="321" t="s">
        <v>230</v>
      </c>
      <c r="C491" s="321" t="s">
        <v>365</v>
      </c>
      <c r="D491" s="321" t="s">
        <v>1220</v>
      </c>
      <c r="E491" s="321" t="s">
        <v>1200</v>
      </c>
      <c r="F491" s="316">
        <v>250000</v>
      </c>
      <c r="G491" s="316">
        <v>250000</v>
      </c>
      <c r="H491" s="124" t="str">
        <f t="shared" si="7"/>
        <v>0707064004Э000610</v>
      </c>
    </row>
    <row r="492" spans="1:8" ht="76.5">
      <c r="A492" s="320" t="s">
        <v>347</v>
      </c>
      <c r="B492" s="321" t="s">
        <v>230</v>
      </c>
      <c r="C492" s="321" t="s">
        <v>365</v>
      </c>
      <c r="D492" s="321" t="s">
        <v>1220</v>
      </c>
      <c r="E492" s="321" t="s">
        <v>348</v>
      </c>
      <c r="F492" s="316">
        <v>250000</v>
      </c>
      <c r="G492" s="316">
        <v>250000</v>
      </c>
      <c r="H492" s="124" t="str">
        <f t="shared" si="7"/>
        <v>0707064004Э000611</v>
      </c>
    </row>
    <row r="493" spans="1:8" ht="76.5">
      <c r="A493" s="320" t="s">
        <v>370</v>
      </c>
      <c r="B493" s="321" t="s">
        <v>230</v>
      </c>
      <c r="C493" s="321" t="s">
        <v>365</v>
      </c>
      <c r="D493" s="321" t="s">
        <v>1353</v>
      </c>
      <c r="E493" s="321" t="s">
        <v>1174</v>
      </c>
      <c r="F493" s="316">
        <v>385000</v>
      </c>
      <c r="G493" s="316">
        <v>385000</v>
      </c>
      <c r="H493" s="124" t="str">
        <f t="shared" si="7"/>
        <v>070706400S4560</v>
      </c>
    </row>
    <row r="494" spans="1:8" ht="38.25">
      <c r="A494" s="320" t="s">
        <v>1328</v>
      </c>
      <c r="B494" s="321" t="s">
        <v>230</v>
      </c>
      <c r="C494" s="321" t="s">
        <v>365</v>
      </c>
      <c r="D494" s="321" t="s">
        <v>1353</v>
      </c>
      <c r="E494" s="321" t="s">
        <v>1329</v>
      </c>
      <c r="F494" s="316">
        <v>385000</v>
      </c>
      <c r="G494" s="316">
        <v>385000</v>
      </c>
      <c r="H494" s="124" t="str">
        <f t="shared" si="7"/>
        <v>070706400S4560600</v>
      </c>
    </row>
    <row r="495" spans="1:8">
      <c r="A495" s="320" t="s">
        <v>1199</v>
      </c>
      <c r="B495" s="321" t="s">
        <v>230</v>
      </c>
      <c r="C495" s="321" t="s">
        <v>365</v>
      </c>
      <c r="D495" s="321" t="s">
        <v>1353</v>
      </c>
      <c r="E495" s="321" t="s">
        <v>1200</v>
      </c>
      <c r="F495" s="316">
        <v>385000</v>
      </c>
      <c r="G495" s="316">
        <v>385000</v>
      </c>
      <c r="H495" s="124" t="str">
        <f t="shared" si="7"/>
        <v>070706400S4560610</v>
      </c>
    </row>
    <row r="496" spans="1:8" ht="76.5">
      <c r="A496" s="320" t="s">
        <v>347</v>
      </c>
      <c r="B496" s="321" t="s">
        <v>230</v>
      </c>
      <c r="C496" s="321" t="s">
        <v>365</v>
      </c>
      <c r="D496" s="321" t="s">
        <v>1353</v>
      </c>
      <c r="E496" s="321" t="s">
        <v>348</v>
      </c>
      <c r="F496" s="316">
        <v>76000</v>
      </c>
      <c r="G496" s="316">
        <v>76000</v>
      </c>
      <c r="H496" s="124" t="str">
        <f t="shared" ref="H496:H554" si="8">CONCATENATE(C496,,D496,E496)</f>
        <v>070706400S4560611</v>
      </c>
    </row>
    <row r="497" spans="1:8" ht="25.5">
      <c r="A497" s="320" t="s">
        <v>366</v>
      </c>
      <c r="B497" s="321" t="s">
        <v>230</v>
      </c>
      <c r="C497" s="321" t="s">
        <v>365</v>
      </c>
      <c r="D497" s="321" t="s">
        <v>1353</v>
      </c>
      <c r="E497" s="321" t="s">
        <v>367</v>
      </c>
      <c r="F497" s="316">
        <v>309000</v>
      </c>
      <c r="G497" s="316">
        <v>309000</v>
      </c>
      <c r="H497" s="124" t="str">
        <f t="shared" si="8"/>
        <v>070706400S4560612</v>
      </c>
    </row>
    <row r="498" spans="1:8" ht="38.25">
      <c r="A498" s="320" t="s">
        <v>1981</v>
      </c>
      <c r="B498" s="321" t="s">
        <v>230</v>
      </c>
      <c r="C498" s="321" t="s">
        <v>365</v>
      </c>
      <c r="D498" s="321" t="s">
        <v>1982</v>
      </c>
      <c r="E498" s="321" t="s">
        <v>1174</v>
      </c>
      <c r="F498" s="316">
        <v>75500</v>
      </c>
      <c r="G498" s="316">
        <v>75500</v>
      </c>
      <c r="H498" s="124" t="str">
        <f t="shared" si="8"/>
        <v>07070650000000</v>
      </c>
    </row>
    <row r="499" spans="1:8" ht="102">
      <c r="A499" s="320" t="s">
        <v>1983</v>
      </c>
      <c r="B499" s="321" t="s">
        <v>230</v>
      </c>
      <c r="C499" s="321" t="s">
        <v>365</v>
      </c>
      <c r="D499" s="321" t="s">
        <v>1984</v>
      </c>
      <c r="E499" s="321" t="s">
        <v>1174</v>
      </c>
      <c r="F499" s="316">
        <v>45500</v>
      </c>
      <c r="G499" s="316">
        <v>45500</v>
      </c>
      <c r="H499" s="124" t="str">
        <f t="shared" si="8"/>
        <v>07070650080010</v>
      </c>
    </row>
    <row r="500" spans="1:8" ht="38.25">
      <c r="A500" s="320" t="s">
        <v>1328</v>
      </c>
      <c r="B500" s="321" t="s">
        <v>230</v>
      </c>
      <c r="C500" s="321" t="s">
        <v>365</v>
      </c>
      <c r="D500" s="321" t="s">
        <v>1984</v>
      </c>
      <c r="E500" s="321" t="s">
        <v>1329</v>
      </c>
      <c r="F500" s="316">
        <v>45500</v>
      </c>
      <c r="G500" s="316">
        <v>45500</v>
      </c>
      <c r="H500" s="124" t="str">
        <f t="shared" si="8"/>
        <v>07070650080010600</v>
      </c>
    </row>
    <row r="501" spans="1:8">
      <c r="A501" s="320" t="s">
        <v>1199</v>
      </c>
      <c r="B501" s="321" t="s">
        <v>230</v>
      </c>
      <c r="C501" s="321" t="s">
        <v>365</v>
      </c>
      <c r="D501" s="321" t="s">
        <v>1984</v>
      </c>
      <c r="E501" s="321" t="s">
        <v>1200</v>
      </c>
      <c r="F501" s="316">
        <v>45500</v>
      </c>
      <c r="G501" s="316">
        <v>45500</v>
      </c>
      <c r="H501" s="124" t="str">
        <f t="shared" si="8"/>
        <v>07070650080010610</v>
      </c>
    </row>
    <row r="502" spans="1:8" ht="76.5">
      <c r="A502" s="320" t="s">
        <v>347</v>
      </c>
      <c r="B502" s="321" t="s">
        <v>230</v>
      </c>
      <c r="C502" s="321" t="s">
        <v>365</v>
      </c>
      <c r="D502" s="321" t="s">
        <v>1984</v>
      </c>
      <c r="E502" s="321" t="s">
        <v>348</v>
      </c>
      <c r="F502" s="316">
        <v>45500</v>
      </c>
      <c r="G502" s="316">
        <v>45500</v>
      </c>
      <c r="H502" s="124" t="str">
        <f t="shared" si="8"/>
        <v>07070650080010611</v>
      </c>
    </row>
    <row r="503" spans="1:8" ht="89.25">
      <c r="A503" s="320" t="s">
        <v>1985</v>
      </c>
      <c r="B503" s="321" t="s">
        <v>230</v>
      </c>
      <c r="C503" s="321" t="s">
        <v>365</v>
      </c>
      <c r="D503" s="321" t="s">
        <v>1986</v>
      </c>
      <c r="E503" s="321" t="s">
        <v>1174</v>
      </c>
      <c r="F503" s="316">
        <v>30000</v>
      </c>
      <c r="G503" s="316">
        <v>30000</v>
      </c>
      <c r="H503" s="124" t="str">
        <f t="shared" si="8"/>
        <v>07070650080020</v>
      </c>
    </row>
    <row r="504" spans="1:8" ht="38.25">
      <c r="A504" s="320" t="s">
        <v>1328</v>
      </c>
      <c r="B504" s="321" t="s">
        <v>230</v>
      </c>
      <c r="C504" s="321" t="s">
        <v>365</v>
      </c>
      <c r="D504" s="321" t="s">
        <v>1986</v>
      </c>
      <c r="E504" s="321" t="s">
        <v>1329</v>
      </c>
      <c r="F504" s="316">
        <v>30000</v>
      </c>
      <c r="G504" s="316">
        <v>30000</v>
      </c>
      <c r="H504" s="124" t="str">
        <f t="shared" si="8"/>
        <v>07070650080020600</v>
      </c>
    </row>
    <row r="505" spans="1:8">
      <c r="A505" s="320" t="s">
        <v>1199</v>
      </c>
      <c r="B505" s="321" t="s">
        <v>230</v>
      </c>
      <c r="C505" s="321" t="s">
        <v>365</v>
      </c>
      <c r="D505" s="321" t="s">
        <v>1986</v>
      </c>
      <c r="E505" s="321" t="s">
        <v>1200</v>
      </c>
      <c r="F505" s="316">
        <v>30000</v>
      </c>
      <c r="G505" s="316">
        <v>30000</v>
      </c>
      <c r="H505" s="124" t="str">
        <f t="shared" si="8"/>
        <v>07070650080020610</v>
      </c>
    </row>
    <row r="506" spans="1:8" ht="76.5">
      <c r="A506" s="320" t="s">
        <v>347</v>
      </c>
      <c r="B506" s="321" t="s">
        <v>230</v>
      </c>
      <c r="C506" s="321" t="s">
        <v>365</v>
      </c>
      <c r="D506" s="321" t="s">
        <v>1986</v>
      </c>
      <c r="E506" s="321" t="s">
        <v>348</v>
      </c>
      <c r="F506" s="316">
        <v>30000</v>
      </c>
      <c r="G506" s="316">
        <v>30000</v>
      </c>
      <c r="H506" s="124" t="str">
        <f t="shared" si="8"/>
        <v>07070650080020611</v>
      </c>
    </row>
    <row r="507" spans="1:8">
      <c r="A507" s="320" t="s">
        <v>249</v>
      </c>
      <c r="B507" s="321" t="s">
        <v>230</v>
      </c>
      <c r="C507" s="321" t="s">
        <v>1148</v>
      </c>
      <c r="D507" s="321" t="s">
        <v>1174</v>
      </c>
      <c r="E507" s="321" t="s">
        <v>1174</v>
      </c>
      <c r="F507" s="316">
        <v>221802666</v>
      </c>
      <c r="G507" s="316">
        <v>221802666</v>
      </c>
      <c r="H507" s="124" t="str">
        <f t="shared" si="8"/>
        <v>0800</v>
      </c>
    </row>
    <row r="508" spans="1:8">
      <c r="A508" s="320" t="s">
        <v>209</v>
      </c>
      <c r="B508" s="321" t="s">
        <v>230</v>
      </c>
      <c r="C508" s="321" t="s">
        <v>392</v>
      </c>
      <c r="D508" s="321" t="s">
        <v>1174</v>
      </c>
      <c r="E508" s="321" t="s">
        <v>1174</v>
      </c>
      <c r="F508" s="316">
        <v>137112539</v>
      </c>
      <c r="G508" s="316">
        <v>137112539</v>
      </c>
      <c r="H508" s="124" t="str">
        <f t="shared" si="8"/>
        <v>0801</v>
      </c>
    </row>
    <row r="509" spans="1:8" ht="25.5">
      <c r="A509" s="320" t="s">
        <v>461</v>
      </c>
      <c r="B509" s="321" t="s">
        <v>230</v>
      </c>
      <c r="C509" s="321" t="s">
        <v>392</v>
      </c>
      <c r="D509" s="321" t="s">
        <v>981</v>
      </c>
      <c r="E509" s="321" t="s">
        <v>1174</v>
      </c>
      <c r="F509" s="316">
        <v>137012539</v>
      </c>
      <c r="G509" s="316">
        <v>137012539</v>
      </c>
      <c r="H509" s="124" t="str">
        <f t="shared" si="8"/>
        <v>08010500000000</v>
      </c>
    </row>
    <row r="510" spans="1:8">
      <c r="A510" s="320" t="s">
        <v>462</v>
      </c>
      <c r="B510" s="321" t="s">
        <v>230</v>
      </c>
      <c r="C510" s="321" t="s">
        <v>392</v>
      </c>
      <c r="D510" s="321" t="s">
        <v>982</v>
      </c>
      <c r="E510" s="321" t="s">
        <v>1174</v>
      </c>
      <c r="F510" s="316">
        <v>42670871</v>
      </c>
      <c r="G510" s="316">
        <v>42670871</v>
      </c>
      <c r="H510" s="124" t="str">
        <f t="shared" si="8"/>
        <v>08010510000000</v>
      </c>
    </row>
    <row r="511" spans="1:8" ht="114.75">
      <c r="A511" s="320" t="s">
        <v>397</v>
      </c>
      <c r="B511" s="321" t="s">
        <v>230</v>
      </c>
      <c r="C511" s="321" t="s">
        <v>392</v>
      </c>
      <c r="D511" s="321" t="s">
        <v>708</v>
      </c>
      <c r="E511" s="321" t="s">
        <v>1174</v>
      </c>
      <c r="F511" s="316">
        <v>36354974</v>
      </c>
      <c r="G511" s="316">
        <v>36354974</v>
      </c>
      <c r="H511" s="124" t="str">
        <f t="shared" si="8"/>
        <v>08010510040000</v>
      </c>
    </row>
    <row r="512" spans="1:8" ht="38.25">
      <c r="A512" s="320" t="s">
        <v>1328</v>
      </c>
      <c r="B512" s="321" t="s">
        <v>230</v>
      </c>
      <c r="C512" s="321" t="s">
        <v>392</v>
      </c>
      <c r="D512" s="321" t="s">
        <v>708</v>
      </c>
      <c r="E512" s="321" t="s">
        <v>1329</v>
      </c>
      <c r="F512" s="316">
        <v>36354974</v>
      </c>
      <c r="G512" s="316">
        <v>36354974</v>
      </c>
      <c r="H512" s="124" t="str">
        <f t="shared" si="8"/>
        <v>08010510040000600</v>
      </c>
    </row>
    <row r="513" spans="1:8">
      <c r="A513" s="320" t="s">
        <v>1199</v>
      </c>
      <c r="B513" s="321" t="s">
        <v>230</v>
      </c>
      <c r="C513" s="321" t="s">
        <v>392</v>
      </c>
      <c r="D513" s="321" t="s">
        <v>708</v>
      </c>
      <c r="E513" s="321" t="s">
        <v>1200</v>
      </c>
      <c r="F513" s="316">
        <v>36354974</v>
      </c>
      <c r="G513" s="316">
        <v>36354974</v>
      </c>
      <c r="H513" s="124" t="str">
        <f t="shared" si="8"/>
        <v>08010510040000610</v>
      </c>
    </row>
    <row r="514" spans="1:8" ht="76.5">
      <c r="A514" s="320" t="s">
        <v>347</v>
      </c>
      <c r="B514" s="321" t="s">
        <v>230</v>
      </c>
      <c r="C514" s="321" t="s">
        <v>392</v>
      </c>
      <c r="D514" s="321" t="s">
        <v>708</v>
      </c>
      <c r="E514" s="321" t="s">
        <v>348</v>
      </c>
      <c r="F514" s="316">
        <v>36354974</v>
      </c>
      <c r="G514" s="316">
        <v>36354974</v>
      </c>
      <c r="H514" s="124" t="str">
        <f t="shared" si="8"/>
        <v>08010510040000611</v>
      </c>
    </row>
    <row r="515" spans="1:8" ht="153">
      <c r="A515" s="320" t="s">
        <v>398</v>
      </c>
      <c r="B515" s="321" t="s">
        <v>230</v>
      </c>
      <c r="C515" s="321" t="s">
        <v>392</v>
      </c>
      <c r="D515" s="321" t="s">
        <v>709</v>
      </c>
      <c r="E515" s="321" t="s">
        <v>1174</v>
      </c>
      <c r="F515" s="316">
        <v>50000</v>
      </c>
      <c r="G515" s="316">
        <v>50000</v>
      </c>
      <c r="H515" s="124" t="str">
        <f t="shared" si="8"/>
        <v>08010510041000</v>
      </c>
    </row>
    <row r="516" spans="1:8" ht="38.25">
      <c r="A516" s="320" t="s">
        <v>1328</v>
      </c>
      <c r="B516" s="321" t="s">
        <v>230</v>
      </c>
      <c r="C516" s="321" t="s">
        <v>392</v>
      </c>
      <c r="D516" s="321" t="s">
        <v>709</v>
      </c>
      <c r="E516" s="321" t="s">
        <v>1329</v>
      </c>
      <c r="F516" s="316">
        <v>50000</v>
      </c>
      <c r="G516" s="316">
        <v>50000</v>
      </c>
      <c r="H516" s="124" t="str">
        <f t="shared" si="8"/>
        <v>08010510041000600</v>
      </c>
    </row>
    <row r="517" spans="1:8">
      <c r="A517" s="320" t="s">
        <v>1199</v>
      </c>
      <c r="B517" s="321" t="s">
        <v>230</v>
      </c>
      <c r="C517" s="321" t="s">
        <v>392</v>
      </c>
      <c r="D517" s="321" t="s">
        <v>709</v>
      </c>
      <c r="E517" s="321" t="s">
        <v>1200</v>
      </c>
      <c r="F517" s="316">
        <v>50000</v>
      </c>
      <c r="G517" s="316">
        <v>50000</v>
      </c>
      <c r="H517" s="124" t="str">
        <f t="shared" si="8"/>
        <v>08010510041000610</v>
      </c>
    </row>
    <row r="518" spans="1:8" ht="76.5">
      <c r="A518" s="320" t="s">
        <v>347</v>
      </c>
      <c r="B518" s="321" t="s">
        <v>230</v>
      </c>
      <c r="C518" s="321" t="s">
        <v>392</v>
      </c>
      <c r="D518" s="321" t="s">
        <v>709</v>
      </c>
      <c r="E518" s="321" t="s">
        <v>348</v>
      </c>
      <c r="F518" s="316">
        <v>50000</v>
      </c>
      <c r="G518" s="316">
        <v>50000</v>
      </c>
      <c r="H518" s="124" t="str">
        <f t="shared" si="8"/>
        <v>08010510041000611</v>
      </c>
    </row>
    <row r="519" spans="1:8" ht="127.5">
      <c r="A519" s="320" t="s">
        <v>1845</v>
      </c>
      <c r="B519" s="321" t="s">
        <v>230</v>
      </c>
      <c r="C519" s="321" t="s">
        <v>392</v>
      </c>
      <c r="D519" s="321" t="s">
        <v>1846</v>
      </c>
      <c r="E519" s="321" t="s">
        <v>1174</v>
      </c>
      <c r="F519" s="316">
        <v>72747</v>
      </c>
      <c r="G519" s="316">
        <v>72747</v>
      </c>
      <c r="H519" s="124" t="str">
        <f t="shared" si="8"/>
        <v>08010510045000</v>
      </c>
    </row>
    <row r="520" spans="1:8" ht="38.25">
      <c r="A520" s="320" t="s">
        <v>1328</v>
      </c>
      <c r="B520" s="321" t="s">
        <v>230</v>
      </c>
      <c r="C520" s="321" t="s">
        <v>392</v>
      </c>
      <c r="D520" s="321" t="s">
        <v>1846</v>
      </c>
      <c r="E520" s="321" t="s">
        <v>1329</v>
      </c>
      <c r="F520" s="316">
        <v>72747</v>
      </c>
      <c r="G520" s="316">
        <v>72747</v>
      </c>
      <c r="H520" s="124" t="str">
        <f t="shared" si="8"/>
        <v>08010510045000600</v>
      </c>
    </row>
    <row r="521" spans="1:8">
      <c r="A521" s="320" t="s">
        <v>1199</v>
      </c>
      <c r="B521" s="321" t="s">
        <v>230</v>
      </c>
      <c r="C521" s="321" t="s">
        <v>392</v>
      </c>
      <c r="D521" s="321" t="s">
        <v>1846</v>
      </c>
      <c r="E521" s="321" t="s">
        <v>1200</v>
      </c>
      <c r="F521" s="316">
        <v>72747</v>
      </c>
      <c r="G521" s="316">
        <v>72747</v>
      </c>
      <c r="H521" s="124" t="str">
        <f t="shared" si="8"/>
        <v>08010510045000610</v>
      </c>
    </row>
    <row r="522" spans="1:8" ht="76.5">
      <c r="A522" s="320" t="s">
        <v>347</v>
      </c>
      <c r="B522" s="321" t="s">
        <v>230</v>
      </c>
      <c r="C522" s="321" t="s">
        <v>392</v>
      </c>
      <c r="D522" s="321" t="s">
        <v>1846</v>
      </c>
      <c r="E522" s="321" t="s">
        <v>348</v>
      </c>
      <c r="F522" s="316">
        <v>72747</v>
      </c>
      <c r="G522" s="316">
        <v>72747</v>
      </c>
      <c r="H522" s="124" t="str">
        <f t="shared" si="8"/>
        <v>08010510045000611</v>
      </c>
    </row>
    <row r="523" spans="1:8" ht="114.75">
      <c r="A523" s="320" t="s">
        <v>513</v>
      </c>
      <c r="B523" s="321" t="s">
        <v>230</v>
      </c>
      <c r="C523" s="321" t="s">
        <v>392</v>
      </c>
      <c r="D523" s="321" t="s">
        <v>710</v>
      </c>
      <c r="E523" s="321" t="s">
        <v>1174</v>
      </c>
      <c r="F523" s="316">
        <v>226576</v>
      </c>
      <c r="G523" s="316">
        <v>226576</v>
      </c>
      <c r="H523" s="124" t="str">
        <f t="shared" si="8"/>
        <v>08010510047000</v>
      </c>
    </row>
    <row r="524" spans="1:8" ht="38.25">
      <c r="A524" s="320" t="s">
        <v>1328</v>
      </c>
      <c r="B524" s="321" t="s">
        <v>230</v>
      </c>
      <c r="C524" s="321" t="s">
        <v>392</v>
      </c>
      <c r="D524" s="321" t="s">
        <v>710</v>
      </c>
      <c r="E524" s="321" t="s">
        <v>1329</v>
      </c>
      <c r="F524" s="316">
        <v>226576</v>
      </c>
      <c r="G524" s="316">
        <v>226576</v>
      </c>
      <c r="H524" s="124" t="str">
        <f t="shared" si="8"/>
        <v>08010510047000600</v>
      </c>
    </row>
    <row r="525" spans="1:8">
      <c r="A525" s="320" t="s">
        <v>1199</v>
      </c>
      <c r="B525" s="321" t="s">
        <v>230</v>
      </c>
      <c r="C525" s="321" t="s">
        <v>392</v>
      </c>
      <c r="D525" s="321" t="s">
        <v>710</v>
      </c>
      <c r="E525" s="321" t="s">
        <v>1200</v>
      </c>
      <c r="F525" s="316">
        <v>226576</v>
      </c>
      <c r="G525" s="316">
        <v>226576</v>
      </c>
      <c r="H525" s="124" t="str">
        <f t="shared" si="8"/>
        <v>08010510047000610</v>
      </c>
    </row>
    <row r="526" spans="1:8" ht="25.5">
      <c r="A526" s="320" t="s">
        <v>366</v>
      </c>
      <c r="B526" s="321" t="s">
        <v>230</v>
      </c>
      <c r="C526" s="321" t="s">
        <v>392</v>
      </c>
      <c r="D526" s="321" t="s">
        <v>710</v>
      </c>
      <c r="E526" s="321" t="s">
        <v>367</v>
      </c>
      <c r="F526" s="316">
        <v>226576</v>
      </c>
      <c r="G526" s="316">
        <v>226576</v>
      </c>
      <c r="H526" s="124" t="str">
        <f t="shared" si="8"/>
        <v>08010510047000612</v>
      </c>
    </row>
    <row r="527" spans="1:8" ht="114.75">
      <c r="A527" s="320" t="s">
        <v>568</v>
      </c>
      <c r="B527" s="321" t="s">
        <v>230</v>
      </c>
      <c r="C527" s="321" t="s">
        <v>392</v>
      </c>
      <c r="D527" s="321" t="s">
        <v>711</v>
      </c>
      <c r="E527" s="321" t="s">
        <v>1174</v>
      </c>
      <c r="F527" s="316">
        <v>3700000</v>
      </c>
      <c r="G527" s="316">
        <v>3700000</v>
      </c>
      <c r="H527" s="124" t="str">
        <f t="shared" si="8"/>
        <v>0801051004Г000</v>
      </c>
    </row>
    <row r="528" spans="1:8" ht="38.25">
      <c r="A528" s="320" t="s">
        <v>1328</v>
      </c>
      <c r="B528" s="321" t="s">
        <v>230</v>
      </c>
      <c r="C528" s="321" t="s">
        <v>392</v>
      </c>
      <c r="D528" s="321" t="s">
        <v>711</v>
      </c>
      <c r="E528" s="321" t="s">
        <v>1329</v>
      </c>
      <c r="F528" s="316">
        <v>3700000</v>
      </c>
      <c r="G528" s="316">
        <v>3700000</v>
      </c>
      <c r="H528" s="124" t="str">
        <f t="shared" si="8"/>
        <v>0801051004Г000600</v>
      </c>
    </row>
    <row r="529" spans="1:8">
      <c r="A529" s="320" t="s">
        <v>1199</v>
      </c>
      <c r="B529" s="321" t="s">
        <v>230</v>
      </c>
      <c r="C529" s="321" t="s">
        <v>392</v>
      </c>
      <c r="D529" s="321" t="s">
        <v>711</v>
      </c>
      <c r="E529" s="321" t="s">
        <v>1200</v>
      </c>
      <c r="F529" s="316">
        <v>3700000</v>
      </c>
      <c r="G529" s="316">
        <v>3700000</v>
      </c>
      <c r="H529" s="124" t="str">
        <f t="shared" si="8"/>
        <v>0801051004Г000610</v>
      </c>
    </row>
    <row r="530" spans="1:8" ht="76.5">
      <c r="A530" s="320" t="s">
        <v>347</v>
      </c>
      <c r="B530" s="321" t="s">
        <v>230</v>
      </c>
      <c r="C530" s="321" t="s">
        <v>392</v>
      </c>
      <c r="D530" s="321" t="s">
        <v>711</v>
      </c>
      <c r="E530" s="321" t="s">
        <v>348</v>
      </c>
      <c r="F530" s="316">
        <v>3700000</v>
      </c>
      <c r="G530" s="316">
        <v>3700000</v>
      </c>
      <c r="H530" s="124" t="str">
        <f t="shared" si="8"/>
        <v>0801051004Г000611</v>
      </c>
    </row>
    <row r="531" spans="1:8" ht="76.5">
      <c r="A531" s="320" t="s">
        <v>1638</v>
      </c>
      <c r="B531" s="321" t="s">
        <v>230</v>
      </c>
      <c r="C531" s="321" t="s">
        <v>392</v>
      </c>
      <c r="D531" s="321" t="s">
        <v>1639</v>
      </c>
      <c r="E531" s="321" t="s">
        <v>1174</v>
      </c>
      <c r="F531" s="316">
        <v>35200</v>
      </c>
      <c r="G531" s="316">
        <v>35200</v>
      </c>
      <c r="H531" s="124" t="str">
        <f t="shared" si="8"/>
        <v>0801051004М000</v>
      </c>
    </row>
    <row r="532" spans="1:8" ht="38.25">
      <c r="A532" s="320" t="s">
        <v>1328</v>
      </c>
      <c r="B532" s="321" t="s">
        <v>230</v>
      </c>
      <c r="C532" s="321" t="s">
        <v>392</v>
      </c>
      <c r="D532" s="321" t="s">
        <v>1639</v>
      </c>
      <c r="E532" s="321" t="s">
        <v>1329</v>
      </c>
      <c r="F532" s="316">
        <v>35200</v>
      </c>
      <c r="G532" s="316">
        <v>35200</v>
      </c>
      <c r="H532" s="124" t="str">
        <f t="shared" si="8"/>
        <v>0801051004М000600</v>
      </c>
    </row>
    <row r="533" spans="1:8">
      <c r="A533" s="320" t="s">
        <v>1199</v>
      </c>
      <c r="B533" s="321" t="s">
        <v>230</v>
      </c>
      <c r="C533" s="321" t="s">
        <v>392</v>
      </c>
      <c r="D533" s="321" t="s">
        <v>1639</v>
      </c>
      <c r="E533" s="321" t="s">
        <v>1200</v>
      </c>
      <c r="F533" s="316">
        <v>35200</v>
      </c>
      <c r="G533" s="316">
        <v>35200</v>
      </c>
      <c r="H533" s="124" t="str">
        <f t="shared" si="8"/>
        <v>0801051004М000610</v>
      </c>
    </row>
    <row r="534" spans="1:8" ht="76.5">
      <c r="A534" s="320" t="s">
        <v>347</v>
      </c>
      <c r="B534" s="321" t="s">
        <v>230</v>
      </c>
      <c r="C534" s="321" t="s">
        <v>392</v>
      </c>
      <c r="D534" s="321" t="s">
        <v>1639</v>
      </c>
      <c r="E534" s="321" t="s">
        <v>348</v>
      </c>
      <c r="F534" s="316">
        <v>35200</v>
      </c>
      <c r="G534" s="316">
        <v>35200</v>
      </c>
      <c r="H534" s="124" t="str">
        <f t="shared" si="8"/>
        <v>0801051004М000611</v>
      </c>
    </row>
    <row r="535" spans="1:8" ht="102">
      <c r="A535" s="320" t="s">
        <v>958</v>
      </c>
      <c r="B535" s="321" t="s">
        <v>230</v>
      </c>
      <c r="C535" s="321" t="s">
        <v>392</v>
      </c>
      <c r="D535" s="321" t="s">
        <v>959</v>
      </c>
      <c r="E535" s="321" t="s">
        <v>1174</v>
      </c>
      <c r="F535" s="316">
        <v>1300000</v>
      </c>
      <c r="G535" s="316">
        <v>1300000</v>
      </c>
      <c r="H535" s="124" t="str">
        <f t="shared" si="8"/>
        <v>0801051004Э000</v>
      </c>
    </row>
    <row r="536" spans="1:8" ht="38.25">
      <c r="A536" s="320" t="s">
        <v>1328</v>
      </c>
      <c r="B536" s="321" t="s">
        <v>230</v>
      </c>
      <c r="C536" s="321" t="s">
        <v>392</v>
      </c>
      <c r="D536" s="321" t="s">
        <v>959</v>
      </c>
      <c r="E536" s="321" t="s">
        <v>1329</v>
      </c>
      <c r="F536" s="316">
        <v>1300000</v>
      </c>
      <c r="G536" s="316">
        <v>1300000</v>
      </c>
      <c r="H536" s="124" t="str">
        <f t="shared" si="8"/>
        <v>0801051004Э000600</v>
      </c>
    </row>
    <row r="537" spans="1:8">
      <c r="A537" s="320" t="s">
        <v>1199</v>
      </c>
      <c r="B537" s="321" t="s">
        <v>230</v>
      </c>
      <c r="C537" s="321" t="s">
        <v>392</v>
      </c>
      <c r="D537" s="321" t="s">
        <v>959</v>
      </c>
      <c r="E537" s="321" t="s">
        <v>1200</v>
      </c>
      <c r="F537" s="316">
        <v>1300000</v>
      </c>
      <c r="G537" s="316">
        <v>1300000</v>
      </c>
      <c r="H537" s="124" t="str">
        <f t="shared" si="8"/>
        <v>0801051004Э000610</v>
      </c>
    </row>
    <row r="538" spans="1:8" ht="76.5">
      <c r="A538" s="320" t="s">
        <v>347</v>
      </c>
      <c r="B538" s="321" t="s">
        <v>230</v>
      </c>
      <c r="C538" s="321" t="s">
        <v>392</v>
      </c>
      <c r="D538" s="321" t="s">
        <v>959</v>
      </c>
      <c r="E538" s="321" t="s">
        <v>348</v>
      </c>
      <c r="F538" s="316">
        <v>1300000</v>
      </c>
      <c r="G538" s="316">
        <v>1300000</v>
      </c>
      <c r="H538" s="124" t="str">
        <f t="shared" si="8"/>
        <v>0801051004Э000611</v>
      </c>
    </row>
    <row r="539" spans="1:8" ht="63.75">
      <c r="A539" s="320" t="s">
        <v>401</v>
      </c>
      <c r="B539" s="321" t="s">
        <v>230</v>
      </c>
      <c r="C539" s="321" t="s">
        <v>392</v>
      </c>
      <c r="D539" s="321" t="s">
        <v>718</v>
      </c>
      <c r="E539" s="321" t="s">
        <v>1174</v>
      </c>
      <c r="F539" s="316">
        <v>150000</v>
      </c>
      <c r="G539" s="316">
        <v>150000</v>
      </c>
      <c r="H539" s="124" t="str">
        <f t="shared" si="8"/>
        <v>08010510080530</v>
      </c>
    </row>
    <row r="540" spans="1:8" ht="38.25">
      <c r="A540" s="320" t="s">
        <v>1328</v>
      </c>
      <c r="B540" s="321" t="s">
        <v>230</v>
      </c>
      <c r="C540" s="321" t="s">
        <v>392</v>
      </c>
      <c r="D540" s="321" t="s">
        <v>718</v>
      </c>
      <c r="E540" s="321" t="s">
        <v>1329</v>
      </c>
      <c r="F540" s="316">
        <v>150000</v>
      </c>
      <c r="G540" s="316">
        <v>150000</v>
      </c>
      <c r="H540" s="124" t="str">
        <f t="shared" si="8"/>
        <v>08010510080530600</v>
      </c>
    </row>
    <row r="541" spans="1:8">
      <c r="A541" s="320" t="s">
        <v>1199</v>
      </c>
      <c r="B541" s="321" t="s">
        <v>230</v>
      </c>
      <c r="C541" s="321" t="s">
        <v>392</v>
      </c>
      <c r="D541" s="321" t="s">
        <v>718</v>
      </c>
      <c r="E541" s="321" t="s">
        <v>1200</v>
      </c>
      <c r="F541" s="316">
        <v>150000</v>
      </c>
      <c r="G541" s="316">
        <v>150000</v>
      </c>
      <c r="H541" s="124" t="str">
        <f t="shared" si="8"/>
        <v>08010510080530610</v>
      </c>
    </row>
    <row r="542" spans="1:8" ht="25.5">
      <c r="A542" s="320" t="s">
        <v>366</v>
      </c>
      <c r="B542" s="321" t="s">
        <v>230</v>
      </c>
      <c r="C542" s="321" t="s">
        <v>392</v>
      </c>
      <c r="D542" s="321" t="s">
        <v>718</v>
      </c>
      <c r="E542" s="321" t="s">
        <v>367</v>
      </c>
      <c r="F542" s="316">
        <v>150000</v>
      </c>
      <c r="G542" s="316">
        <v>150000</v>
      </c>
      <c r="H542" s="124" t="str">
        <f t="shared" si="8"/>
        <v>08010510080530612</v>
      </c>
    </row>
    <row r="543" spans="1:8" ht="89.25">
      <c r="A543" s="320" t="s">
        <v>2099</v>
      </c>
      <c r="B543" s="321" t="s">
        <v>230</v>
      </c>
      <c r="C543" s="321" t="s">
        <v>392</v>
      </c>
      <c r="D543" s="321" t="s">
        <v>2100</v>
      </c>
      <c r="E543" s="321" t="s">
        <v>1174</v>
      </c>
      <c r="F543" s="316">
        <v>342424</v>
      </c>
      <c r="G543" s="316">
        <v>342424</v>
      </c>
      <c r="H543" s="124" t="str">
        <f t="shared" si="8"/>
        <v>080105100L5191</v>
      </c>
    </row>
    <row r="544" spans="1:8" ht="38.25">
      <c r="A544" s="320" t="s">
        <v>1328</v>
      </c>
      <c r="B544" s="321" t="s">
        <v>230</v>
      </c>
      <c r="C544" s="321" t="s">
        <v>392</v>
      </c>
      <c r="D544" s="321" t="s">
        <v>2100</v>
      </c>
      <c r="E544" s="321" t="s">
        <v>1329</v>
      </c>
      <c r="F544" s="316">
        <v>342424</v>
      </c>
      <c r="G544" s="316">
        <v>342424</v>
      </c>
      <c r="H544" s="124" t="str">
        <f t="shared" si="8"/>
        <v>080105100L5191600</v>
      </c>
    </row>
    <row r="545" spans="1:8">
      <c r="A545" s="320" t="s">
        <v>1199</v>
      </c>
      <c r="B545" s="321" t="s">
        <v>230</v>
      </c>
      <c r="C545" s="321" t="s">
        <v>392</v>
      </c>
      <c r="D545" s="321" t="s">
        <v>2100</v>
      </c>
      <c r="E545" s="321" t="s">
        <v>1200</v>
      </c>
      <c r="F545" s="316">
        <v>342424</v>
      </c>
      <c r="G545" s="316">
        <v>342424</v>
      </c>
      <c r="H545" s="124" t="str">
        <f t="shared" si="8"/>
        <v>080105100L5191610</v>
      </c>
    </row>
    <row r="546" spans="1:8" ht="25.5">
      <c r="A546" s="320" t="s">
        <v>366</v>
      </c>
      <c r="B546" s="321" t="s">
        <v>230</v>
      </c>
      <c r="C546" s="321" t="s">
        <v>392</v>
      </c>
      <c r="D546" s="321" t="s">
        <v>2100</v>
      </c>
      <c r="E546" s="321" t="s">
        <v>367</v>
      </c>
      <c r="F546" s="316">
        <v>342424</v>
      </c>
      <c r="G546" s="316">
        <v>342424</v>
      </c>
      <c r="H546" s="124" t="str">
        <f t="shared" si="8"/>
        <v>080105100L5191612</v>
      </c>
    </row>
    <row r="547" spans="1:8" ht="63.75">
      <c r="A547" s="320" t="s">
        <v>1506</v>
      </c>
      <c r="B547" s="321" t="s">
        <v>230</v>
      </c>
      <c r="C547" s="321" t="s">
        <v>392</v>
      </c>
      <c r="D547" s="321" t="s">
        <v>712</v>
      </c>
      <c r="E547" s="321" t="s">
        <v>1174</v>
      </c>
      <c r="F547" s="316">
        <v>438950</v>
      </c>
      <c r="G547" s="316">
        <v>438950</v>
      </c>
      <c r="H547" s="124" t="str">
        <f t="shared" si="8"/>
        <v>080105100S4880</v>
      </c>
    </row>
    <row r="548" spans="1:8" ht="38.25">
      <c r="A548" s="320" t="s">
        <v>1328</v>
      </c>
      <c r="B548" s="321" t="s">
        <v>230</v>
      </c>
      <c r="C548" s="321" t="s">
        <v>392</v>
      </c>
      <c r="D548" s="321" t="s">
        <v>712</v>
      </c>
      <c r="E548" s="321" t="s">
        <v>1329</v>
      </c>
      <c r="F548" s="316">
        <v>438950</v>
      </c>
      <c r="G548" s="316">
        <v>438950</v>
      </c>
      <c r="H548" s="124" t="str">
        <f t="shared" si="8"/>
        <v>080105100S4880600</v>
      </c>
    </row>
    <row r="549" spans="1:8">
      <c r="A549" s="320" t="s">
        <v>1199</v>
      </c>
      <c r="B549" s="321" t="s">
        <v>230</v>
      </c>
      <c r="C549" s="321" t="s">
        <v>392</v>
      </c>
      <c r="D549" s="321" t="s">
        <v>712</v>
      </c>
      <c r="E549" s="321" t="s">
        <v>1200</v>
      </c>
      <c r="F549" s="316">
        <v>438950</v>
      </c>
      <c r="G549" s="316">
        <v>438950</v>
      </c>
      <c r="H549" s="124" t="str">
        <f t="shared" si="8"/>
        <v>080105100S4880610</v>
      </c>
    </row>
    <row r="550" spans="1:8" ht="25.5">
      <c r="A550" s="320" t="s">
        <v>366</v>
      </c>
      <c r="B550" s="321" t="s">
        <v>230</v>
      </c>
      <c r="C550" s="321" t="s">
        <v>392</v>
      </c>
      <c r="D550" s="321" t="s">
        <v>712</v>
      </c>
      <c r="E550" s="321" t="s">
        <v>367</v>
      </c>
      <c r="F550" s="316">
        <v>438950</v>
      </c>
      <c r="G550" s="316">
        <v>438950</v>
      </c>
      <c r="H550" s="124" t="str">
        <f t="shared" si="8"/>
        <v>080105100S4880612</v>
      </c>
    </row>
    <row r="551" spans="1:8" ht="25.5">
      <c r="A551" s="320" t="s">
        <v>594</v>
      </c>
      <c r="B551" s="321" t="s">
        <v>230</v>
      </c>
      <c r="C551" s="321" t="s">
        <v>392</v>
      </c>
      <c r="D551" s="321" t="s">
        <v>983</v>
      </c>
      <c r="E551" s="321" t="s">
        <v>1174</v>
      </c>
      <c r="F551" s="316">
        <v>94341668</v>
      </c>
      <c r="G551" s="316">
        <v>94341668</v>
      </c>
      <c r="H551" s="124" t="str">
        <f t="shared" si="8"/>
        <v>08010520000000</v>
      </c>
    </row>
    <row r="552" spans="1:8" ht="114.75">
      <c r="A552" s="320" t="s">
        <v>516</v>
      </c>
      <c r="B552" s="321" t="s">
        <v>230</v>
      </c>
      <c r="C552" s="321" t="s">
        <v>392</v>
      </c>
      <c r="D552" s="321" t="s">
        <v>720</v>
      </c>
      <c r="E552" s="321" t="s">
        <v>1174</v>
      </c>
      <c r="F552" s="316">
        <v>69292273</v>
      </c>
      <c r="G552" s="316">
        <v>69292273</v>
      </c>
      <c r="H552" s="124" t="str">
        <f t="shared" si="8"/>
        <v>08010520040000</v>
      </c>
    </row>
    <row r="553" spans="1:8" ht="38.25">
      <c r="A553" s="320" t="s">
        <v>1328</v>
      </c>
      <c r="B553" s="321" t="s">
        <v>230</v>
      </c>
      <c r="C553" s="321" t="s">
        <v>392</v>
      </c>
      <c r="D553" s="321" t="s">
        <v>720</v>
      </c>
      <c r="E553" s="321" t="s">
        <v>1329</v>
      </c>
      <c r="F553" s="316">
        <v>69292273</v>
      </c>
      <c r="G553" s="316">
        <v>69292273</v>
      </c>
      <c r="H553" s="124" t="str">
        <f t="shared" si="8"/>
        <v>08010520040000600</v>
      </c>
    </row>
    <row r="554" spans="1:8">
      <c r="A554" s="320" t="s">
        <v>1199</v>
      </c>
      <c r="B554" s="321" t="s">
        <v>230</v>
      </c>
      <c r="C554" s="321" t="s">
        <v>392</v>
      </c>
      <c r="D554" s="321" t="s">
        <v>720</v>
      </c>
      <c r="E554" s="321" t="s">
        <v>1200</v>
      </c>
      <c r="F554" s="316">
        <v>69292273</v>
      </c>
      <c r="G554" s="316">
        <v>69292273</v>
      </c>
      <c r="H554" s="124" t="str">
        <f t="shared" si="8"/>
        <v>08010520040000610</v>
      </c>
    </row>
    <row r="555" spans="1:8" ht="76.5">
      <c r="A555" s="320" t="s">
        <v>347</v>
      </c>
      <c r="B555" s="321" t="s">
        <v>230</v>
      </c>
      <c r="C555" s="321" t="s">
        <v>392</v>
      </c>
      <c r="D555" s="321" t="s">
        <v>720</v>
      </c>
      <c r="E555" s="321" t="s">
        <v>348</v>
      </c>
      <c r="F555" s="316">
        <v>69292273</v>
      </c>
      <c r="G555" s="316">
        <v>69292273</v>
      </c>
      <c r="H555" s="124" t="str">
        <f t="shared" ref="H555:H615" si="9">CONCATENATE(C555,,D555,E555)</f>
        <v>08010520040000611</v>
      </c>
    </row>
    <row r="556" spans="1:8" ht="165.75">
      <c r="A556" s="320" t="s">
        <v>517</v>
      </c>
      <c r="B556" s="321" t="s">
        <v>230</v>
      </c>
      <c r="C556" s="321" t="s">
        <v>392</v>
      </c>
      <c r="D556" s="321" t="s">
        <v>721</v>
      </c>
      <c r="E556" s="321" t="s">
        <v>1174</v>
      </c>
      <c r="F556" s="316">
        <v>310000</v>
      </c>
      <c r="G556" s="316">
        <v>310000</v>
      </c>
      <c r="H556" s="124" t="str">
        <f t="shared" si="9"/>
        <v>08010520041000</v>
      </c>
    </row>
    <row r="557" spans="1:8" ht="38.25">
      <c r="A557" s="320" t="s">
        <v>1328</v>
      </c>
      <c r="B557" s="321" t="s">
        <v>230</v>
      </c>
      <c r="C557" s="321" t="s">
        <v>392</v>
      </c>
      <c r="D557" s="321" t="s">
        <v>721</v>
      </c>
      <c r="E557" s="321" t="s">
        <v>1329</v>
      </c>
      <c r="F557" s="316">
        <v>310000</v>
      </c>
      <c r="G557" s="316">
        <v>310000</v>
      </c>
      <c r="H557" s="124" t="str">
        <f t="shared" si="9"/>
        <v>08010520041000600</v>
      </c>
    </row>
    <row r="558" spans="1:8">
      <c r="A558" s="320" t="s">
        <v>1199</v>
      </c>
      <c r="B558" s="321" t="s">
        <v>230</v>
      </c>
      <c r="C558" s="321" t="s">
        <v>392</v>
      </c>
      <c r="D558" s="321" t="s">
        <v>721</v>
      </c>
      <c r="E558" s="321" t="s">
        <v>1200</v>
      </c>
      <c r="F558" s="316">
        <v>310000</v>
      </c>
      <c r="G558" s="316">
        <v>310000</v>
      </c>
      <c r="H558" s="124" t="str">
        <f t="shared" si="9"/>
        <v>08010520041000610</v>
      </c>
    </row>
    <row r="559" spans="1:8" ht="76.5">
      <c r="A559" s="320" t="s">
        <v>347</v>
      </c>
      <c r="B559" s="321" t="s">
        <v>230</v>
      </c>
      <c r="C559" s="321" t="s">
        <v>392</v>
      </c>
      <c r="D559" s="321" t="s">
        <v>721</v>
      </c>
      <c r="E559" s="321" t="s">
        <v>348</v>
      </c>
      <c r="F559" s="316">
        <v>310000</v>
      </c>
      <c r="G559" s="316">
        <v>310000</v>
      </c>
      <c r="H559" s="124" t="str">
        <f t="shared" si="9"/>
        <v>08010520041000611</v>
      </c>
    </row>
    <row r="560" spans="1:8" ht="127.5">
      <c r="A560" s="320" t="s">
        <v>518</v>
      </c>
      <c r="B560" s="321" t="s">
        <v>230</v>
      </c>
      <c r="C560" s="321" t="s">
        <v>392</v>
      </c>
      <c r="D560" s="321" t="s">
        <v>722</v>
      </c>
      <c r="E560" s="321" t="s">
        <v>1174</v>
      </c>
      <c r="F560" s="316">
        <v>309395</v>
      </c>
      <c r="G560" s="316">
        <v>309395</v>
      </c>
      <c r="H560" s="124" t="str">
        <f t="shared" si="9"/>
        <v>08010520045000</v>
      </c>
    </row>
    <row r="561" spans="1:8" ht="38.25">
      <c r="A561" s="320" t="s">
        <v>1328</v>
      </c>
      <c r="B561" s="321" t="s">
        <v>230</v>
      </c>
      <c r="C561" s="321" t="s">
        <v>392</v>
      </c>
      <c r="D561" s="321" t="s">
        <v>722</v>
      </c>
      <c r="E561" s="321" t="s">
        <v>1329</v>
      </c>
      <c r="F561" s="316">
        <v>309395</v>
      </c>
      <c r="G561" s="316">
        <v>309395</v>
      </c>
      <c r="H561" s="124" t="str">
        <f t="shared" si="9"/>
        <v>08010520045000600</v>
      </c>
    </row>
    <row r="562" spans="1:8">
      <c r="A562" s="320" t="s">
        <v>1199</v>
      </c>
      <c r="B562" s="321" t="s">
        <v>230</v>
      </c>
      <c r="C562" s="321" t="s">
        <v>392</v>
      </c>
      <c r="D562" s="321" t="s">
        <v>722</v>
      </c>
      <c r="E562" s="321" t="s">
        <v>1200</v>
      </c>
      <c r="F562" s="316">
        <v>309395</v>
      </c>
      <c r="G562" s="316">
        <v>309395</v>
      </c>
      <c r="H562" s="124" t="str">
        <f t="shared" si="9"/>
        <v>08010520045000610</v>
      </c>
    </row>
    <row r="563" spans="1:8" ht="76.5">
      <c r="A563" s="320" t="s">
        <v>347</v>
      </c>
      <c r="B563" s="321" t="s">
        <v>230</v>
      </c>
      <c r="C563" s="321" t="s">
        <v>392</v>
      </c>
      <c r="D563" s="321" t="s">
        <v>722</v>
      </c>
      <c r="E563" s="321" t="s">
        <v>348</v>
      </c>
      <c r="F563" s="316">
        <v>309395</v>
      </c>
      <c r="G563" s="316">
        <v>309395</v>
      </c>
      <c r="H563" s="124" t="str">
        <f t="shared" si="9"/>
        <v>08010520045000611</v>
      </c>
    </row>
    <row r="564" spans="1:8" ht="114.75">
      <c r="A564" s="320" t="s">
        <v>519</v>
      </c>
      <c r="B564" s="321" t="s">
        <v>230</v>
      </c>
      <c r="C564" s="321" t="s">
        <v>392</v>
      </c>
      <c r="D564" s="321" t="s">
        <v>723</v>
      </c>
      <c r="E564" s="321" t="s">
        <v>1174</v>
      </c>
      <c r="F564" s="316">
        <v>700000</v>
      </c>
      <c r="G564" s="316">
        <v>700000</v>
      </c>
      <c r="H564" s="124" t="str">
        <f t="shared" si="9"/>
        <v>08010520047000</v>
      </c>
    </row>
    <row r="565" spans="1:8" ht="38.25">
      <c r="A565" s="320" t="s">
        <v>1328</v>
      </c>
      <c r="B565" s="321" t="s">
        <v>230</v>
      </c>
      <c r="C565" s="321" t="s">
        <v>392</v>
      </c>
      <c r="D565" s="321" t="s">
        <v>723</v>
      </c>
      <c r="E565" s="321" t="s">
        <v>1329</v>
      </c>
      <c r="F565" s="316">
        <v>700000</v>
      </c>
      <c r="G565" s="316">
        <v>700000</v>
      </c>
      <c r="H565" s="124" t="str">
        <f t="shared" si="9"/>
        <v>08010520047000600</v>
      </c>
    </row>
    <row r="566" spans="1:8">
      <c r="A566" s="320" t="s">
        <v>1199</v>
      </c>
      <c r="B566" s="321" t="s">
        <v>230</v>
      </c>
      <c r="C566" s="321" t="s">
        <v>392</v>
      </c>
      <c r="D566" s="321" t="s">
        <v>723</v>
      </c>
      <c r="E566" s="321" t="s">
        <v>1200</v>
      </c>
      <c r="F566" s="316">
        <v>700000</v>
      </c>
      <c r="G566" s="316">
        <v>700000</v>
      </c>
      <c r="H566" s="124" t="str">
        <f t="shared" si="9"/>
        <v>08010520047000610</v>
      </c>
    </row>
    <row r="567" spans="1:8" ht="25.5">
      <c r="A567" s="320" t="s">
        <v>366</v>
      </c>
      <c r="B567" s="321" t="s">
        <v>230</v>
      </c>
      <c r="C567" s="321" t="s">
        <v>392</v>
      </c>
      <c r="D567" s="321" t="s">
        <v>723</v>
      </c>
      <c r="E567" s="321" t="s">
        <v>367</v>
      </c>
      <c r="F567" s="316">
        <v>700000</v>
      </c>
      <c r="G567" s="316">
        <v>700000</v>
      </c>
      <c r="H567" s="124" t="str">
        <f t="shared" si="9"/>
        <v>08010520047000612</v>
      </c>
    </row>
    <row r="568" spans="1:8" ht="114.75">
      <c r="A568" s="320" t="s">
        <v>570</v>
      </c>
      <c r="B568" s="321" t="s">
        <v>230</v>
      </c>
      <c r="C568" s="321" t="s">
        <v>392</v>
      </c>
      <c r="D568" s="321" t="s">
        <v>724</v>
      </c>
      <c r="E568" s="321" t="s">
        <v>1174</v>
      </c>
      <c r="F568" s="316">
        <v>20000000</v>
      </c>
      <c r="G568" s="316">
        <v>20000000</v>
      </c>
      <c r="H568" s="124" t="str">
        <f t="shared" si="9"/>
        <v>0801052004Г000</v>
      </c>
    </row>
    <row r="569" spans="1:8" ht="38.25">
      <c r="A569" s="320" t="s">
        <v>1328</v>
      </c>
      <c r="B569" s="321" t="s">
        <v>230</v>
      </c>
      <c r="C569" s="321" t="s">
        <v>392</v>
      </c>
      <c r="D569" s="321" t="s">
        <v>724</v>
      </c>
      <c r="E569" s="321" t="s">
        <v>1329</v>
      </c>
      <c r="F569" s="316">
        <v>20000000</v>
      </c>
      <c r="G569" s="316">
        <v>20000000</v>
      </c>
      <c r="H569" s="124" t="str">
        <f t="shared" si="9"/>
        <v>0801052004Г000600</v>
      </c>
    </row>
    <row r="570" spans="1:8">
      <c r="A570" s="320" t="s">
        <v>1199</v>
      </c>
      <c r="B570" s="321" t="s">
        <v>230</v>
      </c>
      <c r="C570" s="321" t="s">
        <v>392</v>
      </c>
      <c r="D570" s="321" t="s">
        <v>724</v>
      </c>
      <c r="E570" s="321" t="s">
        <v>1200</v>
      </c>
      <c r="F570" s="316">
        <v>20000000</v>
      </c>
      <c r="G570" s="316">
        <v>20000000</v>
      </c>
      <c r="H570" s="124" t="str">
        <f t="shared" si="9"/>
        <v>0801052004Г000610</v>
      </c>
    </row>
    <row r="571" spans="1:8" ht="76.5">
      <c r="A571" s="320" t="s">
        <v>347</v>
      </c>
      <c r="B571" s="321" t="s">
        <v>230</v>
      </c>
      <c r="C571" s="321" t="s">
        <v>392</v>
      </c>
      <c r="D571" s="321" t="s">
        <v>724</v>
      </c>
      <c r="E571" s="321" t="s">
        <v>348</v>
      </c>
      <c r="F571" s="316">
        <v>20000000</v>
      </c>
      <c r="G571" s="316">
        <v>20000000</v>
      </c>
      <c r="H571" s="124" t="str">
        <f t="shared" si="9"/>
        <v>0801052004Г000611</v>
      </c>
    </row>
    <row r="572" spans="1:8" ht="76.5">
      <c r="A572" s="320" t="s">
        <v>1640</v>
      </c>
      <c r="B572" s="321" t="s">
        <v>230</v>
      </c>
      <c r="C572" s="321" t="s">
        <v>392</v>
      </c>
      <c r="D572" s="321" t="s">
        <v>1641</v>
      </c>
      <c r="E572" s="321" t="s">
        <v>1174</v>
      </c>
      <c r="F572" s="316">
        <v>380000</v>
      </c>
      <c r="G572" s="316">
        <v>380000</v>
      </c>
      <c r="H572" s="124" t="str">
        <f t="shared" si="9"/>
        <v>0801052004М000</v>
      </c>
    </row>
    <row r="573" spans="1:8" ht="38.25">
      <c r="A573" s="320" t="s">
        <v>1328</v>
      </c>
      <c r="B573" s="321" t="s">
        <v>230</v>
      </c>
      <c r="C573" s="321" t="s">
        <v>392</v>
      </c>
      <c r="D573" s="321" t="s">
        <v>1641</v>
      </c>
      <c r="E573" s="321" t="s">
        <v>1329</v>
      </c>
      <c r="F573" s="316">
        <v>380000</v>
      </c>
      <c r="G573" s="316">
        <v>380000</v>
      </c>
      <c r="H573" s="124" t="str">
        <f t="shared" si="9"/>
        <v>0801052004М000600</v>
      </c>
    </row>
    <row r="574" spans="1:8">
      <c r="A574" s="320" t="s">
        <v>1199</v>
      </c>
      <c r="B574" s="321" t="s">
        <v>230</v>
      </c>
      <c r="C574" s="321" t="s">
        <v>392</v>
      </c>
      <c r="D574" s="321" t="s">
        <v>1641</v>
      </c>
      <c r="E574" s="321" t="s">
        <v>1200</v>
      </c>
      <c r="F574" s="316">
        <v>380000</v>
      </c>
      <c r="G574" s="316">
        <v>380000</v>
      </c>
      <c r="H574" s="124" t="str">
        <f t="shared" si="9"/>
        <v>0801052004М000610</v>
      </c>
    </row>
    <row r="575" spans="1:8" ht="76.5">
      <c r="A575" s="320" t="s">
        <v>347</v>
      </c>
      <c r="B575" s="321" t="s">
        <v>230</v>
      </c>
      <c r="C575" s="321" t="s">
        <v>392</v>
      </c>
      <c r="D575" s="321" t="s">
        <v>1641</v>
      </c>
      <c r="E575" s="321" t="s">
        <v>348</v>
      </c>
      <c r="F575" s="316">
        <v>380000</v>
      </c>
      <c r="G575" s="316">
        <v>380000</v>
      </c>
      <c r="H575" s="124" t="str">
        <f t="shared" si="9"/>
        <v>0801052004М000611</v>
      </c>
    </row>
    <row r="576" spans="1:8" ht="102">
      <c r="A576" s="320" t="s">
        <v>960</v>
      </c>
      <c r="B576" s="321" t="s">
        <v>230</v>
      </c>
      <c r="C576" s="321" t="s">
        <v>392</v>
      </c>
      <c r="D576" s="321" t="s">
        <v>961</v>
      </c>
      <c r="E576" s="321" t="s">
        <v>1174</v>
      </c>
      <c r="F576" s="316">
        <v>3350000</v>
      </c>
      <c r="G576" s="316">
        <v>3350000</v>
      </c>
      <c r="H576" s="124" t="str">
        <f t="shared" si="9"/>
        <v>0801052004Э000</v>
      </c>
    </row>
    <row r="577" spans="1:8" ht="38.25">
      <c r="A577" s="320" t="s">
        <v>1328</v>
      </c>
      <c r="B577" s="321" t="s">
        <v>230</v>
      </c>
      <c r="C577" s="321" t="s">
        <v>392</v>
      </c>
      <c r="D577" s="321" t="s">
        <v>961</v>
      </c>
      <c r="E577" s="321" t="s">
        <v>1329</v>
      </c>
      <c r="F577" s="316">
        <v>3350000</v>
      </c>
      <c r="G577" s="316">
        <v>3350000</v>
      </c>
      <c r="H577" s="124" t="str">
        <f t="shared" si="9"/>
        <v>0801052004Э000600</v>
      </c>
    </row>
    <row r="578" spans="1:8">
      <c r="A578" s="320" t="s">
        <v>1199</v>
      </c>
      <c r="B578" s="321" t="s">
        <v>230</v>
      </c>
      <c r="C578" s="321" t="s">
        <v>392</v>
      </c>
      <c r="D578" s="321" t="s">
        <v>961</v>
      </c>
      <c r="E578" s="321" t="s">
        <v>1200</v>
      </c>
      <c r="F578" s="316">
        <v>3350000</v>
      </c>
      <c r="G578" s="316">
        <v>3350000</v>
      </c>
      <c r="H578" s="124" t="str">
        <f t="shared" si="9"/>
        <v>0801052004Э000610</v>
      </c>
    </row>
    <row r="579" spans="1:8" ht="76.5">
      <c r="A579" s="320" t="s">
        <v>347</v>
      </c>
      <c r="B579" s="321" t="s">
        <v>230</v>
      </c>
      <c r="C579" s="321" t="s">
        <v>392</v>
      </c>
      <c r="D579" s="321" t="s">
        <v>961</v>
      </c>
      <c r="E579" s="321" t="s">
        <v>348</v>
      </c>
      <c r="F579" s="316">
        <v>3350000</v>
      </c>
      <c r="G579" s="316">
        <v>3350000</v>
      </c>
      <c r="H579" s="124" t="str">
        <f t="shared" si="9"/>
        <v>0801052004Э000611</v>
      </c>
    </row>
    <row r="580" spans="1:8" ht="51">
      <c r="A580" s="320" t="s">
        <v>1726</v>
      </c>
      <c r="B580" s="321" t="s">
        <v>230</v>
      </c>
      <c r="C580" s="321" t="s">
        <v>392</v>
      </c>
      <c r="D580" s="321" t="s">
        <v>1727</v>
      </c>
      <c r="E580" s="321" t="s">
        <v>1174</v>
      </c>
      <c r="F580" s="316">
        <v>100000</v>
      </c>
      <c r="G580" s="316">
        <v>100000</v>
      </c>
      <c r="H580" s="124" t="str">
        <f t="shared" si="9"/>
        <v>08011300000000</v>
      </c>
    </row>
    <row r="581" spans="1:8" ht="63.75">
      <c r="A581" s="320" t="s">
        <v>1737</v>
      </c>
      <c r="B581" s="321" t="s">
        <v>230</v>
      </c>
      <c r="C581" s="321" t="s">
        <v>392</v>
      </c>
      <c r="D581" s="321" t="s">
        <v>1738</v>
      </c>
      <c r="E581" s="321" t="s">
        <v>1174</v>
      </c>
      <c r="F581" s="316">
        <v>100000</v>
      </c>
      <c r="G581" s="316">
        <v>100000</v>
      </c>
      <c r="H581" s="124" t="str">
        <f t="shared" si="9"/>
        <v>08011320000000</v>
      </c>
    </row>
    <row r="582" spans="1:8" ht="140.25">
      <c r="A582" s="320" t="s">
        <v>1739</v>
      </c>
      <c r="B582" s="321" t="s">
        <v>230</v>
      </c>
      <c r="C582" s="321" t="s">
        <v>392</v>
      </c>
      <c r="D582" s="321" t="s">
        <v>1740</v>
      </c>
      <c r="E582" s="321" t="s">
        <v>1174</v>
      </c>
      <c r="F582" s="316">
        <v>50000</v>
      </c>
      <c r="G582" s="316">
        <v>50000</v>
      </c>
      <c r="H582" s="124" t="str">
        <f t="shared" si="9"/>
        <v>08011320080020</v>
      </c>
    </row>
    <row r="583" spans="1:8" ht="38.25">
      <c r="A583" s="320" t="s">
        <v>1320</v>
      </c>
      <c r="B583" s="321" t="s">
        <v>230</v>
      </c>
      <c r="C583" s="321" t="s">
        <v>392</v>
      </c>
      <c r="D583" s="321" t="s">
        <v>1740</v>
      </c>
      <c r="E583" s="321" t="s">
        <v>1321</v>
      </c>
      <c r="F583" s="316">
        <v>50000</v>
      </c>
      <c r="G583" s="316">
        <v>50000</v>
      </c>
      <c r="H583" s="124" t="str">
        <f t="shared" si="9"/>
        <v>08011320080020200</v>
      </c>
    </row>
    <row r="584" spans="1:8" ht="38.25">
      <c r="A584" s="320" t="s">
        <v>1197</v>
      </c>
      <c r="B584" s="321" t="s">
        <v>230</v>
      </c>
      <c r="C584" s="321" t="s">
        <v>392</v>
      </c>
      <c r="D584" s="321" t="s">
        <v>1740</v>
      </c>
      <c r="E584" s="321" t="s">
        <v>1198</v>
      </c>
      <c r="F584" s="316">
        <v>50000</v>
      </c>
      <c r="G584" s="316">
        <v>50000</v>
      </c>
      <c r="H584" s="124" t="str">
        <f t="shared" si="9"/>
        <v>08011320080020240</v>
      </c>
    </row>
    <row r="585" spans="1:8">
      <c r="A585" s="320" t="s">
        <v>1224</v>
      </c>
      <c r="B585" s="321" t="s">
        <v>230</v>
      </c>
      <c r="C585" s="321" t="s">
        <v>392</v>
      </c>
      <c r="D585" s="321" t="s">
        <v>1740</v>
      </c>
      <c r="E585" s="321" t="s">
        <v>329</v>
      </c>
      <c r="F585" s="316">
        <v>50000</v>
      </c>
      <c r="G585" s="316">
        <v>50000</v>
      </c>
      <c r="H585" s="124" t="str">
        <f t="shared" si="9"/>
        <v>08011320080020244</v>
      </c>
    </row>
    <row r="586" spans="1:8" ht="153">
      <c r="A586" s="320" t="s">
        <v>1987</v>
      </c>
      <c r="B586" s="321" t="s">
        <v>230</v>
      </c>
      <c r="C586" s="321" t="s">
        <v>392</v>
      </c>
      <c r="D586" s="321" t="s">
        <v>1988</v>
      </c>
      <c r="E586" s="321" t="s">
        <v>1174</v>
      </c>
      <c r="F586" s="316">
        <v>50000</v>
      </c>
      <c r="G586" s="316">
        <v>50000</v>
      </c>
      <c r="H586" s="124" t="str">
        <f t="shared" si="9"/>
        <v>0801132008Ф010</v>
      </c>
    </row>
    <row r="587" spans="1:8" ht="38.25">
      <c r="A587" s="320" t="s">
        <v>1320</v>
      </c>
      <c r="B587" s="321" t="s">
        <v>230</v>
      </c>
      <c r="C587" s="321" t="s">
        <v>392</v>
      </c>
      <c r="D587" s="321" t="s">
        <v>1988</v>
      </c>
      <c r="E587" s="321" t="s">
        <v>1321</v>
      </c>
      <c r="F587" s="316">
        <v>50000</v>
      </c>
      <c r="G587" s="316">
        <v>50000</v>
      </c>
      <c r="H587" s="124" t="str">
        <f t="shared" si="9"/>
        <v>0801132008Ф010200</v>
      </c>
    </row>
    <row r="588" spans="1:8" ht="38.25">
      <c r="A588" s="320" t="s">
        <v>1197</v>
      </c>
      <c r="B588" s="321" t="s">
        <v>230</v>
      </c>
      <c r="C588" s="321" t="s">
        <v>392</v>
      </c>
      <c r="D588" s="321" t="s">
        <v>1988</v>
      </c>
      <c r="E588" s="321" t="s">
        <v>1198</v>
      </c>
      <c r="F588" s="316">
        <v>50000</v>
      </c>
      <c r="G588" s="316">
        <v>50000</v>
      </c>
      <c r="H588" s="124" t="str">
        <f t="shared" si="9"/>
        <v>0801132008Ф010240</v>
      </c>
    </row>
    <row r="589" spans="1:8">
      <c r="A589" s="320" t="s">
        <v>1224</v>
      </c>
      <c r="B589" s="321" t="s">
        <v>230</v>
      </c>
      <c r="C589" s="321" t="s">
        <v>392</v>
      </c>
      <c r="D589" s="321" t="s">
        <v>1988</v>
      </c>
      <c r="E589" s="321" t="s">
        <v>329</v>
      </c>
      <c r="F589" s="316">
        <v>50000</v>
      </c>
      <c r="G589" s="316">
        <v>50000</v>
      </c>
      <c r="H589" s="124" t="str">
        <f t="shared" si="9"/>
        <v>0801132008Ф010244</v>
      </c>
    </row>
    <row r="590" spans="1:8" ht="25.5">
      <c r="A590" s="320" t="s">
        <v>0</v>
      </c>
      <c r="B590" s="321" t="s">
        <v>230</v>
      </c>
      <c r="C590" s="321" t="s">
        <v>402</v>
      </c>
      <c r="D590" s="321" t="s">
        <v>1174</v>
      </c>
      <c r="E590" s="321" t="s">
        <v>1174</v>
      </c>
      <c r="F590" s="316">
        <v>84690127</v>
      </c>
      <c r="G590" s="316">
        <v>84690127</v>
      </c>
      <c r="H590" s="124" t="str">
        <f t="shared" si="9"/>
        <v>0804</v>
      </c>
    </row>
    <row r="591" spans="1:8" ht="25.5">
      <c r="A591" s="320" t="s">
        <v>461</v>
      </c>
      <c r="B591" s="321" t="s">
        <v>230</v>
      </c>
      <c r="C591" s="321" t="s">
        <v>402</v>
      </c>
      <c r="D591" s="321" t="s">
        <v>981</v>
      </c>
      <c r="E591" s="321" t="s">
        <v>1174</v>
      </c>
      <c r="F591" s="316">
        <v>84690127</v>
      </c>
      <c r="G591" s="316">
        <v>84690127</v>
      </c>
      <c r="H591" s="124" t="str">
        <f t="shared" si="9"/>
        <v>08040500000000</v>
      </c>
    </row>
    <row r="592" spans="1:8" ht="38.25">
      <c r="A592" s="320" t="s">
        <v>595</v>
      </c>
      <c r="B592" s="321" t="s">
        <v>230</v>
      </c>
      <c r="C592" s="321" t="s">
        <v>402</v>
      </c>
      <c r="D592" s="321" t="s">
        <v>984</v>
      </c>
      <c r="E592" s="321" t="s">
        <v>1174</v>
      </c>
      <c r="F592" s="316">
        <v>84690127</v>
      </c>
      <c r="G592" s="316">
        <v>84690127</v>
      </c>
      <c r="H592" s="124" t="str">
        <f t="shared" si="9"/>
        <v>08040530000000</v>
      </c>
    </row>
    <row r="593" spans="1:8" ht="127.5">
      <c r="A593" s="320" t="s">
        <v>509</v>
      </c>
      <c r="B593" s="321" t="s">
        <v>230</v>
      </c>
      <c r="C593" s="321" t="s">
        <v>402</v>
      </c>
      <c r="D593" s="321" t="s">
        <v>703</v>
      </c>
      <c r="E593" s="321" t="s">
        <v>1174</v>
      </c>
      <c r="F593" s="316">
        <v>45442027</v>
      </c>
      <c r="G593" s="316">
        <v>45442027</v>
      </c>
      <c r="H593" s="124" t="str">
        <f t="shared" si="9"/>
        <v>08040530040000</v>
      </c>
    </row>
    <row r="594" spans="1:8" ht="76.5">
      <c r="A594" s="320" t="s">
        <v>1319</v>
      </c>
      <c r="B594" s="321" t="s">
        <v>230</v>
      </c>
      <c r="C594" s="321" t="s">
        <v>402</v>
      </c>
      <c r="D594" s="321" t="s">
        <v>703</v>
      </c>
      <c r="E594" s="321" t="s">
        <v>273</v>
      </c>
      <c r="F594" s="316">
        <v>42352824</v>
      </c>
      <c r="G594" s="316">
        <v>42352824</v>
      </c>
      <c r="H594" s="124" t="str">
        <f t="shared" si="9"/>
        <v>08040530040000100</v>
      </c>
    </row>
    <row r="595" spans="1:8" ht="25.5">
      <c r="A595" s="320" t="s">
        <v>1191</v>
      </c>
      <c r="B595" s="321" t="s">
        <v>230</v>
      </c>
      <c r="C595" s="321" t="s">
        <v>402</v>
      </c>
      <c r="D595" s="321" t="s">
        <v>703</v>
      </c>
      <c r="E595" s="321" t="s">
        <v>133</v>
      </c>
      <c r="F595" s="316">
        <v>42352824</v>
      </c>
      <c r="G595" s="316">
        <v>42352824</v>
      </c>
      <c r="H595" s="124" t="str">
        <f t="shared" si="9"/>
        <v>08040530040000110</v>
      </c>
    </row>
    <row r="596" spans="1:8">
      <c r="A596" s="320" t="s">
        <v>1138</v>
      </c>
      <c r="B596" s="321" t="s">
        <v>230</v>
      </c>
      <c r="C596" s="321" t="s">
        <v>402</v>
      </c>
      <c r="D596" s="321" t="s">
        <v>703</v>
      </c>
      <c r="E596" s="321" t="s">
        <v>342</v>
      </c>
      <c r="F596" s="316">
        <v>32465671</v>
      </c>
      <c r="G596" s="316">
        <v>32465671</v>
      </c>
      <c r="H596" s="124" t="str">
        <f t="shared" si="9"/>
        <v>08040530040000111</v>
      </c>
    </row>
    <row r="597" spans="1:8" ht="25.5">
      <c r="A597" s="320" t="s">
        <v>1147</v>
      </c>
      <c r="B597" s="321" t="s">
        <v>230</v>
      </c>
      <c r="C597" s="321" t="s">
        <v>402</v>
      </c>
      <c r="D597" s="321" t="s">
        <v>703</v>
      </c>
      <c r="E597" s="321" t="s">
        <v>391</v>
      </c>
      <c r="F597" s="316">
        <v>131000</v>
      </c>
      <c r="G597" s="316">
        <v>131000</v>
      </c>
      <c r="H597" s="124" t="str">
        <f t="shared" si="9"/>
        <v>08040530040000112</v>
      </c>
    </row>
    <row r="598" spans="1:8" ht="51">
      <c r="A598" s="320" t="s">
        <v>1139</v>
      </c>
      <c r="B598" s="321" t="s">
        <v>230</v>
      </c>
      <c r="C598" s="321" t="s">
        <v>402</v>
      </c>
      <c r="D598" s="321" t="s">
        <v>703</v>
      </c>
      <c r="E598" s="321" t="s">
        <v>1056</v>
      </c>
      <c r="F598" s="316">
        <v>9756153</v>
      </c>
      <c r="G598" s="316">
        <v>9756153</v>
      </c>
      <c r="H598" s="124" t="str">
        <f t="shared" si="9"/>
        <v>08040530040000119</v>
      </c>
    </row>
    <row r="599" spans="1:8" ht="38.25">
      <c r="A599" s="320" t="s">
        <v>1320</v>
      </c>
      <c r="B599" s="321" t="s">
        <v>230</v>
      </c>
      <c r="C599" s="321" t="s">
        <v>402</v>
      </c>
      <c r="D599" s="321" t="s">
        <v>703</v>
      </c>
      <c r="E599" s="321" t="s">
        <v>1321</v>
      </c>
      <c r="F599" s="316">
        <v>3075703</v>
      </c>
      <c r="G599" s="316">
        <v>3075703</v>
      </c>
      <c r="H599" s="124" t="str">
        <f t="shared" si="9"/>
        <v>08040530040000200</v>
      </c>
    </row>
    <row r="600" spans="1:8" ht="38.25">
      <c r="A600" s="320" t="s">
        <v>1197</v>
      </c>
      <c r="B600" s="321" t="s">
        <v>230</v>
      </c>
      <c r="C600" s="321" t="s">
        <v>402</v>
      </c>
      <c r="D600" s="321" t="s">
        <v>703</v>
      </c>
      <c r="E600" s="321" t="s">
        <v>1198</v>
      </c>
      <c r="F600" s="316">
        <v>3075703</v>
      </c>
      <c r="G600" s="316">
        <v>3075703</v>
      </c>
      <c r="H600" s="124" t="str">
        <f t="shared" si="9"/>
        <v>08040530040000240</v>
      </c>
    </row>
    <row r="601" spans="1:8">
      <c r="A601" s="320" t="s">
        <v>1224</v>
      </c>
      <c r="B601" s="321" t="s">
        <v>230</v>
      </c>
      <c r="C601" s="321" t="s">
        <v>402</v>
      </c>
      <c r="D601" s="321" t="s">
        <v>703</v>
      </c>
      <c r="E601" s="321" t="s">
        <v>329</v>
      </c>
      <c r="F601" s="316">
        <v>3075703</v>
      </c>
      <c r="G601" s="316">
        <v>3075703</v>
      </c>
      <c r="H601" s="124" t="str">
        <f t="shared" si="9"/>
        <v>08040530040000244</v>
      </c>
    </row>
    <row r="602" spans="1:8">
      <c r="A602" s="320" t="s">
        <v>1322</v>
      </c>
      <c r="B602" s="321" t="s">
        <v>230</v>
      </c>
      <c r="C602" s="321" t="s">
        <v>402</v>
      </c>
      <c r="D602" s="321" t="s">
        <v>703</v>
      </c>
      <c r="E602" s="321" t="s">
        <v>1323</v>
      </c>
      <c r="F602" s="316">
        <v>13500</v>
      </c>
      <c r="G602" s="316">
        <v>13500</v>
      </c>
      <c r="H602" s="124" t="str">
        <f t="shared" si="9"/>
        <v>08040530040000800</v>
      </c>
    </row>
    <row r="603" spans="1:8">
      <c r="A603" s="320" t="s">
        <v>1202</v>
      </c>
      <c r="B603" s="321" t="s">
        <v>230</v>
      </c>
      <c r="C603" s="321" t="s">
        <v>402</v>
      </c>
      <c r="D603" s="321" t="s">
        <v>703</v>
      </c>
      <c r="E603" s="321" t="s">
        <v>1203</v>
      </c>
      <c r="F603" s="316">
        <v>13500</v>
      </c>
      <c r="G603" s="316">
        <v>13500</v>
      </c>
      <c r="H603" s="124" t="str">
        <f t="shared" si="9"/>
        <v>08040530040000850</v>
      </c>
    </row>
    <row r="604" spans="1:8">
      <c r="A604" s="320" t="s">
        <v>1057</v>
      </c>
      <c r="B604" s="321" t="s">
        <v>230</v>
      </c>
      <c r="C604" s="321" t="s">
        <v>402</v>
      </c>
      <c r="D604" s="321" t="s">
        <v>703</v>
      </c>
      <c r="E604" s="321" t="s">
        <v>1058</v>
      </c>
      <c r="F604" s="316">
        <v>13500</v>
      </c>
      <c r="G604" s="316">
        <v>13500</v>
      </c>
      <c r="H604" s="124" t="str">
        <f t="shared" si="9"/>
        <v>08040530040000853</v>
      </c>
    </row>
    <row r="605" spans="1:8" ht="165.75">
      <c r="A605" s="320" t="s">
        <v>510</v>
      </c>
      <c r="B605" s="321" t="s">
        <v>230</v>
      </c>
      <c r="C605" s="321" t="s">
        <v>402</v>
      </c>
      <c r="D605" s="321" t="s">
        <v>704</v>
      </c>
      <c r="E605" s="321" t="s">
        <v>1174</v>
      </c>
      <c r="F605" s="316">
        <v>37462600</v>
      </c>
      <c r="G605" s="316">
        <v>37462600</v>
      </c>
      <c r="H605" s="124" t="str">
        <f t="shared" si="9"/>
        <v>08040530041000</v>
      </c>
    </row>
    <row r="606" spans="1:8" ht="76.5">
      <c r="A606" s="320" t="s">
        <v>1319</v>
      </c>
      <c r="B606" s="321" t="s">
        <v>230</v>
      </c>
      <c r="C606" s="321" t="s">
        <v>402</v>
      </c>
      <c r="D606" s="321" t="s">
        <v>704</v>
      </c>
      <c r="E606" s="321" t="s">
        <v>273</v>
      </c>
      <c r="F606" s="316">
        <v>37462600</v>
      </c>
      <c r="G606" s="316">
        <v>37462600</v>
      </c>
      <c r="H606" s="124" t="str">
        <f t="shared" si="9"/>
        <v>08040530041000100</v>
      </c>
    </row>
    <row r="607" spans="1:8" ht="25.5">
      <c r="A607" s="320" t="s">
        <v>1191</v>
      </c>
      <c r="B607" s="321" t="s">
        <v>230</v>
      </c>
      <c r="C607" s="321" t="s">
        <v>402</v>
      </c>
      <c r="D607" s="321" t="s">
        <v>704</v>
      </c>
      <c r="E607" s="321" t="s">
        <v>133</v>
      </c>
      <c r="F607" s="316">
        <v>37462600</v>
      </c>
      <c r="G607" s="316">
        <v>37462600</v>
      </c>
      <c r="H607" s="124" t="str">
        <f t="shared" si="9"/>
        <v>08040530041000110</v>
      </c>
    </row>
    <row r="608" spans="1:8">
      <c r="A608" s="320" t="s">
        <v>1138</v>
      </c>
      <c r="B608" s="321" t="s">
        <v>230</v>
      </c>
      <c r="C608" s="321" t="s">
        <v>402</v>
      </c>
      <c r="D608" s="321" t="s">
        <v>704</v>
      </c>
      <c r="E608" s="321" t="s">
        <v>342</v>
      </c>
      <c r="F608" s="316">
        <v>28773118</v>
      </c>
      <c r="G608" s="316">
        <v>28773118</v>
      </c>
      <c r="H608" s="124" t="str">
        <f t="shared" si="9"/>
        <v>08040530041000111</v>
      </c>
    </row>
    <row r="609" spans="1:8" ht="51">
      <c r="A609" s="320" t="s">
        <v>1139</v>
      </c>
      <c r="B609" s="321" t="s">
        <v>230</v>
      </c>
      <c r="C609" s="321" t="s">
        <v>402</v>
      </c>
      <c r="D609" s="321" t="s">
        <v>704</v>
      </c>
      <c r="E609" s="321" t="s">
        <v>1056</v>
      </c>
      <c r="F609" s="316">
        <v>8689482</v>
      </c>
      <c r="G609" s="316">
        <v>8689482</v>
      </c>
      <c r="H609" s="124" t="str">
        <f t="shared" si="9"/>
        <v>08040530041000119</v>
      </c>
    </row>
    <row r="610" spans="1:8" ht="127.5">
      <c r="A610" s="320" t="s">
        <v>511</v>
      </c>
      <c r="B610" s="321" t="s">
        <v>230</v>
      </c>
      <c r="C610" s="321" t="s">
        <v>402</v>
      </c>
      <c r="D610" s="321" t="s">
        <v>706</v>
      </c>
      <c r="E610" s="321" t="s">
        <v>1174</v>
      </c>
      <c r="F610" s="316">
        <v>750000</v>
      </c>
      <c r="G610" s="316">
        <v>750000</v>
      </c>
      <c r="H610" s="124" t="str">
        <f t="shared" si="9"/>
        <v>08040530047000</v>
      </c>
    </row>
    <row r="611" spans="1:8" ht="76.5">
      <c r="A611" s="320" t="s">
        <v>1319</v>
      </c>
      <c r="B611" s="321" t="s">
        <v>230</v>
      </c>
      <c r="C611" s="321" t="s">
        <v>402</v>
      </c>
      <c r="D611" s="321" t="s">
        <v>706</v>
      </c>
      <c r="E611" s="321" t="s">
        <v>273</v>
      </c>
      <c r="F611" s="316">
        <v>750000</v>
      </c>
      <c r="G611" s="316">
        <v>750000</v>
      </c>
      <c r="H611" s="124" t="str">
        <f t="shared" si="9"/>
        <v>08040530047000100</v>
      </c>
    </row>
    <row r="612" spans="1:8" ht="25.5">
      <c r="A612" s="320" t="s">
        <v>1191</v>
      </c>
      <c r="B612" s="321" t="s">
        <v>230</v>
      </c>
      <c r="C612" s="321" t="s">
        <v>402</v>
      </c>
      <c r="D612" s="321" t="s">
        <v>706</v>
      </c>
      <c r="E612" s="321" t="s">
        <v>133</v>
      </c>
      <c r="F612" s="316">
        <v>750000</v>
      </c>
      <c r="G612" s="316">
        <v>750000</v>
      </c>
      <c r="H612" s="124" t="str">
        <f t="shared" si="9"/>
        <v>08040530047000110</v>
      </c>
    </row>
    <row r="613" spans="1:8" ht="25.5">
      <c r="A613" s="320" t="s">
        <v>1147</v>
      </c>
      <c r="B613" s="321" t="s">
        <v>230</v>
      </c>
      <c r="C613" s="321" t="s">
        <v>402</v>
      </c>
      <c r="D613" s="321" t="s">
        <v>706</v>
      </c>
      <c r="E613" s="321" t="s">
        <v>391</v>
      </c>
      <c r="F613" s="316">
        <v>750000</v>
      </c>
      <c r="G613" s="316">
        <v>750000</v>
      </c>
      <c r="H613" s="124" t="str">
        <f t="shared" si="9"/>
        <v>08040530047000112</v>
      </c>
    </row>
    <row r="614" spans="1:8" ht="127.5">
      <c r="A614" s="320" t="s">
        <v>567</v>
      </c>
      <c r="B614" s="321" t="s">
        <v>230</v>
      </c>
      <c r="C614" s="321" t="s">
        <v>402</v>
      </c>
      <c r="D614" s="321" t="s">
        <v>707</v>
      </c>
      <c r="E614" s="321" t="s">
        <v>1174</v>
      </c>
      <c r="F614" s="316">
        <v>612000</v>
      </c>
      <c r="G614" s="316">
        <v>612000</v>
      </c>
      <c r="H614" s="124" t="str">
        <f t="shared" si="9"/>
        <v>0804053004Г000</v>
      </c>
    </row>
    <row r="615" spans="1:8" ht="38.25">
      <c r="A615" s="320" t="s">
        <v>1320</v>
      </c>
      <c r="B615" s="321" t="s">
        <v>230</v>
      </c>
      <c r="C615" s="321" t="s">
        <v>402</v>
      </c>
      <c r="D615" s="321" t="s">
        <v>707</v>
      </c>
      <c r="E615" s="321" t="s">
        <v>1321</v>
      </c>
      <c r="F615" s="316">
        <v>612000</v>
      </c>
      <c r="G615" s="316">
        <v>612000</v>
      </c>
      <c r="H615" s="124" t="str">
        <f t="shared" si="9"/>
        <v>0804053004Г000200</v>
      </c>
    </row>
    <row r="616" spans="1:8" ht="38.25">
      <c r="A616" s="320" t="s">
        <v>1197</v>
      </c>
      <c r="B616" s="321" t="s">
        <v>230</v>
      </c>
      <c r="C616" s="321" t="s">
        <v>402</v>
      </c>
      <c r="D616" s="321" t="s">
        <v>707</v>
      </c>
      <c r="E616" s="321" t="s">
        <v>1198</v>
      </c>
      <c r="F616" s="316">
        <v>612000</v>
      </c>
      <c r="G616" s="316">
        <v>612000</v>
      </c>
      <c r="H616" s="124" t="str">
        <f t="shared" ref="H616:H677" si="10">CONCATENATE(C616,,D616,E616)</f>
        <v>0804053004Г000240</v>
      </c>
    </row>
    <row r="617" spans="1:8">
      <c r="A617" s="320" t="s">
        <v>1224</v>
      </c>
      <c r="B617" s="321" t="s">
        <v>230</v>
      </c>
      <c r="C617" s="321" t="s">
        <v>402</v>
      </c>
      <c r="D617" s="321" t="s">
        <v>707</v>
      </c>
      <c r="E617" s="321" t="s">
        <v>329</v>
      </c>
      <c r="F617" s="316">
        <v>12000</v>
      </c>
      <c r="G617" s="316">
        <v>12000</v>
      </c>
      <c r="H617" s="124" t="str">
        <f t="shared" si="10"/>
        <v>0804053004Г000244</v>
      </c>
    </row>
    <row r="618" spans="1:8">
      <c r="A618" s="320" t="s">
        <v>1706</v>
      </c>
      <c r="B618" s="321" t="s">
        <v>230</v>
      </c>
      <c r="C618" s="321" t="s">
        <v>402</v>
      </c>
      <c r="D618" s="321" t="s">
        <v>707</v>
      </c>
      <c r="E618" s="321" t="s">
        <v>1707</v>
      </c>
      <c r="F618" s="316">
        <v>600000</v>
      </c>
      <c r="G618" s="316">
        <v>600000</v>
      </c>
      <c r="H618" s="124" t="str">
        <f t="shared" si="10"/>
        <v>0804053004Г000247</v>
      </c>
    </row>
    <row r="619" spans="1:8" ht="89.25">
      <c r="A619" s="320" t="s">
        <v>1634</v>
      </c>
      <c r="B619" s="321" t="s">
        <v>230</v>
      </c>
      <c r="C619" s="321" t="s">
        <v>402</v>
      </c>
      <c r="D619" s="321" t="s">
        <v>1635</v>
      </c>
      <c r="E619" s="321" t="s">
        <v>1174</v>
      </c>
      <c r="F619" s="316">
        <v>23500</v>
      </c>
      <c r="G619" s="316">
        <v>23500</v>
      </c>
      <c r="H619" s="124" t="str">
        <f t="shared" si="10"/>
        <v>0804053004М000</v>
      </c>
    </row>
    <row r="620" spans="1:8" ht="38.25">
      <c r="A620" s="320" t="s">
        <v>1320</v>
      </c>
      <c r="B620" s="321" t="s">
        <v>230</v>
      </c>
      <c r="C620" s="321" t="s">
        <v>402</v>
      </c>
      <c r="D620" s="321" t="s">
        <v>1635</v>
      </c>
      <c r="E620" s="321" t="s">
        <v>1321</v>
      </c>
      <c r="F620" s="316">
        <v>23500</v>
      </c>
      <c r="G620" s="316">
        <v>23500</v>
      </c>
      <c r="H620" s="124" t="str">
        <f t="shared" si="10"/>
        <v>0804053004М000200</v>
      </c>
    </row>
    <row r="621" spans="1:8" ht="38.25">
      <c r="A621" s="320" t="s">
        <v>1197</v>
      </c>
      <c r="B621" s="321" t="s">
        <v>230</v>
      </c>
      <c r="C621" s="321" t="s">
        <v>402</v>
      </c>
      <c r="D621" s="321" t="s">
        <v>1635</v>
      </c>
      <c r="E621" s="321" t="s">
        <v>1198</v>
      </c>
      <c r="F621" s="316">
        <v>23500</v>
      </c>
      <c r="G621" s="316">
        <v>23500</v>
      </c>
      <c r="H621" s="124" t="str">
        <f t="shared" si="10"/>
        <v>0804053004М000240</v>
      </c>
    </row>
    <row r="622" spans="1:8">
      <c r="A622" s="320" t="s">
        <v>1224</v>
      </c>
      <c r="B622" s="321" t="s">
        <v>230</v>
      </c>
      <c r="C622" s="321" t="s">
        <v>402</v>
      </c>
      <c r="D622" s="321" t="s">
        <v>1635</v>
      </c>
      <c r="E622" s="321" t="s">
        <v>329</v>
      </c>
      <c r="F622" s="316">
        <v>23500</v>
      </c>
      <c r="G622" s="316">
        <v>23500</v>
      </c>
      <c r="H622" s="124" t="str">
        <f t="shared" si="10"/>
        <v>0804053004М000244</v>
      </c>
    </row>
    <row r="623" spans="1:8" ht="89.25">
      <c r="A623" s="320" t="s">
        <v>1792</v>
      </c>
      <c r="B623" s="321" t="s">
        <v>230</v>
      </c>
      <c r="C623" s="321" t="s">
        <v>402</v>
      </c>
      <c r="D623" s="321" t="s">
        <v>1793</v>
      </c>
      <c r="E623" s="321" t="s">
        <v>1174</v>
      </c>
      <c r="F623" s="316">
        <v>200000</v>
      </c>
      <c r="G623" s="316">
        <v>200000</v>
      </c>
      <c r="H623" s="124" t="str">
        <f t="shared" si="10"/>
        <v>0804053004Ф000</v>
      </c>
    </row>
    <row r="624" spans="1:8" ht="38.25">
      <c r="A624" s="320" t="s">
        <v>1320</v>
      </c>
      <c r="B624" s="321" t="s">
        <v>230</v>
      </c>
      <c r="C624" s="321" t="s">
        <v>402</v>
      </c>
      <c r="D624" s="321" t="s">
        <v>1793</v>
      </c>
      <c r="E624" s="321" t="s">
        <v>1321</v>
      </c>
      <c r="F624" s="316">
        <v>200000</v>
      </c>
      <c r="G624" s="316">
        <v>200000</v>
      </c>
      <c r="H624" s="124" t="str">
        <f t="shared" si="10"/>
        <v>0804053004Ф000200</v>
      </c>
    </row>
    <row r="625" spans="1:8" ht="38.25">
      <c r="A625" s="320" t="s">
        <v>1197</v>
      </c>
      <c r="B625" s="321" t="s">
        <v>230</v>
      </c>
      <c r="C625" s="321" t="s">
        <v>402</v>
      </c>
      <c r="D625" s="321" t="s">
        <v>1793</v>
      </c>
      <c r="E625" s="321" t="s">
        <v>1198</v>
      </c>
      <c r="F625" s="316">
        <v>200000</v>
      </c>
      <c r="G625" s="316">
        <v>200000</v>
      </c>
      <c r="H625" s="124" t="str">
        <f t="shared" si="10"/>
        <v>0804053004Ф000240</v>
      </c>
    </row>
    <row r="626" spans="1:8">
      <c r="A626" s="320" t="s">
        <v>1224</v>
      </c>
      <c r="B626" s="321" t="s">
        <v>230</v>
      </c>
      <c r="C626" s="321" t="s">
        <v>402</v>
      </c>
      <c r="D626" s="321" t="s">
        <v>1793</v>
      </c>
      <c r="E626" s="321" t="s">
        <v>329</v>
      </c>
      <c r="F626" s="316">
        <v>200000</v>
      </c>
      <c r="G626" s="316">
        <v>200000</v>
      </c>
      <c r="H626" s="124" t="str">
        <f t="shared" si="10"/>
        <v>0804053004Ф000244</v>
      </c>
    </row>
    <row r="627" spans="1:8" ht="114.75">
      <c r="A627" s="320" t="s">
        <v>956</v>
      </c>
      <c r="B627" s="321" t="s">
        <v>230</v>
      </c>
      <c r="C627" s="321" t="s">
        <v>402</v>
      </c>
      <c r="D627" s="321" t="s">
        <v>957</v>
      </c>
      <c r="E627" s="321" t="s">
        <v>1174</v>
      </c>
      <c r="F627" s="316">
        <v>200000</v>
      </c>
      <c r="G627" s="316">
        <v>200000</v>
      </c>
      <c r="H627" s="124" t="str">
        <f t="shared" si="10"/>
        <v>0804053004Э000</v>
      </c>
    </row>
    <row r="628" spans="1:8" ht="38.25">
      <c r="A628" s="320" t="s">
        <v>1320</v>
      </c>
      <c r="B628" s="321" t="s">
        <v>230</v>
      </c>
      <c r="C628" s="321" t="s">
        <v>402</v>
      </c>
      <c r="D628" s="321" t="s">
        <v>957</v>
      </c>
      <c r="E628" s="321" t="s">
        <v>1321</v>
      </c>
      <c r="F628" s="316">
        <v>200000</v>
      </c>
      <c r="G628" s="316">
        <v>200000</v>
      </c>
      <c r="H628" s="124" t="str">
        <f t="shared" si="10"/>
        <v>0804053004Э000200</v>
      </c>
    </row>
    <row r="629" spans="1:8" ht="38.25">
      <c r="A629" s="320" t="s">
        <v>1197</v>
      </c>
      <c r="B629" s="321" t="s">
        <v>230</v>
      </c>
      <c r="C629" s="321" t="s">
        <v>402</v>
      </c>
      <c r="D629" s="321" t="s">
        <v>957</v>
      </c>
      <c r="E629" s="321" t="s">
        <v>1198</v>
      </c>
      <c r="F629" s="316">
        <v>200000</v>
      </c>
      <c r="G629" s="316">
        <v>200000</v>
      </c>
      <c r="H629" s="124" t="str">
        <f t="shared" si="10"/>
        <v>0804053004Э000240</v>
      </c>
    </row>
    <row r="630" spans="1:8">
      <c r="A630" s="320" t="s">
        <v>1706</v>
      </c>
      <c r="B630" s="321" t="s">
        <v>230</v>
      </c>
      <c r="C630" s="321" t="s">
        <v>402</v>
      </c>
      <c r="D630" s="321" t="s">
        <v>957</v>
      </c>
      <c r="E630" s="321" t="s">
        <v>1707</v>
      </c>
      <c r="F630" s="316">
        <v>200000</v>
      </c>
      <c r="G630" s="316">
        <v>200000</v>
      </c>
      <c r="H630" s="124" t="str">
        <f t="shared" si="10"/>
        <v>0804053004Э000247</v>
      </c>
    </row>
    <row r="631" spans="1:8">
      <c r="A631" s="320" t="s">
        <v>248</v>
      </c>
      <c r="B631" s="321" t="s">
        <v>230</v>
      </c>
      <c r="C631" s="321" t="s">
        <v>1144</v>
      </c>
      <c r="D631" s="321" t="s">
        <v>1174</v>
      </c>
      <c r="E631" s="321" t="s">
        <v>1174</v>
      </c>
      <c r="F631" s="316">
        <v>18457946</v>
      </c>
      <c r="G631" s="316">
        <v>18457946</v>
      </c>
      <c r="H631" s="124" t="str">
        <f t="shared" si="10"/>
        <v>1100</v>
      </c>
    </row>
    <row r="632" spans="1:8">
      <c r="A632" s="320" t="s">
        <v>1229</v>
      </c>
      <c r="B632" s="321" t="s">
        <v>230</v>
      </c>
      <c r="C632" s="321" t="s">
        <v>1230</v>
      </c>
      <c r="D632" s="321" t="s">
        <v>1174</v>
      </c>
      <c r="E632" s="321" t="s">
        <v>1174</v>
      </c>
      <c r="F632" s="316">
        <v>17770296</v>
      </c>
      <c r="G632" s="316">
        <v>17770296</v>
      </c>
      <c r="H632" s="124" t="str">
        <f t="shared" si="10"/>
        <v>1101</v>
      </c>
    </row>
    <row r="633" spans="1:8" ht="38.25">
      <c r="A633" s="320" t="s">
        <v>1355</v>
      </c>
      <c r="B633" s="321" t="s">
        <v>230</v>
      </c>
      <c r="C633" s="321" t="s">
        <v>1230</v>
      </c>
      <c r="D633" s="321" t="s">
        <v>988</v>
      </c>
      <c r="E633" s="321" t="s">
        <v>1174</v>
      </c>
      <c r="F633" s="316">
        <v>17770296</v>
      </c>
      <c r="G633" s="316">
        <v>17770296</v>
      </c>
      <c r="H633" s="124" t="str">
        <f t="shared" si="10"/>
        <v>11010700000000</v>
      </c>
    </row>
    <row r="634" spans="1:8" ht="25.5">
      <c r="A634" s="320" t="s">
        <v>475</v>
      </c>
      <c r="B634" s="321" t="s">
        <v>230</v>
      </c>
      <c r="C634" s="321" t="s">
        <v>1230</v>
      </c>
      <c r="D634" s="321" t="s">
        <v>989</v>
      </c>
      <c r="E634" s="321" t="s">
        <v>1174</v>
      </c>
      <c r="F634" s="316">
        <v>17770296</v>
      </c>
      <c r="G634" s="316">
        <v>17770296</v>
      </c>
      <c r="H634" s="124" t="str">
        <f t="shared" si="10"/>
        <v>11010710000000</v>
      </c>
    </row>
    <row r="635" spans="1:8" ht="140.25">
      <c r="A635" s="320" t="s">
        <v>1177</v>
      </c>
      <c r="B635" s="321" t="s">
        <v>230</v>
      </c>
      <c r="C635" s="321" t="s">
        <v>1230</v>
      </c>
      <c r="D635" s="321" t="s">
        <v>1178</v>
      </c>
      <c r="E635" s="321" t="s">
        <v>1174</v>
      </c>
      <c r="F635" s="316">
        <v>10904296</v>
      </c>
      <c r="G635" s="316">
        <v>10904296</v>
      </c>
      <c r="H635" s="124" t="str">
        <f t="shared" si="10"/>
        <v>11010710040000</v>
      </c>
    </row>
    <row r="636" spans="1:8" ht="38.25">
      <c r="A636" s="320" t="s">
        <v>1328</v>
      </c>
      <c r="B636" s="321" t="s">
        <v>230</v>
      </c>
      <c r="C636" s="321" t="s">
        <v>1230</v>
      </c>
      <c r="D636" s="321" t="s">
        <v>1178</v>
      </c>
      <c r="E636" s="321" t="s">
        <v>1329</v>
      </c>
      <c r="F636" s="316">
        <v>10904296</v>
      </c>
      <c r="G636" s="316">
        <v>10904296</v>
      </c>
      <c r="H636" s="124" t="str">
        <f t="shared" si="10"/>
        <v>11010710040000600</v>
      </c>
    </row>
    <row r="637" spans="1:8">
      <c r="A637" s="320" t="s">
        <v>1199</v>
      </c>
      <c r="B637" s="321" t="s">
        <v>230</v>
      </c>
      <c r="C637" s="321" t="s">
        <v>1230</v>
      </c>
      <c r="D637" s="321" t="s">
        <v>1178</v>
      </c>
      <c r="E637" s="321" t="s">
        <v>1200</v>
      </c>
      <c r="F637" s="316">
        <v>10904296</v>
      </c>
      <c r="G637" s="316">
        <v>10904296</v>
      </c>
      <c r="H637" s="124" t="str">
        <f t="shared" si="10"/>
        <v>11010710040000610</v>
      </c>
    </row>
    <row r="638" spans="1:8" ht="76.5">
      <c r="A638" s="320" t="s">
        <v>347</v>
      </c>
      <c r="B638" s="321" t="s">
        <v>230</v>
      </c>
      <c r="C638" s="321" t="s">
        <v>1230</v>
      </c>
      <c r="D638" s="321" t="s">
        <v>1178</v>
      </c>
      <c r="E638" s="321" t="s">
        <v>348</v>
      </c>
      <c r="F638" s="316">
        <v>10904296</v>
      </c>
      <c r="G638" s="316">
        <v>10904296</v>
      </c>
      <c r="H638" s="124" t="str">
        <f t="shared" si="10"/>
        <v>11010710040000611</v>
      </c>
    </row>
    <row r="639" spans="1:8" ht="178.5">
      <c r="A639" s="320" t="s">
        <v>1179</v>
      </c>
      <c r="B639" s="321" t="s">
        <v>230</v>
      </c>
      <c r="C639" s="321" t="s">
        <v>1230</v>
      </c>
      <c r="D639" s="321" t="s">
        <v>1180</v>
      </c>
      <c r="E639" s="321" t="s">
        <v>1174</v>
      </c>
      <c r="F639" s="316">
        <v>2475000</v>
      </c>
      <c r="G639" s="316">
        <v>2475000</v>
      </c>
      <c r="H639" s="124" t="str">
        <f t="shared" si="10"/>
        <v>11010710041000</v>
      </c>
    </row>
    <row r="640" spans="1:8" ht="38.25">
      <c r="A640" s="320" t="s">
        <v>1328</v>
      </c>
      <c r="B640" s="321" t="s">
        <v>230</v>
      </c>
      <c r="C640" s="321" t="s">
        <v>1230</v>
      </c>
      <c r="D640" s="321" t="s">
        <v>1180</v>
      </c>
      <c r="E640" s="321" t="s">
        <v>1329</v>
      </c>
      <c r="F640" s="316">
        <v>2475000</v>
      </c>
      <c r="G640" s="316">
        <v>2475000</v>
      </c>
      <c r="H640" s="124" t="str">
        <f t="shared" si="10"/>
        <v>11010710041000600</v>
      </c>
    </row>
    <row r="641" spans="1:8">
      <c r="A641" s="320" t="s">
        <v>1199</v>
      </c>
      <c r="B641" s="321" t="s">
        <v>230</v>
      </c>
      <c r="C641" s="321" t="s">
        <v>1230</v>
      </c>
      <c r="D641" s="321" t="s">
        <v>1180</v>
      </c>
      <c r="E641" s="321" t="s">
        <v>1200</v>
      </c>
      <c r="F641" s="316">
        <v>2475000</v>
      </c>
      <c r="G641" s="316">
        <v>2475000</v>
      </c>
      <c r="H641" s="124" t="str">
        <f t="shared" si="10"/>
        <v>11010710041000610</v>
      </c>
    </row>
    <row r="642" spans="1:8" ht="76.5">
      <c r="A642" s="320" t="s">
        <v>347</v>
      </c>
      <c r="B642" s="321" t="s">
        <v>230</v>
      </c>
      <c r="C642" s="321" t="s">
        <v>1230</v>
      </c>
      <c r="D642" s="321" t="s">
        <v>1180</v>
      </c>
      <c r="E642" s="321" t="s">
        <v>348</v>
      </c>
      <c r="F642" s="316">
        <v>2475000</v>
      </c>
      <c r="G642" s="316">
        <v>2475000</v>
      </c>
      <c r="H642" s="124" t="str">
        <f t="shared" si="10"/>
        <v>11010710041000611</v>
      </c>
    </row>
    <row r="643" spans="1:8" ht="127.5">
      <c r="A643" s="320" t="s">
        <v>1181</v>
      </c>
      <c r="B643" s="321" t="s">
        <v>230</v>
      </c>
      <c r="C643" s="321" t="s">
        <v>1230</v>
      </c>
      <c r="D643" s="321" t="s">
        <v>1182</v>
      </c>
      <c r="E643" s="321" t="s">
        <v>1174</v>
      </c>
      <c r="F643" s="316">
        <v>50000</v>
      </c>
      <c r="G643" s="316">
        <v>50000</v>
      </c>
      <c r="H643" s="124" t="str">
        <f t="shared" si="10"/>
        <v>11010710047000</v>
      </c>
    </row>
    <row r="644" spans="1:8" ht="38.25">
      <c r="A644" s="320" t="s">
        <v>1328</v>
      </c>
      <c r="B644" s="321" t="s">
        <v>230</v>
      </c>
      <c r="C644" s="321" t="s">
        <v>1230</v>
      </c>
      <c r="D644" s="321" t="s">
        <v>1182</v>
      </c>
      <c r="E644" s="321" t="s">
        <v>1329</v>
      </c>
      <c r="F644" s="316">
        <v>50000</v>
      </c>
      <c r="G644" s="316">
        <v>50000</v>
      </c>
      <c r="H644" s="124" t="str">
        <f t="shared" si="10"/>
        <v>11010710047000600</v>
      </c>
    </row>
    <row r="645" spans="1:8">
      <c r="A645" s="320" t="s">
        <v>1199</v>
      </c>
      <c r="B645" s="321" t="s">
        <v>230</v>
      </c>
      <c r="C645" s="321" t="s">
        <v>1230</v>
      </c>
      <c r="D645" s="321" t="s">
        <v>1182</v>
      </c>
      <c r="E645" s="321" t="s">
        <v>1200</v>
      </c>
      <c r="F645" s="316">
        <v>50000</v>
      </c>
      <c r="G645" s="316">
        <v>50000</v>
      </c>
      <c r="H645" s="124" t="str">
        <f t="shared" si="10"/>
        <v>11010710047000610</v>
      </c>
    </row>
    <row r="646" spans="1:8" ht="25.5">
      <c r="A646" s="320" t="s">
        <v>366</v>
      </c>
      <c r="B646" s="321" t="s">
        <v>230</v>
      </c>
      <c r="C646" s="321" t="s">
        <v>1230</v>
      </c>
      <c r="D646" s="321" t="s">
        <v>1182</v>
      </c>
      <c r="E646" s="321" t="s">
        <v>367</v>
      </c>
      <c r="F646" s="316">
        <v>50000</v>
      </c>
      <c r="G646" s="316">
        <v>50000</v>
      </c>
      <c r="H646" s="124" t="str">
        <f t="shared" si="10"/>
        <v>11010710047000612</v>
      </c>
    </row>
    <row r="647" spans="1:8" ht="127.5">
      <c r="A647" s="320" t="s">
        <v>1183</v>
      </c>
      <c r="B647" s="321" t="s">
        <v>230</v>
      </c>
      <c r="C647" s="321" t="s">
        <v>1230</v>
      </c>
      <c r="D647" s="321" t="s">
        <v>1184</v>
      </c>
      <c r="E647" s="321" t="s">
        <v>1174</v>
      </c>
      <c r="F647" s="316">
        <v>2920000</v>
      </c>
      <c r="G647" s="316">
        <v>2920000</v>
      </c>
      <c r="H647" s="124" t="str">
        <f t="shared" si="10"/>
        <v>1101071004Г000</v>
      </c>
    </row>
    <row r="648" spans="1:8" ht="38.25">
      <c r="A648" s="320" t="s">
        <v>1328</v>
      </c>
      <c r="B648" s="321" t="s">
        <v>230</v>
      </c>
      <c r="C648" s="321" t="s">
        <v>1230</v>
      </c>
      <c r="D648" s="321" t="s">
        <v>1184</v>
      </c>
      <c r="E648" s="321" t="s">
        <v>1329</v>
      </c>
      <c r="F648" s="316">
        <v>2920000</v>
      </c>
      <c r="G648" s="316">
        <v>2920000</v>
      </c>
      <c r="H648" s="124" t="str">
        <f t="shared" si="10"/>
        <v>1101071004Г000600</v>
      </c>
    </row>
    <row r="649" spans="1:8">
      <c r="A649" s="320" t="s">
        <v>1199</v>
      </c>
      <c r="B649" s="321" t="s">
        <v>230</v>
      </c>
      <c r="C649" s="321" t="s">
        <v>1230</v>
      </c>
      <c r="D649" s="321" t="s">
        <v>1184</v>
      </c>
      <c r="E649" s="321" t="s">
        <v>1200</v>
      </c>
      <c r="F649" s="316">
        <v>2920000</v>
      </c>
      <c r="G649" s="316">
        <v>2920000</v>
      </c>
      <c r="H649" s="124" t="str">
        <f t="shared" si="10"/>
        <v>1101071004Г000610</v>
      </c>
    </row>
    <row r="650" spans="1:8" ht="76.5">
      <c r="A650" s="320" t="s">
        <v>347</v>
      </c>
      <c r="B650" s="321" t="s">
        <v>230</v>
      </c>
      <c r="C650" s="321" t="s">
        <v>1230</v>
      </c>
      <c r="D650" s="321" t="s">
        <v>1184</v>
      </c>
      <c r="E650" s="321" t="s">
        <v>348</v>
      </c>
      <c r="F650" s="316">
        <v>2920000</v>
      </c>
      <c r="G650" s="316">
        <v>2920000</v>
      </c>
      <c r="H650" s="124" t="str">
        <f t="shared" si="10"/>
        <v>1101071004Г000611</v>
      </c>
    </row>
    <row r="651" spans="1:8" ht="140.25">
      <c r="A651" s="320" t="s">
        <v>1644</v>
      </c>
      <c r="B651" s="321" t="s">
        <v>230</v>
      </c>
      <c r="C651" s="321" t="s">
        <v>1230</v>
      </c>
      <c r="D651" s="321" t="s">
        <v>1645</v>
      </c>
      <c r="E651" s="321" t="s">
        <v>1174</v>
      </c>
      <c r="F651" s="316">
        <v>21000</v>
      </c>
      <c r="G651" s="316">
        <v>21000</v>
      </c>
      <c r="H651" s="124" t="str">
        <f t="shared" si="10"/>
        <v>1101071004М000</v>
      </c>
    </row>
    <row r="652" spans="1:8" ht="38.25">
      <c r="A652" s="320" t="s">
        <v>1328</v>
      </c>
      <c r="B652" s="321" t="s">
        <v>230</v>
      </c>
      <c r="C652" s="321" t="s">
        <v>1230</v>
      </c>
      <c r="D652" s="321" t="s">
        <v>1645</v>
      </c>
      <c r="E652" s="321" t="s">
        <v>1329</v>
      </c>
      <c r="F652" s="316">
        <v>21000</v>
      </c>
      <c r="G652" s="316">
        <v>21000</v>
      </c>
      <c r="H652" s="124" t="str">
        <f t="shared" si="10"/>
        <v>1101071004М000600</v>
      </c>
    </row>
    <row r="653" spans="1:8">
      <c r="A653" s="320" t="s">
        <v>1199</v>
      </c>
      <c r="B653" s="321" t="s">
        <v>230</v>
      </c>
      <c r="C653" s="321" t="s">
        <v>1230</v>
      </c>
      <c r="D653" s="321" t="s">
        <v>1645</v>
      </c>
      <c r="E653" s="321" t="s">
        <v>1200</v>
      </c>
      <c r="F653" s="316">
        <v>21000</v>
      </c>
      <c r="G653" s="316">
        <v>21000</v>
      </c>
      <c r="H653" s="124" t="str">
        <f t="shared" si="10"/>
        <v>1101071004М000610</v>
      </c>
    </row>
    <row r="654" spans="1:8" ht="76.5">
      <c r="A654" s="320" t="s">
        <v>347</v>
      </c>
      <c r="B654" s="321" t="s">
        <v>230</v>
      </c>
      <c r="C654" s="321" t="s">
        <v>1230</v>
      </c>
      <c r="D654" s="321" t="s">
        <v>1645</v>
      </c>
      <c r="E654" s="321" t="s">
        <v>348</v>
      </c>
      <c r="F654" s="316">
        <v>21000</v>
      </c>
      <c r="G654" s="316">
        <v>21000</v>
      </c>
      <c r="H654" s="124" t="str">
        <f t="shared" si="10"/>
        <v>1101071004М000611</v>
      </c>
    </row>
    <row r="655" spans="1:8" ht="114.75">
      <c r="A655" s="320" t="s">
        <v>1185</v>
      </c>
      <c r="B655" s="321" t="s">
        <v>230</v>
      </c>
      <c r="C655" s="321" t="s">
        <v>1230</v>
      </c>
      <c r="D655" s="321" t="s">
        <v>1186</v>
      </c>
      <c r="E655" s="321" t="s">
        <v>1174</v>
      </c>
      <c r="F655" s="316">
        <v>500000</v>
      </c>
      <c r="G655" s="316">
        <v>500000</v>
      </c>
      <c r="H655" s="124" t="str">
        <f t="shared" si="10"/>
        <v>1101071004Э000</v>
      </c>
    </row>
    <row r="656" spans="1:8" ht="38.25">
      <c r="A656" s="320" t="s">
        <v>1328</v>
      </c>
      <c r="B656" s="321" t="s">
        <v>230</v>
      </c>
      <c r="C656" s="321" t="s">
        <v>1230</v>
      </c>
      <c r="D656" s="321" t="s">
        <v>1186</v>
      </c>
      <c r="E656" s="321" t="s">
        <v>1329</v>
      </c>
      <c r="F656" s="316">
        <v>500000</v>
      </c>
      <c r="G656" s="316">
        <v>500000</v>
      </c>
      <c r="H656" s="124" t="str">
        <f t="shared" si="10"/>
        <v>1101071004Э000600</v>
      </c>
    </row>
    <row r="657" spans="1:8">
      <c r="A657" s="320" t="s">
        <v>1199</v>
      </c>
      <c r="B657" s="321" t="s">
        <v>230</v>
      </c>
      <c r="C657" s="321" t="s">
        <v>1230</v>
      </c>
      <c r="D657" s="321" t="s">
        <v>1186</v>
      </c>
      <c r="E657" s="321" t="s">
        <v>1200</v>
      </c>
      <c r="F657" s="316">
        <v>500000</v>
      </c>
      <c r="G657" s="316">
        <v>500000</v>
      </c>
      <c r="H657" s="124" t="str">
        <f t="shared" si="10"/>
        <v>1101071004Э000610</v>
      </c>
    </row>
    <row r="658" spans="1:8" ht="76.5">
      <c r="A658" s="320" t="s">
        <v>347</v>
      </c>
      <c r="B658" s="321" t="s">
        <v>230</v>
      </c>
      <c r="C658" s="321" t="s">
        <v>1230</v>
      </c>
      <c r="D658" s="321" t="s">
        <v>1186</v>
      </c>
      <c r="E658" s="321" t="s">
        <v>348</v>
      </c>
      <c r="F658" s="316">
        <v>500000</v>
      </c>
      <c r="G658" s="316">
        <v>500000</v>
      </c>
      <c r="H658" s="124" t="str">
        <f t="shared" si="10"/>
        <v>1101071004Э000611</v>
      </c>
    </row>
    <row r="659" spans="1:8" ht="102">
      <c r="A659" s="320" t="s">
        <v>1187</v>
      </c>
      <c r="B659" s="321" t="s">
        <v>230</v>
      </c>
      <c r="C659" s="321" t="s">
        <v>1230</v>
      </c>
      <c r="D659" s="321" t="s">
        <v>1188</v>
      </c>
      <c r="E659" s="321" t="s">
        <v>1174</v>
      </c>
      <c r="F659" s="316">
        <v>900000</v>
      </c>
      <c r="G659" s="316">
        <v>900000</v>
      </c>
      <c r="H659" s="124" t="str">
        <f t="shared" si="10"/>
        <v>110107100Ч0020</v>
      </c>
    </row>
    <row r="660" spans="1:8" ht="38.25">
      <c r="A660" s="320" t="s">
        <v>1328</v>
      </c>
      <c r="B660" s="321" t="s">
        <v>230</v>
      </c>
      <c r="C660" s="321" t="s">
        <v>1230</v>
      </c>
      <c r="D660" s="321" t="s">
        <v>1188</v>
      </c>
      <c r="E660" s="321" t="s">
        <v>1329</v>
      </c>
      <c r="F660" s="316">
        <v>900000</v>
      </c>
      <c r="G660" s="316">
        <v>900000</v>
      </c>
      <c r="H660" s="124" t="str">
        <f t="shared" si="10"/>
        <v>110107100Ч0020600</v>
      </c>
    </row>
    <row r="661" spans="1:8">
      <c r="A661" s="320" t="s">
        <v>1199</v>
      </c>
      <c r="B661" s="321" t="s">
        <v>230</v>
      </c>
      <c r="C661" s="321" t="s">
        <v>1230</v>
      </c>
      <c r="D661" s="321" t="s">
        <v>1188</v>
      </c>
      <c r="E661" s="321" t="s">
        <v>1200</v>
      </c>
      <c r="F661" s="316">
        <v>900000</v>
      </c>
      <c r="G661" s="316">
        <v>900000</v>
      </c>
      <c r="H661" s="124" t="str">
        <f t="shared" si="10"/>
        <v>110107100Ч0020610</v>
      </c>
    </row>
    <row r="662" spans="1:8" ht="76.5">
      <c r="A662" s="320" t="s">
        <v>347</v>
      </c>
      <c r="B662" s="321" t="s">
        <v>230</v>
      </c>
      <c r="C662" s="321" t="s">
        <v>1230</v>
      </c>
      <c r="D662" s="321" t="s">
        <v>1188</v>
      </c>
      <c r="E662" s="321" t="s">
        <v>348</v>
      </c>
      <c r="F662" s="316">
        <v>900000</v>
      </c>
      <c r="G662" s="316">
        <v>900000</v>
      </c>
      <c r="H662" s="124" t="str">
        <f t="shared" si="10"/>
        <v>110107100Ч0020611</v>
      </c>
    </row>
    <row r="663" spans="1:8">
      <c r="A663" s="320" t="s">
        <v>210</v>
      </c>
      <c r="B663" s="321" t="s">
        <v>230</v>
      </c>
      <c r="C663" s="321" t="s">
        <v>381</v>
      </c>
      <c r="D663" s="321" t="s">
        <v>1174</v>
      </c>
      <c r="E663" s="321" t="s">
        <v>1174</v>
      </c>
      <c r="F663" s="316">
        <v>687650</v>
      </c>
      <c r="G663" s="316">
        <v>687650</v>
      </c>
      <c r="H663" s="124" t="str">
        <f t="shared" si="10"/>
        <v>1102</v>
      </c>
    </row>
    <row r="664" spans="1:8" ht="38.25">
      <c r="A664" s="320" t="s">
        <v>1355</v>
      </c>
      <c r="B664" s="321" t="s">
        <v>230</v>
      </c>
      <c r="C664" s="321" t="s">
        <v>381</v>
      </c>
      <c r="D664" s="321" t="s">
        <v>988</v>
      </c>
      <c r="E664" s="321" t="s">
        <v>1174</v>
      </c>
      <c r="F664" s="316">
        <v>687650</v>
      </c>
      <c r="G664" s="316">
        <v>687650</v>
      </c>
      <c r="H664" s="124" t="str">
        <f t="shared" si="10"/>
        <v>11020700000000</v>
      </c>
    </row>
    <row r="665" spans="1:8" ht="25.5">
      <c r="A665" s="320" t="s">
        <v>475</v>
      </c>
      <c r="B665" s="321" t="s">
        <v>230</v>
      </c>
      <c r="C665" s="321" t="s">
        <v>381</v>
      </c>
      <c r="D665" s="321" t="s">
        <v>989</v>
      </c>
      <c r="E665" s="321" t="s">
        <v>1174</v>
      </c>
      <c r="F665" s="316">
        <v>500000</v>
      </c>
      <c r="G665" s="316">
        <v>500000</v>
      </c>
      <c r="H665" s="124" t="str">
        <f t="shared" si="10"/>
        <v>11020710000000</v>
      </c>
    </row>
    <row r="666" spans="1:8" ht="89.25">
      <c r="A666" s="320" t="s">
        <v>1794</v>
      </c>
      <c r="B666" s="321" t="s">
        <v>230</v>
      </c>
      <c r="C666" s="321" t="s">
        <v>381</v>
      </c>
      <c r="D666" s="321" t="s">
        <v>1795</v>
      </c>
      <c r="E666" s="321" t="s">
        <v>1174</v>
      </c>
      <c r="F666" s="316">
        <v>500000</v>
      </c>
      <c r="G666" s="316">
        <v>500000</v>
      </c>
      <c r="H666" s="124" t="str">
        <f t="shared" si="10"/>
        <v>110207100Ф0000</v>
      </c>
    </row>
    <row r="667" spans="1:8" ht="38.25">
      <c r="A667" s="320" t="s">
        <v>1328</v>
      </c>
      <c r="B667" s="321" t="s">
        <v>230</v>
      </c>
      <c r="C667" s="321" t="s">
        <v>381</v>
      </c>
      <c r="D667" s="321" t="s">
        <v>1795</v>
      </c>
      <c r="E667" s="321" t="s">
        <v>1329</v>
      </c>
      <c r="F667" s="316">
        <v>500000</v>
      </c>
      <c r="G667" s="316">
        <v>500000</v>
      </c>
      <c r="H667" s="124" t="str">
        <f t="shared" si="10"/>
        <v>110207100Ф0000600</v>
      </c>
    </row>
    <row r="668" spans="1:8">
      <c r="A668" s="320" t="s">
        <v>1199</v>
      </c>
      <c r="B668" s="321" t="s">
        <v>230</v>
      </c>
      <c r="C668" s="321" t="s">
        <v>381</v>
      </c>
      <c r="D668" s="321" t="s">
        <v>1795</v>
      </c>
      <c r="E668" s="321" t="s">
        <v>1200</v>
      </c>
      <c r="F668" s="316">
        <v>500000</v>
      </c>
      <c r="G668" s="316">
        <v>500000</v>
      </c>
      <c r="H668" s="124" t="str">
        <f t="shared" si="10"/>
        <v>110207100Ф0000610</v>
      </c>
    </row>
    <row r="669" spans="1:8" ht="25.5">
      <c r="A669" s="320" t="s">
        <v>366</v>
      </c>
      <c r="B669" s="321" t="s">
        <v>230</v>
      </c>
      <c r="C669" s="321" t="s">
        <v>381</v>
      </c>
      <c r="D669" s="321" t="s">
        <v>1795</v>
      </c>
      <c r="E669" s="321" t="s">
        <v>367</v>
      </c>
      <c r="F669" s="316">
        <v>500000</v>
      </c>
      <c r="G669" s="316">
        <v>500000</v>
      </c>
      <c r="H669" s="124" t="str">
        <f t="shared" si="10"/>
        <v>110207100Ф0000612</v>
      </c>
    </row>
    <row r="670" spans="1:8" ht="25.5">
      <c r="A670" s="320" t="s">
        <v>477</v>
      </c>
      <c r="B670" s="321" t="s">
        <v>230</v>
      </c>
      <c r="C670" s="321" t="s">
        <v>381</v>
      </c>
      <c r="D670" s="321" t="s">
        <v>990</v>
      </c>
      <c r="E670" s="321" t="s">
        <v>1174</v>
      </c>
      <c r="F670" s="316">
        <v>187650</v>
      </c>
      <c r="G670" s="316">
        <v>187650</v>
      </c>
      <c r="H670" s="124" t="str">
        <f t="shared" si="10"/>
        <v>11020720000000</v>
      </c>
    </row>
    <row r="671" spans="1:8" ht="102">
      <c r="A671" s="320" t="s">
        <v>504</v>
      </c>
      <c r="B671" s="321" t="s">
        <v>230</v>
      </c>
      <c r="C671" s="321" t="s">
        <v>381</v>
      </c>
      <c r="D671" s="321" t="s">
        <v>690</v>
      </c>
      <c r="E671" s="321" t="s">
        <v>1174</v>
      </c>
      <c r="F671" s="316">
        <v>187650</v>
      </c>
      <c r="G671" s="316">
        <v>187650</v>
      </c>
      <c r="H671" s="124" t="str">
        <f t="shared" si="10"/>
        <v>11020720080010</v>
      </c>
    </row>
    <row r="672" spans="1:8" ht="38.25">
      <c r="A672" s="320" t="s">
        <v>1328</v>
      </c>
      <c r="B672" s="321" t="s">
        <v>230</v>
      </c>
      <c r="C672" s="321" t="s">
        <v>381</v>
      </c>
      <c r="D672" s="321" t="s">
        <v>690</v>
      </c>
      <c r="E672" s="321" t="s">
        <v>1329</v>
      </c>
      <c r="F672" s="316">
        <v>187650</v>
      </c>
      <c r="G672" s="316">
        <v>187650</v>
      </c>
      <c r="H672" s="124" t="str">
        <f t="shared" si="10"/>
        <v>11020720080010600</v>
      </c>
    </row>
    <row r="673" spans="1:8">
      <c r="A673" s="320" t="s">
        <v>1199</v>
      </c>
      <c r="B673" s="321" t="s">
        <v>230</v>
      </c>
      <c r="C673" s="321" t="s">
        <v>381</v>
      </c>
      <c r="D673" s="321" t="s">
        <v>690</v>
      </c>
      <c r="E673" s="321" t="s">
        <v>1200</v>
      </c>
      <c r="F673" s="316">
        <v>187650</v>
      </c>
      <c r="G673" s="316">
        <v>187650</v>
      </c>
      <c r="H673" s="124" t="str">
        <f t="shared" si="10"/>
        <v>11020720080010610</v>
      </c>
    </row>
    <row r="674" spans="1:8" ht="76.5">
      <c r="A674" s="320" t="s">
        <v>347</v>
      </c>
      <c r="B674" s="321" t="s">
        <v>230</v>
      </c>
      <c r="C674" s="321" t="s">
        <v>381</v>
      </c>
      <c r="D674" s="321" t="s">
        <v>690</v>
      </c>
      <c r="E674" s="321" t="s">
        <v>348</v>
      </c>
      <c r="F674" s="316">
        <v>187650</v>
      </c>
      <c r="G674" s="316">
        <v>187650</v>
      </c>
      <c r="H674" s="124" t="str">
        <f t="shared" si="10"/>
        <v>11020720080010611</v>
      </c>
    </row>
    <row r="675" spans="1:8" ht="25.5">
      <c r="A675" s="320" t="s">
        <v>186</v>
      </c>
      <c r="B675" s="321" t="s">
        <v>66</v>
      </c>
      <c r="C675" s="321" t="s">
        <v>1174</v>
      </c>
      <c r="D675" s="321" t="s">
        <v>1174</v>
      </c>
      <c r="E675" s="321" t="s">
        <v>1174</v>
      </c>
      <c r="F675" s="316">
        <v>6068765.3399999999</v>
      </c>
      <c r="G675" s="316">
        <v>7809906.25</v>
      </c>
      <c r="H675" s="124" t="str">
        <f t="shared" si="10"/>
        <v/>
      </c>
    </row>
    <row r="676" spans="1:8">
      <c r="A676" s="320" t="s">
        <v>234</v>
      </c>
      <c r="B676" s="321" t="s">
        <v>66</v>
      </c>
      <c r="C676" s="321" t="s">
        <v>1135</v>
      </c>
      <c r="D676" s="321" t="s">
        <v>1174</v>
      </c>
      <c r="E676" s="321" t="s">
        <v>1174</v>
      </c>
      <c r="F676" s="316">
        <v>1350000</v>
      </c>
      <c r="G676" s="316">
        <v>1350000</v>
      </c>
      <c r="H676" s="124" t="str">
        <f t="shared" si="10"/>
        <v>0100</v>
      </c>
    </row>
    <row r="677" spans="1:8">
      <c r="A677" s="320" t="s">
        <v>217</v>
      </c>
      <c r="B677" s="321" t="s">
        <v>66</v>
      </c>
      <c r="C677" s="321" t="s">
        <v>337</v>
      </c>
      <c r="D677" s="321" t="s">
        <v>1174</v>
      </c>
      <c r="E677" s="321" t="s">
        <v>1174</v>
      </c>
      <c r="F677" s="316">
        <v>1350000</v>
      </c>
      <c r="G677" s="316">
        <v>1350000</v>
      </c>
      <c r="H677" s="124" t="str">
        <f t="shared" si="10"/>
        <v>0113</v>
      </c>
    </row>
    <row r="678" spans="1:8" ht="25.5">
      <c r="A678" s="320" t="s">
        <v>601</v>
      </c>
      <c r="B678" s="321" t="s">
        <v>66</v>
      </c>
      <c r="C678" s="321" t="s">
        <v>337</v>
      </c>
      <c r="D678" s="321" t="s">
        <v>1011</v>
      </c>
      <c r="E678" s="321" t="s">
        <v>1174</v>
      </c>
      <c r="F678" s="316">
        <v>1350000</v>
      </c>
      <c r="G678" s="316">
        <v>1350000</v>
      </c>
      <c r="H678" s="124" t="str">
        <f t="shared" ref="H678:H741" si="11">CONCATENATE(C678,,D678,E678)</f>
        <v>01139000000000</v>
      </c>
    </row>
    <row r="679" spans="1:8" ht="38.25">
      <c r="A679" s="320" t="s">
        <v>431</v>
      </c>
      <c r="B679" s="321" t="s">
        <v>66</v>
      </c>
      <c r="C679" s="321" t="s">
        <v>337</v>
      </c>
      <c r="D679" s="321" t="s">
        <v>1015</v>
      </c>
      <c r="E679" s="321" t="s">
        <v>1174</v>
      </c>
      <c r="F679" s="316">
        <v>1350000</v>
      </c>
      <c r="G679" s="316">
        <v>1350000</v>
      </c>
      <c r="H679" s="124" t="str">
        <f t="shared" si="11"/>
        <v>01139090000000</v>
      </c>
    </row>
    <row r="680" spans="1:8" ht="63.75">
      <c r="A680" s="320" t="s">
        <v>527</v>
      </c>
      <c r="B680" s="321" t="s">
        <v>66</v>
      </c>
      <c r="C680" s="321" t="s">
        <v>337</v>
      </c>
      <c r="D680" s="321" t="s">
        <v>734</v>
      </c>
      <c r="E680" s="321" t="s">
        <v>1174</v>
      </c>
      <c r="F680" s="316">
        <v>1350000</v>
      </c>
      <c r="G680" s="316">
        <v>1350000</v>
      </c>
      <c r="H680" s="124" t="str">
        <f t="shared" si="11"/>
        <v>011390900Д0000</v>
      </c>
    </row>
    <row r="681" spans="1:8" ht="38.25">
      <c r="A681" s="320" t="s">
        <v>1320</v>
      </c>
      <c r="B681" s="321" t="s">
        <v>66</v>
      </c>
      <c r="C681" s="321" t="s">
        <v>337</v>
      </c>
      <c r="D681" s="321" t="s">
        <v>734</v>
      </c>
      <c r="E681" s="321" t="s">
        <v>1321</v>
      </c>
      <c r="F681" s="316">
        <v>1350000</v>
      </c>
      <c r="G681" s="316">
        <v>1350000</v>
      </c>
      <c r="H681" s="124" t="str">
        <f t="shared" si="11"/>
        <v>011390900Д0000200</v>
      </c>
    </row>
    <row r="682" spans="1:8" ht="38.25">
      <c r="A682" s="320" t="s">
        <v>1197</v>
      </c>
      <c r="B682" s="321" t="s">
        <v>66</v>
      </c>
      <c r="C682" s="321" t="s">
        <v>337</v>
      </c>
      <c r="D682" s="321" t="s">
        <v>734</v>
      </c>
      <c r="E682" s="321" t="s">
        <v>1198</v>
      </c>
      <c r="F682" s="316">
        <v>1350000</v>
      </c>
      <c r="G682" s="316">
        <v>1350000</v>
      </c>
      <c r="H682" s="124" t="str">
        <f t="shared" si="11"/>
        <v>011390900Д0000240</v>
      </c>
    </row>
    <row r="683" spans="1:8">
      <c r="A683" s="320" t="s">
        <v>1224</v>
      </c>
      <c r="B683" s="321" t="s">
        <v>66</v>
      </c>
      <c r="C683" s="321" t="s">
        <v>337</v>
      </c>
      <c r="D683" s="321" t="s">
        <v>734</v>
      </c>
      <c r="E683" s="321" t="s">
        <v>329</v>
      </c>
      <c r="F683" s="316">
        <v>1350000</v>
      </c>
      <c r="G683" s="316">
        <v>1350000</v>
      </c>
      <c r="H683" s="124" t="str">
        <f t="shared" si="11"/>
        <v>011390900Д0000244</v>
      </c>
    </row>
    <row r="684" spans="1:8">
      <c r="A684" s="320" t="s">
        <v>183</v>
      </c>
      <c r="B684" s="321" t="s">
        <v>66</v>
      </c>
      <c r="C684" s="321" t="s">
        <v>1140</v>
      </c>
      <c r="D684" s="321" t="s">
        <v>1174</v>
      </c>
      <c r="E684" s="321" t="s">
        <v>1174</v>
      </c>
      <c r="F684" s="316">
        <v>600000</v>
      </c>
      <c r="G684" s="316">
        <v>600000</v>
      </c>
      <c r="H684" s="124" t="str">
        <f t="shared" si="11"/>
        <v>0400</v>
      </c>
    </row>
    <row r="685" spans="1:8" ht="25.5">
      <c r="A685" s="320" t="s">
        <v>145</v>
      </c>
      <c r="B685" s="321" t="s">
        <v>66</v>
      </c>
      <c r="C685" s="321" t="s">
        <v>360</v>
      </c>
      <c r="D685" s="321" t="s">
        <v>1174</v>
      </c>
      <c r="E685" s="321" t="s">
        <v>1174</v>
      </c>
      <c r="F685" s="316">
        <v>600000</v>
      </c>
      <c r="G685" s="316">
        <v>600000</v>
      </c>
      <c r="H685" s="124" t="str">
        <f t="shared" si="11"/>
        <v>0412</v>
      </c>
    </row>
    <row r="686" spans="1:8" ht="25.5">
      <c r="A686" s="320" t="s">
        <v>601</v>
      </c>
      <c r="B686" s="321" t="s">
        <v>66</v>
      </c>
      <c r="C686" s="321" t="s">
        <v>360</v>
      </c>
      <c r="D686" s="321" t="s">
        <v>1011</v>
      </c>
      <c r="E686" s="321" t="s">
        <v>1174</v>
      </c>
      <c r="F686" s="316">
        <v>600000</v>
      </c>
      <c r="G686" s="316">
        <v>600000</v>
      </c>
      <c r="H686" s="124" t="str">
        <f t="shared" si="11"/>
        <v>04129000000000</v>
      </c>
    </row>
    <row r="687" spans="1:8" ht="38.25">
      <c r="A687" s="320" t="s">
        <v>431</v>
      </c>
      <c r="B687" s="321" t="s">
        <v>66</v>
      </c>
      <c r="C687" s="321" t="s">
        <v>360</v>
      </c>
      <c r="D687" s="321" t="s">
        <v>1015</v>
      </c>
      <c r="E687" s="321" t="s">
        <v>1174</v>
      </c>
      <c r="F687" s="316">
        <v>600000</v>
      </c>
      <c r="G687" s="316">
        <v>600000</v>
      </c>
      <c r="H687" s="124" t="str">
        <f t="shared" si="11"/>
        <v>04129090000000</v>
      </c>
    </row>
    <row r="688" spans="1:8" ht="63.75">
      <c r="A688" s="320" t="s">
        <v>403</v>
      </c>
      <c r="B688" s="321" t="s">
        <v>66</v>
      </c>
      <c r="C688" s="321" t="s">
        <v>360</v>
      </c>
      <c r="D688" s="321" t="s">
        <v>735</v>
      </c>
      <c r="E688" s="321" t="s">
        <v>1174</v>
      </c>
      <c r="F688" s="316">
        <v>600000</v>
      </c>
      <c r="G688" s="316">
        <v>600000</v>
      </c>
      <c r="H688" s="124" t="str">
        <f t="shared" si="11"/>
        <v>041290900Ж0000</v>
      </c>
    </row>
    <row r="689" spans="1:8" ht="38.25">
      <c r="A689" s="320" t="s">
        <v>1320</v>
      </c>
      <c r="B689" s="321" t="s">
        <v>66</v>
      </c>
      <c r="C689" s="321" t="s">
        <v>360</v>
      </c>
      <c r="D689" s="321" t="s">
        <v>735</v>
      </c>
      <c r="E689" s="321" t="s">
        <v>1321</v>
      </c>
      <c r="F689" s="316">
        <v>600000</v>
      </c>
      <c r="G689" s="316">
        <v>600000</v>
      </c>
      <c r="H689" s="124" t="str">
        <f t="shared" si="11"/>
        <v>041290900Ж0000200</v>
      </c>
    </row>
    <row r="690" spans="1:8" ht="38.25">
      <c r="A690" s="320" t="s">
        <v>1197</v>
      </c>
      <c r="B690" s="321" t="s">
        <v>66</v>
      </c>
      <c r="C690" s="321" t="s">
        <v>360</v>
      </c>
      <c r="D690" s="321" t="s">
        <v>735</v>
      </c>
      <c r="E690" s="321" t="s">
        <v>1198</v>
      </c>
      <c r="F690" s="316">
        <v>600000</v>
      </c>
      <c r="G690" s="316">
        <v>600000</v>
      </c>
      <c r="H690" s="124" t="str">
        <f t="shared" si="11"/>
        <v>041290900Ж0000240</v>
      </c>
    </row>
    <row r="691" spans="1:8">
      <c r="A691" s="320" t="s">
        <v>1224</v>
      </c>
      <c r="B691" s="321" t="s">
        <v>66</v>
      </c>
      <c r="C691" s="321" t="s">
        <v>360</v>
      </c>
      <c r="D691" s="321" t="s">
        <v>735</v>
      </c>
      <c r="E691" s="321" t="s">
        <v>329</v>
      </c>
      <c r="F691" s="316">
        <v>600000</v>
      </c>
      <c r="G691" s="316">
        <v>600000</v>
      </c>
      <c r="H691" s="124" t="str">
        <f t="shared" si="11"/>
        <v>041290900Ж0000244</v>
      </c>
    </row>
    <row r="692" spans="1:8" ht="25.5">
      <c r="A692" s="320" t="s">
        <v>239</v>
      </c>
      <c r="B692" s="321" t="s">
        <v>66</v>
      </c>
      <c r="C692" s="321" t="s">
        <v>1141</v>
      </c>
      <c r="D692" s="321" t="s">
        <v>1174</v>
      </c>
      <c r="E692" s="321" t="s">
        <v>1174</v>
      </c>
      <c r="F692" s="316">
        <v>1229454</v>
      </c>
      <c r="G692" s="316">
        <v>1229454</v>
      </c>
      <c r="H692" s="124" t="str">
        <f t="shared" si="11"/>
        <v>0500</v>
      </c>
    </row>
    <row r="693" spans="1:8">
      <c r="A693" s="320" t="s">
        <v>3</v>
      </c>
      <c r="B693" s="321" t="s">
        <v>66</v>
      </c>
      <c r="C693" s="321" t="s">
        <v>386</v>
      </c>
      <c r="D693" s="321" t="s">
        <v>1174</v>
      </c>
      <c r="E693" s="321" t="s">
        <v>1174</v>
      </c>
      <c r="F693" s="316">
        <v>1229454</v>
      </c>
      <c r="G693" s="316">
        <v>1229454</v>
      </c>
      <c r="H693" s="124" t="str">
        <f t="shared" si="11"/>
        <v>0501</v>
      </c>
    </row>
    <row r="694" spans="1:8" ht="63.75">
      <c r="A694" s="320" t="s">
        <v>452</v>
      </c>
      <c r="B694" s="321" t="s">
        <v>66</v>
      </c>
      <c r="C694" s="321" t="s">
        <v>386</v>
      </c>
      <c r="D694" s="321" t="s">
        <v>974</v>
      </c>
      <c r="E694" s="321" t="s">
        <v>1174</v>
      </c>
      <c r="F694" s="316">
        <v>269454</v>
      </c>
      <c r="G694" s="316">
        <v>269454</v>
      </c>
      <c r="H694" s="124" t="str">
        <f t="shared" si="11"/>
        <v>05010300000000</v>
      </c>
    </row>
    <row r="695" spans="1:8" ht="63.75">
      <c r="A695" s="320" t="s">
        <v>592</v>
      </c>
      <c r="B695" s="321" t="s">
        <v>66</v>
      </c>
      <c r="C695" s="321" t="s">
        <v>386</v>
      </c>
      <c r="D695" s="321" t="s">
        <v>976</v>
      </c>
      <c r="E695" s="321" t="s">
        <v>1174</v>
      </c>
      <c r="F695" s="316">
        <v>269454</v>
      </c>
      <c r="G695" s="316">
        <v>269454</v>
      </c>
      <c r="H695" s="124" t="str">
        <f t="shared" si="11"/>
        <v>05010330000000</v>
      </c>
    </row>
    <row r="696" spans="1:8" ht="127.5">
      <c r="A696" s="320" t="s">
        <v>529</v>
      </c>
      <c r="B696" s="321" t="s">
        <v>66</v>
      </c>
      <c r="C696" s="321" t="s">
        <v>386</v>
      </c>
      <c r="D696" s="321" t="s">
        <v>737</v>
      </c>
      <c r="E696" s="321" t="s">
        <v>1174</v>
      </c>
      <c r="F696" s="316">
        <v>269454</v>
      </c>
      <c r="G696" s="316">
        <v>269454</v>
      </c>
      <c r="H696" s="124" t="str">
        <f t="shared" si="11"/>
        <v>05010330080000</v>
      </c>
    </row>
    <row r="697" spans="1:8" ht="38.25">
      <c r="A697" s="320" t="s">
        <v>1320</v>
      </c>
      <c r="B697" s="321" t="s">
        <v>66</v>
      </c>
      <c r="C697" s="321" t="s">
        <v>386</v>
      </c>
      <c r="D697" s="321" t="s">
        <v>737</v>
      </c>
      <c r="E697" s="321" t="s">
        <v>1321</v>
      </c>
      <c r="F697" s="316">
        <v>269454</v>
      </c>
      <c r="G697" s="316">
        <v>269454</v>
      </c>
      <c r="H697" s="124" t="str">
        <f t="shared" si="11"/>
        <v>05010330080000200</v>
      </c>
    </row>
    <row r="698" spans="1:8" ht="38.25">
      <c r="A698" s="320" t="s">
        <v>1197</v>
      </c>
      <c r="B698" s="321" t="s">
        <v>66</v>
      </c>
      <c r="C698" s="321" t="s">
        <v>386</v>
      </c>
      <c r="D698" s="321" t="s">
        <v>737</v>
      </c>
      <c r="E698" s="321" t="s">
        <v>1198</v>
      </c>
      <c r="F698" s="316">
        <v>269454</v>
      </c>
      <c r="G698" s="316">
        <v>269454</v>
      </c>
      <c r="H698" s="124" t="str">
        <f t="shared" si="11"/>
        <v>05010330080000240</v>
      </c>
    </row>
    <row r="699" spans="1:8">
      <c r="A699" s="320" t="s">
        <v>1224</v>
      </c>
      <c r="B699" s="321" t="s">
        <v>66</v>
      </c>
      <c r="C699" s="321" t="s">
        <v>386</v>
      </c>
      <c r="D699" s="321" t="s">
        <v>737</v>
      </c>
      <c r="E699" s="321" t="s">
        <v>329</v>
      </c>
      <c r="F699" s="316">
        <v>269454</v>
      </c>
      <c r="G699" s="316">
        <v>269454</v>
      </c>
      <c r="H699" s="124" t="str">
        <f t="shared" si="11"/>
        <v>05010330080000244</v>
      </c>
    </row>
    <row r="700" spans="1:8" ht="38.25">
      <c r="A700" s="320" t="s">
        <v>596</v>
      </c>
      <c r="B700" s="321" t="s">
        <v>66</v>
      </c>
      <c r="C700" s="321" t="s">
        <v>386</v>
      </c>
      <c r="D700" s="321" t="s">
        <v>997</v>
      </c>
      <c r="E700" s="321" t="s">
        <v>1174</v>
      </c>
      <c r="F700" s="316">
        <v>960000</v>
      </c>
      <c r="G700" s="316">
        <v>960000</v>
      </c>
      <c r="H700" s="124" t="str">
        <f t="shared" si="11"/>
        <v>05011000000000</v>
      </c>
    </row>
    <row r="701" spans="1:8" ht="38.25">
      <c r="A701" s="320" t="s">
        <v>597</v>
      </c>
      <c r="B701" s="321" t="s">
        <v>66</v>
      </c>
      <c r="C701" s="321" t="s">
        <v>386</v>
      </c>
      <c r="D701" s="321" t="s">
        <v>998</v>
      </c>
      <c r="E701" s="321" t="s">
        <v>1174</v>
      </c>
      <c r="F701" s="316">
        <v>960000</v>
      </c>
      <c r="G701" s="316">
        <v>960000</v>
      </c>
      <c r="H701" s="124" t="str">
        <f t="shared" si="11"/>
        <v>05011050000000</v>
      </c>
    </row>
    <row r="702" spans="1:8" ht="89.25">
      <c r="A702" s="320" t="s">
        <v>528</v>
      </c>
      <c r="B702" s="321" t="s">
        <v>66</v>
      </c>
      <c r="C702" s="321" t="s">
        <v>386</v>
      </c>
      <c r="D702" s="321" t="s">
        <v>736</v>
      </c>
      <c r="E702" s="321" t="s">
        <v>1174</v>
      </c>
      <c r="F702" s="316">
        <v>960000</v>
      </c>
      <c r="G702" s="316">
        <v>960000</v>
      </c>
      <c r="H702" s="124" t="str">
        <f t="shared" si="11"/>
        <v>05011050080000</v>
      </c>
    </row>
    <row r="703" spans="1:8" ht="25.5">
      <c r="A703" s="320" t="s">
        <v>1324</v>
      </c>
      <c r="B703" s="321" t="s">
        <v>66</v>
      </c>
      <c r="C703" s="321" t="s">
        <v>386</v>
      </c>
      <c r="D703" s="321" t="s">
        <v>736</v>
      </c>
      <c r="E703" s="321" t="s">
        <v>1325</v>
      </c>
      <c r="F703" s="316">
        <v>960000</v>
      </c>
      <c r="G703" s="316">
        <v>960000</v>
      </c>
      <c r="H703" s="124" t="str">
        <f t="shared" si="11"/>
        <v>05011050080000300</v>
      </c>
    </row>
    <row r="704" spans="1:8">
      <c r="A704" s="320" t="s">
        <v>531</v>
      </c>
      <c r="B704" s="321" t="s">
        <v>66</v>
      </c>
      <c r="C704" s="321" t="s">
        <v>386</v>
      </c>
      <c r="D704" s="321" t="s">
        <v>736</v>
      </c>
      <c r="E704" s="321" t="s">
        <v>532</v>
      </c>
      <c r="F704" s="316">
        <v>960000</v>
      </c>
      <c r="G704" s="316">
        <v>960000</v>
      </c>
      <c r="H704" s="124" t="str">
        <f t="shared" si="11"/>
        <v>05011050080000360</v>
      </c>
    </row>
    <row r="705" spans="1:8">
      <c r="A705" s="320" t="s">
        <v>141</v>
      </c>
      <c r="B705" s="321" t="s">
        <v>66</v>
      </c>
      <c r="C705" s="321" t="s">
        <v>1143</v>
      </c>
      <c r="D705" s="321" t="s">
        <v>1174</v>
      </c>
      <c r="E705" s="321" t="s">
        <v>1174</v>
      </c>
      <c r="F705" s="316">
        <v>2889311.34</v>
      </c>
      <c r="G705" s="316">
        <v>4630452.25</v>
      </c>
      <c r="H705" s="124" t="str">
        <f t="shared" si="11"/>
        <v>1000</v>
      </c>
    </row>
    <row r="706" spans="1:8">
      <c r="A706" s="320" t="s">
        <v>98</v>
      </c>
      <c r="B706" s="321" t="s">
        <v>66</v>
      </c>
      <c r="C706" s="321" t="s">
        <v>378</v>
      </c>
      <c r="D706" s="321" t="s">
        <v>1174</v>
      </c>
      <c r="E706" s="321" t="s">
        <v>1174</v>
      </c>
      <c r="F706" s="316">
        <v>2889311.34</v>
      </c>
      <c r="G706" s="316">
        <v>2966252.25</v>
      </c>
      <c r="H706" s="124" t="str">
        <f t="shared" si="11"/>
        <v>1003</v>
      </c>
    </row>
    <row r="707" spans="1:8" ht="25.5">
      <c r="A707" s="320" t="s">
        <v>466</v>
      </c>
      <c r="B707" s="321" t="s">
        <v>66</v>
      </c>
      <c r="C707" s="321" t="s">
        <v>378</v>
      </c>
      <c r="D707" s="321" t="s">
        <v>985</v>
      </c>
      <c r="E707" s="321" t="s">
        <v>1174</v>
      </c>
      <c r="F707" s="316">
        <v>2889311.34</v>
      </c>
      <c r="G707" s="316">
        <v>2966252.25</v>
      </c>
      <c r="H707" s="124" t="str">
        <f t="shared" si="11"/>
        <v>10030600000000</v>
      </c>
    </row>
    <row r="708" spans="1:8" ht="25.5">
      <c r="A708" s="320" t="s">
        <v>471</v>
      </c>
      <c r="B708" s="321" t="s">
        <v>66</v>
      </c>
      <c r="C708" s="321" t="s">
        <v>378</v>
      </c>
      <c r="D708" s="321" t="s">
        <v>2115</v>
      </c>
      <c r="E708" s="321" t="s">
        <v>1174</v>
      </c>
      <c r="F708" s="316">
        <v>2889311.34</v>
      </c>
      <c r="G708" s="316">
        <v>2966252.25</v>
      </c>
      <c r="H708" s="124" t="str">
        <f t="shared" si="11"/>
        <v>10030630000000</v>
      </c>
    </row>
    <row r="709" spans="1:8" ht="102">
      <c r="A709" s="320" t="s">
        <v>1523</v>
      </c>
      <c r="B709" s="321" t="s">
        <v>66</v>
      </c>
      <c r="C709" s="321" t="s">
        <v>378</v>
      </c>
      <c r="D709" s="321" t="s">
        <v>1232</v>
      </c>
      <c r="E709" s="321" t="s">
        <v>1174</v>
      </c>
      <c r="F709" s="316">
        <v>2889311.34</v>
      </c>
      <c r="G709" s="316">
        <v>2966252.25</v>
      </c>
      <c r="H709" s="124" t="str">
        <f t="shared" si="11"/>
        <v>100306300L4970</v>
      </c>
    </row>
    <row r="710" spans="1:8" ht="25.5">
      <c r="A710" s="320" t="s">
        <v>1324</v>
      </c>
      <c r="B710" s="321" t="s">
        <v>66</v>
      </c>
      <c r="C710" s="321" t="s">
        <v>378</v>
      </c>
      <c r="D710" s="321" t="s">
        <v>1232</v>
      </c>
      <c r="E710" s="321" t="s">
        <v>1325</v>
      </c>
      <c r="F710" s="316">
        <v>2889311.34</v>
      </c>
      <c r="G710" s="316">
        <v>2966252.25</v>
      </c>
      <c r="H710" s="124" t="str">
        <f t="shared" si="11"/>
        <v>100306300L4970300</v>
      </c>
    </row>
    <row r="711" spans="1:8" ht="38.25">
      <c r="A711" s="320" t="s">
        <v>1201</v>
      </c>
      <c r="B711" s="321" t="s">
        <v>66</v>
      </c>
      <c r="C711" s="321" t="s">
        <v>378</v>
      </c>
      <c r="D711" s="321" t="s">
        <v>1232</v>
      </c>
      <c r="E711" s="321" t="s">
        <v>557</v>
      </c>
      <c r="F711" s="316">
        <v>2889311.34</v>
      </c>
      <c r="G711" s="316">
        <v>2966252.25</v>
      </c>
      <c r="H711" s="124" t="str">
        <f t="shared" si="11"/>
        <v>100306300L4970320</v>
      </c>
    </row>
    <row r="712" spans="1:8" ht="25.5">
      <c r="A712" s="320" t="s">
        <v>2116</v>
      </c>
      <c r="B712" s="321" t="s">
        <v>66</v>
      </c>
      <c r="C712" s="321" t="s">
        <v>378</v>
      </c>
      <c r="D712" s="321" t="s">
        <v>1232</v>
      </c>
      <c r="E712" s="321" t="s">
        <v>602</v>
      </c>
      <c r="F712" s="316">
        <v>2889311.34</v>
      </c>
      <c r="G712" s="316">
        <v>2966252.25</v>
      </c>
      <c r="H712" s="124" t="str">
        <f t="shared" si="11"/>
        <v>100306300L4970322</v>
      </c>
    </row>
    <row r="713" spans="1:8">
      <c r="A713" s="320" t="s">
        <v>18</v>
      </c>
      <c r="B713" s="321" t="s">
        <v>66</v>
      </c>
      <c r="C713" s="321" t="s">
        <v>423</v>
      </c>
      <c r="D713" s="321" t="s">
        <v>1174</v>
      </c>
      <c r="E713" s="321" t="s">
        <v>1174</v>
      </c>
      <c r="F713" s="316">
        <v>0</v>
      </c>
      <c r="G713" s="316">
        <v>1664200</v>
      </c>
      <c r="H713" s="124" t="str">
        <f t="shared" si="11"/>
        <v>1004</v>
      </c>
    </row>
    <row r="714" spans="1:8" ht="25.5">
      <c r="A714" s="320" t="s">
        <v>442</v>
      </c>
      <c r="B714" s="321" t="s">
        <v>66</v>
      </c>
      <c r="C714" s="321" t="s">
        <v>423</v>
      </c>
      <c r="D714" s="321" t="s">
        <v>971</v>
      </c>
      <c r="E714" s="321" t="s">
        <v>1174</v>
      </c>
      <c r="F714" s="316">
        <v>0</v>
      </c>
      <c r="G714" s="316">
        <v>1664200</v>
      </c>
      <c r="H714" s="124" t="str">
        <f t="shared" si="11"/>
        <v>10040100000000</v>
      </c>
    </row>
    <row r="715" spans="1:8" ht="51">
      <c r="A715" s="320" t="s">
        <v>445</v>
      </c>
      <c r="B715" s="321" t="s">
        <v>66</v>
      </c>
      <c r="C715" s="321" t="s">
        <v>423</v>
      </c>
      <c r="D715" s="321" t="s">
        <v>1134</v>
      </c>
      <c r="E715" s="321" t="s">
        <v>1174</v>
      </c>
      <c r="F715" s="316">
        <v>0</v>
      </c>
      <c r="G715" s="316">
        <v>1664200</v>
      </c>
      <c r="H715" s="124" t="str">
        <f t="shared" si="11"/>
        <v>10040120000000</v>
      </c>
    </row>
    <row r="716" spans="1:8" ht="165.75">
      <c r="A716" s="320" t="s">
        <v>1356</v>
      </c>
      <c r="B716" s="321" t="s">
        <v>66</v>
      </c>
      <c r="C716" s="321" t="s">
        <v>423</v>
      </c>
      <c r="D716" s="321" t="s">
        <v>1357</v>
      </c>
      <c r="E716" s="321" t="s">
        <v>1174</v>
      </c>
      <c r="F716" s="316">
        <v>0</v>
      </c>
      <c r="G716" s="316">
        <v>1664200</v>
      </c>
      <c r="H716" s="124" t="str">
        <f t="shared" si="11"/>
        <v>10040120075870</v>
      </c>
    </row>
    <row r="717" spans="1:8" ht="38.25">
      <c r="A717" s="320" t="s">
        <v>1326</v>
      </c>
      <c r="B717" s="321" t="s">
        <v>66</v>
      </c>
      <c r="C717" s="321" t="s">
        <v>423</v>
      </c>
      <c r="D717" s="321" t="s">
        <v>1357</v>
      </c>
      <c r="E717" s="321" t="s">
        <v>1327</v>
      </c>
      <c r="F717" s="316">
        <v>0</v>
      </c>
      <c r="G717" s="316">
        <v>1664200</v>
      </c>
      <c r="H717" s="124" t="str">
        <f t="shared" si="11"/>
        <v>10040120075870400</v>
      </c>
    </row>
    <row r="718" spans="1:8">
      <c r="A718" s="320" t="s">
        <v>1208</v>
      </c>
      <c r="B718" s="321" t="s">
        <v>66</v>
      </c>
      <c r="C718" s="321" t="s">
        <v>423</v>
      </c>
      <c r="D718" s="321" t="s">
        <v>1357</v>
      </c>
      <c r="E718" s="321" t="s">
        <v>75</v>
      </c>
      <c r="F718" s="316">
        <v>0</v>
      </c>
      <c r="G718" s="316">
        <v>1664200</v>
      </c>
      <c r="H718" s="124" t="str">
        <f t="shared" si="11"/>
        <v>10040120075870410</v>
      </c>
    </row>
    <row r="719" spans="1:8" ht="51">
      <c r="A719" s="320" t="s">
        <v>404</v>
      </c>
      <c r="B719" s="321" t="s">
        <v>66</v>
      </c>
      <c r="C719" s="321" t="s">
        <v>423</v>
      </c>
      <c r="D719" s="321" t="s">
        <v>1357</v>
      </c>
      <c r="E719" s="321" t="s">
        <v>405</v>
      </c>
      <c r="F719" s="316">
        <v>0</v>
      </c>
      <c r="G719" s="316">
        <v>1664200</v>
      </c>
      <c r="H719" s="124" t="str">
        <f t="shared" si="11"/>
        <v>10040120075870412</v>
      </c>
    </row>
    <row r="720" spans="1:8" ht="25.5">
      <c r="A720" s="320" t="s">
        <v>254</v>
      </c>
      <c r="B720" s="321" t="s">
        <v>207</v>
      </c>
      <c r="C720" s="321" t="s">
        <v>1174</v>
      </c>
      <c r="D720" s="321" t="s">
        <v>1174</v>
      </c>
      <c r="E720" s="321" t="s">
        <v>1174</v>
      </c>
      <c r="F720" s="316">
        <v>1470045800</v>
      </c>
      <c r="G720" s="316">
        <v>1409713600</v>
      </c>
      <c r="H720" s="124" t="str">
        <f t="shared" si="11"/>
        <v/>
      </c>
    </row>
    <row r="721" spans="1:8">
      <c r="A721" s="320" t="s">
        <v>140</v>
      </c>
      <c r="B721" s="321" t="s">
        <v>207</v>
      </c>
      <c r="C721" s="321" t="s">
        <v>1142</v>
      </c>
      <c r="D721" s="321" t="s">
        <v>1174</v>
      </c>
      <c r="E721" s="321" t="s">
        <v>1174</v>
      </c>
      <c r="F721" s="316">
        <v>1405624544</v>
      </c>
      <c r="G721" s="316">
        <v>1344558244</v>
      </c>
      <c r="H721" s="124" t="str">
        <f t="shared" si="11"/>
        <v>0700</v>
      </c>
    </row>
    <row r="722" spans="1:8">
      <c r="A722" s="320" t="s">
        <v>152</v>
      </c>
      <c r="B722" s="321" t="s">
        <v>207</v>
      </c>
      <c r="C722" s="321" t="s">
        <v>408</v>
      </c>
      <c r="D722" s="321" t="s">
        <v>1174</v>
      </c>
      <c r="E722" s="321" t="s">
        <v>1174</v>
      </c>
      <c r="F722" s="316">
        <v>434465894</v>
      </c>
      <c r="G722" s="316">
        <v>434465894</v>
      </c>
      <c r="H722" s="124" t="str">
        <f t="shared" si="11"/>
        <v>0701</v>
      </c>
    </row>
    <row r="723" spans="1:8" ht="25.5">
      <c r="A723" s="320" t="s">
        <v>442</v>
      </c>
      <c r="B723" s="321" t="s">
        <v>207</v>
      </c>
      <c r="C723" s="321" t="s">
        <v>408</v>
      </c>
      <c r="D723" s="321" t="s">
        <v>971</v>
      </c>
      <c r="E723" s="321" t="s">
        <v>1174</v>
      </c>
      <c r="F723" s="316">
        <v>434465894</v>
      </c>
      <c r="G723" s="316">
        <v>434465894</v>
      </c>
      <c r="H723" s="124" t="str">
        <f t="shared" si="11"/>
        <v>07010100000000</v>
      </c>
    </row>
    <row r="724" spans="1:8" ht="38.25">
      <c r="A724" s="320" t="s">
        <v>443</v>
      </c>
      <c r="B724" s="321" t="s">
        <v>207</v>
      </c>
      <c r="C724" s="321" t="s">
        <v>408</v>
      </c>
      <c r="D724" s="321" t="s">
        <v>972</v>
      </c>
      <c r="E724" s="321" t="s">
        <v>1174</v>
      </c>
      <c r="F724" s="316">
        <v>434465894</v>
      </c>
      <c r="G724" s="316">
        <v>434465894</v>
      </c>
      <c r="H724" s="124" t="str">
        <f t="shared" si="11"/>
        <v>07010110000000</v>
      </c>
    </row>
    <row r="725" spans="1:8" ht="140.25">
      <c r="A725" s="320" t="s">
        <v>410</v>
      </c>
      <c r="B725" s="321" t="s">
        <v>207</v>
      </c>
      <c r="C725" s="321" t="s">
        <v>408</v>
      </c>
      <c r="D725" s="321" t="s">
        <v>742</v>
      </c>
      <c r="E725" s="321" t="s">
        <v>1174</v>
      </c>
      <c r="F725" s="316">
        <v>48626048</v>
      </c>
      <c r="G725" s="316">
        <v>48626048</v>
      </c>
      <c r="H725" s="124" t="str">
        <f t="shared" si="11"/>
        <v>07010110040010</v>
      </c>
    </row>
    <row r="726" spans="1:8" ht="76.5">
      <c r="A726" s="320" t="s">
        <v>1319</v>
      </c>
      <c r="B726" s="321" t="s">
        <v>207</v>
      </c>
      <c r="C726" s="321" t="s">
        <v>408</v>
      </c>
      <c r="D726" s="321" t="s">
        <v>742</v>
      </c>
      <c r="E726" s="321" t="s">
        <v>273</v>
      </c>
      <c r="F726" s="316">
        <v>29328895</v>
      </c>
      <c r="G726" s="316">
        <v>29328895</v>
      </c>
      <c r="H726" s="124" t="str">
        <f t="shared" si="11"/>
        <v>07010110040010100</v>
      </c>
    </row>
    <row r="727" spans="1:8" ht="25.5">
      <c r="A727" s="320" t="s">
        <v>1191</v>
      </c>
      <c r="B727" s="321" t="s">
        <v>207</v>
      </c>
      <c r="C727" s="321" t="s">
        <v>408</v>
      </c>
      <c r="D727" s="321" t="s">
        <v>742</v>
      </c>
      <c r="E727" s="321" t="s">
        <v>133</v>
      </c>
      <c r="F727" s="316">
        <v>29328895</v>
      </c>
      <c r="G727" s="316">
        <v>29328895</v>
      </c>
      <c r="H727" s="124" t="str">
        <f t="shared" si="11"/>
        <v>07010110040010110</v>
      </c>
    </row>
    <row r="728" spans="1:8">
      <c r="A728" s="320" t="s">
        <v>1138</v>
      </c>
      <c r="B728" s="321" t="s">
        <v>207</v>
      </c>
      <c r="C728" s="321" t="s">
        <v>408</v>
      </c>
      <c r="D728" s="321" t="s">
        <v>742</v>
      </c>
      <c r="E728" s="321" t="s">
        <v>342</v>
      </c>
      <c r="F728" s="316">
        <v>22651184</v>
      </c>
      <c r="G728" s="316">
        <v>22651184</v>
      </c>
      <c r="H728" s="124" t="str">
        <f t="shared" si="11"/>
        <v>07010110040010111</v>
      </c>
    </row>
    <row r="729" spans="1:8" ht="51">
      <c r="A729" s="320" t="s">
        <v>1139</v>
      </c>
      <c r="B729" s="321" t="s">
        <v>207</v>
      </c>
      <c r="C729" s="321" t="s">
        <v>408</v>
      </c>
      <c r="D729" s="321" t="s">
        <v>742</v>
      </c>
      <c r="E729" s="321" t="s">
        <v>1056</v>
      </c>
      <c r="F729" s="316">
        <v>6677711</v>
      </c>
      <c r="G729" s="316">
        <v>6677711</v>
      </c>
      <c r="H729" s="124" t="str">
        <f t="shared" si="11"/>
        <v>07010110040010119</v>
      </c>
    </row>
    <row r="730" spans="1:8" ht="38.25">
      <c r="A730" s="320" t="s">
        <v>1320</v>
      </c>
      <c r="B730" s="321" t="s">
        <v>207</v>
      </c>
      <c r="C730" s="321" t="s">
        <v>408</v>
      </c>
      <c r="D730" s="321" t="s">
        <v>742</v>
      </c>
      <c r="E730" s="321" t="s">
        <v>1321</v>
      </c>
      <c r="F730" s="316">
        <v>19237153</v>
      </c>
      <c r="G730" s="316">
        <v>19237153</v>
      </c>
      <c r="H730" s="124" t="str">
        <f t="shared" si="11"/>
        <v>07010110040010200</v>
      </c>
    </row>
    <row r="731" spans="1:8" ht="38.25">
      <c r="A731" s="320" t="s">
        <v>1197</v>
      </c>
      <c r="B731" s="321" t="s">
        <v>207</v>
      </c>
      <c r="C731" s="321" t="s">
        <v>408</v>
      </c>
      <c r="D731" s="321" t="s">
        <v>742</v>
      </c>
      <c r="E731" s="321" t="s">
        <v>1198</v>
      </c>
      <c r="F731" s="316">
        <v>19237153</v>
      </c>
      <c r="G731" s="316">
        <v>19237153</v>
      </c>
      <c r="H731" s="124" t="str">
        <f t="shared" si="11"/>
        <v>07010110040010240</v>
      </c>
    </row>
    <row r="732" spans="1:8">
      <c r="A732" s="320" t="s">
        <v>1224</v>
      </c>
      <c r="B732" s="321" t="s">
        <v>207</v>
      </c>
      <c r="C732" s="321" t="s">
        <v>408</v>
      </c>
      <c r="D732" s="321" t="s">
        <v>742</v>
      </c>
      <c r="E732" s="321" t="s">
        <v>329</v>
      </c>
      <c r="F732" s="316">
        <v>19237153</v>
      </c>
      <c r="G732" s="316">
        <v>19237153</v>
      </c>
      <c r="H732" s="124" t="str">
        <f t="shared" si="11"/>
        <v>07010110040010244</v>
      </c>
    </row>
    <row r="733" spans="1:8">
      <c r="A733" s="320" t="s">
        <v>1322</v>
      </c>
      <c r="B733" s="321" t="s">
        <v>207</v>
      </c>
      <c r="C733" s="321" t="s">
        <v>408</v>
      </c>
      <c r="D733" s="321" t="s">
        <v>742</v>
      </c>
      <c r="E733" s="321" t="s">
        <v>1323</v>
      </c>
      <c r="F733" s="316">
        <v>60000</v>
      </c>
      <c r="G733" s="316">
        <v>60000</v>
      </c>
      <c r="H733" s="124" t="str">
        <f t="shared" si="11"/>
        <v>07010110040010800</v>
      </c>
    </row>
    <row r="734" spans="1:8">
      <c r="A734" s="320" t="s">
        <v>1202</v>
      </c>
      <c r="B734" s="321" t="s">
        <v>207</v>
      </c>
      <c r="C734" s="321" t="s">
        <v>408</v>
      </c>
      <c r="D734" s="321" t="s">
        <v>742</v>
      </c>
      <c r="E734" s="321" t="s">
        <v>1203</v>
      </c>
      <c r="F734" s="316">
        <v>60000</v>
      </c>
      <c r="G734" s="316">
        <v>60000</v>
      </c>
      <c r="H734" s="124" t="str">
        <f t="shared" si="11"/>
        <v>07010110040010850</v>
      </c>
    </row>
    <row r="735" spans="1:8">
      <c r="A735" s="320" t="s">
        <v>1057</v>
      </c>
      <c r="B735" s="321" t="s">
        <v>207</v>
      </c>
      <c r="C735" s="321" t="s">
        <v>408</v>
      </c>
      <c r="D735" s="321" t="s">
        <v>742</v>
      </c>
      <c r="E735" s="321" t="s">
        <v>1058</v>
      </c>
      <c r="F735" s="316">
        <v>60000</v>
      </c>
      <c r="G735" s="316">
        <v>60000</v>
      </c>
      <c r="H735" s="124" t="str">
        <f t="shared" si="11"/>
        <v>07010110040010853</v>
      </c>
    </row>
    <row r="736" spans="1:8" ht="191.25">
      <c r="A736" s="320" t="s">
        <v>572</v>
      </c>
      <c r="B736" s="321" t="s">
        <v>207</v>
      </c>
      <c r="C736" s="321" t="s">
        <v>408</v>
      </c>
      <c r="D736" s="321" t="s">
        <v>743</v>
      </c>
      <c r="E736" s="321" t="s">
        <v>1174</v>
      </c>
      <c r="F736" s="316">
        <v>48282846</v>
      </c>
      <c r="G736" s="316">
        <v>48282846</v>
      </c>
      <c r="H736" s="124" t="str">
        <f t="shared" si="11"/>
        <v>07010110041010</v>
      </c>
    </row>
    <row r="737" spans="1:8" ht="76.5">
      <c r="A737" s="320" t="s">
        <v>1319</v>
      </c>
      <c r="B737" s="321" t="s">
        <v>207</v>
      </c>
      <c r="C737" s="321" t="s">
        <v>408</v>
      </c>
      <c r="D737" s="321" t="s">
        <v>743</v>
      </c>
      <c r="E737" s="321" t="s">
        <v>273</v>
      </c>
      <c r="F737" s="316">
        <v>48282846</v>
      </c>
      <c r="G737" s="316">
        <v>48282846</v>
      </c>
      <c r="H737" s="124" t="str">
        <f t="shared" si="11"/>
        <v>07010110041010100</v>
      </c>
    </row>
    <row r="738" spans="1:8" ht="25.5">
      <c r="A738" s="320" t="s">
        <v>1191</v>
      </c>
      <c r="B738" s="321" t="s">
        <v>207</v>
      </c>
      <c r="C738" s="321" t="s">
        <v>408</v>
      </c>
      <c r="D738" s="321" t="s">
        <v>743</v>
      </c>
      <c r="E738" s="321" t="s">
        <v>133</v>
      </c>
      <c r="F738" s="316">
        <v>48282846</v>
      </c>
      <c r="G738" s="316">
        <v>48282846</v>
      </c>
      <c r="H738" s="124" t="str">
        <f t="shared" si="11"/>
        <v>07010110041010110</v>
      </c>
    </row>
    <row r="739" spans="1:8">
      <c r="A739" s="320" t="s">
        <v>1138</v>
      </c>
      <c r="B739" s="321" t="s">
        <v>207</v>
      </c>
      <c r="C739" s="321" t="s">
        <v>408</v>
      </c>
      <c r="D739" s="321" t="s">
        <v>743</v>
      </c>
      <c r="E739" s="321" t="s">
        <v>342</v>
      </c>
      <c r="F739" s="316">
        <v>37085000</v>
      </c>
      <c r="G739" s="316">
        <v>37085000</v>
      </c>
      <c r="H739" s="124" t="str">
        <f t="shared" si="11"/>
        <v>07010110041010111</v>
      </c>
    </row>
    <row r="740" spans="1:8" ht="51">
      <c r="A740" s="320" t="s">
        <v>1139</v>
      </c>
      <c r="B740" s="321" t="s">
        <v>207</v>
      </c>
      <c r="C740" s="321" t="s">
        <v>408</v>
      </c>
      <c r="D740" s="321" t="s">
        <v>743</v>
      </c>
      <c r="E740" s="321" t="s">
        <v>1056</v>
      </c>
      <c r="F740" s="316">
        <v>11197846</v>
      </c>
      <c r="G740" s="316">
        <v>11197846</v>
      </c>
      <c r="H740" s="124" t="str">
        <f t="shared" si="11"/>
        <v>07010110041010119</v>
      </c>
    </row>
    <row r="741" spans="1:8" ht="140.25">
      <c r="A741" s="320" t="s">
        <v>573</v>
      </c>
      <c r="B741" s="321" t="s">
        <v>207</v>
      </c>
      <c r="C741" s="321" t="s">
        <v>408</v>
      </c>
      <c r="D741" s="321" t="s">
        <v>744</v>
      </c>
      <c r="E741" s="321" t="s">
        <v>1174</v>
      </c>
      <c r="F741" s="316">
        <v>839000</v>
      </c>
      <c r="G741" s="316">
        <v>839000</v>
      </c>
      <c r="H741" s="124" t="str">
        <f t="shared" si="11"/>
        <v>07010110047010</v>
      </c>
    </row>
    <row r="742" spans="1:8" ht="76.5">
      <c r="A742" s="320" t="s">
        <v>1319</v>
      </c>
      <c r="B742" s="321" t="s">
        <v>207</v>
      </c>
      <c r="C742" s="321" t="s">
        <v>408</v>
      </c>
      <c r="D742" s="321" t="s">
        <v>744</v>
      </c>
      <c r="E742" s="321" t="s">
        <v>273</v>
      </c>
      <c r="F742" s="316">
        <v>839000</v>
      </c>
      <c r="G742" s="316">
        <v>839000</v>
      </c>
      <c r="H742" s="124" t="str">
        <f t="shared" ref="H742:H805" si="12">CONCATENATE(C742,,D742,E742)</f>
        <v>07010110047010100</v>
      </c>
    </row>
    <row r="743" spans="1:8" ht="25.5">
      <c r="A743" s="320" t="s">
        <v>1191</v>
      </c>
      <c r="B743" s="321" t="s">
        <v>207</v>
      </c>
      <c r="C743" s="321" t="s">
        <v>408</v>
      </c>
      <c r="D743" s="321" t="s">
        <v>744</v>
      </c>
      <c r="E743" s="321" t="s">
        <v>133</v>
      </c>
      <c r="F743" s="316">
        <v>839000</v>
      </c>
      <c r="G743" s="316">
        <v>839000</v>
      </c>
      <c r="H743" s="124" t="str">
        <f t="shared" si="12"/>
        <v>07010110047010110</v>
      </c>
    </row>
    <row r="744" spans="1:8" ht="25.5">
      <c r="A744" s="320" t="s">
        <v>1147</v>
      </c>
      <c r="B744" s="321" t="s">
        <v>207</v>
      </c>
      <c r="C744" s="321" t="s">
        <v>408</v>
      </c>
      <c r="D744" s="321" t="s">
        <v>744</v>
      </c>
      <c r="E744" s="321" t="s">
        <v>391</v>
      </c>
      <c r="F744" s="316">
        <v>839000</v>
      </c>
      <c r="G744" s="316">
        <v>839000</v>
      </c>
      <c r="H744" s="124" t="str">
        <f t="shared" si="12"/>
        <v>07010110047010112</v>
      </c>
    </row>
    <row r="745" spans="1:8" ht="153">
      <c r="A745" s="320" t="s">
        <v>574</v>
      </c>
      <c r="B745" s="321" t="s">
        <v>207</v>
      </c>
      <c r="C745" s="321" t="s">
        <v>408</v>
      </c>
      <c r="D745" s="321" t="s">
        <v>745</v>
      </c>
      <c r="E745" s="321" t="s">
        <v>1174</v>
      </c>
      <c r="F745" s="316">
        <v>42387100</v>
      </c>
      <c r="G745" s="316">
        <v>42387100</v>
      </c>
      <c r="H745" s="124" t="str">
        <f t="shared" si="12"/>
        <v>0701011004Г010</v>
      </c>
    </row>
    <row r="746" spans="1:8" ht="38.25">
      <c r="A746" s="320" t="s">
        <v>1320</v>
      </c>
      <c r="B746" s="321" t="s">
        <v>207</v>
      </c>
      <c r="C746" s="321" t="s">
        <v>408</v>
      </c>
      <c r="D746" s="321" t="s">
        <v>745</v>
      </c>
      <c r="E746" s="321" t="s">
        <v>1321</v>
      </c>
      <c r="F746" s="316">
        <v>42387100</v>
      </c>
      <c r="G746" s="316">
        <v>42387100</v>
      </c>
      <c r="H746" s="124" t="str">
        <f t="shared" si="12"/>
        <v>0701011004Г010200</v>
      </c>
    </row>
    <row r="747" spans="1:8" ht="38.25">
      <c r="A747" s="320" t="s">
        <v>1197</v>
      </c>
      <c r="B747" s="321" t="s">
        <v>207</v>
      </c>
      <c r="C747" s="321" t="s">
        <v>408</v>
      </c>
      <c r="D747" s="321" t="s">
        <v>745</v>
      </c>
      <c r="E747" s="321" t="s">
        <v>1198</v>
      </c>
      <c r="F747" s="316">
        <v>42387100</v>
      </c>
      <c r="G747" s="316">
        <v>42387100</v>
      </c>
      <c r="H747" s="124" t="str">
        <f t="shared" si="12"/>
        <v>0701011004Г010240</v>
      </c>
    </row>
    <row r="748" spans="1:8">
      <c r="A748" s="320" t="s">
        <v>1224</v>
      </c>
      <c r="B748" s="321" t="s">
        <v>207</v>
      </c>
      <c r="C748" s="321" t="s">
        <v>408</v>
      </c>
      <c r="D748" s="321" t="s">
        <v>745</v>
      </c>
      <c r="E748" s="321" t="s">
        <v>329</v>
      </c>
      <c r="F748" s="316">
        <v>4723600</v>
      </c>
      <c r="G748" s="316">
        <v>4723600</v>
      </c>
      <c r="H748" s="124" t="str">
        <f t="shared" si="12"/>
        <v>0701011004Г010244</v>
      </c>
    </row>
    <row r="749" spans="1:8">
      <c r="A749" s="320" t="s">
        <v>1706</v>
      </c>
      <c r="B749" s="321" t="s">
        <v>207</v>
      </c>
      <c r="C749" s="321" t="s">
        <v>408</v>
      </c>
      <c r="D749" s="321" t="s">
        <v>745</v>
      </c>
      <c r="E749" s="321" t="s">
        <v>1707</v>
      </c>
      <c r="F749" s="316">
        <v>37663500</v>
      </c>
      <c r="G749" s="316">
        <v>37663500</v>
      </c>
      <c r="H749" s="124" t="str">
        <f t="shared" si="12"/>
        <v>0701011004Г010247</v>
      </c>
    </row>
    <row r="750" spans="1:8" ht="153">
      <c r="A750" s="320" t="s">
        <v>1796</v>
      </c>
      <c r="B750" s="321" t="s">
        <v>207</v>
      </c>
      <c r="C750" s="321" t="s">
        <v>408</v>
      </c>
      <c r="D750" s="321" t="s">
        <v>1797</v>
      </c>
      <c r="E750" s="321" t="s">
        <v>1174</v>
      </c>
      <c r="F750" s="316">
        <v>874300</v>
      </c>
      <c r="G750" s="316">
        <v>874300</v>
      </c>
      <c r="H750" s="124" t="str">
        <f t="shared" si="12"/>
        <v>0701011004М010</v>
      </c>
    </row>
    <row r="751" spans="1:8" ht="38.25">
      <c r="A751" s="320" t="s">
        <v>1320</v>
      </c>
      <c r="B751" s="321" t="s">
        <v>207</v>
      </c>
      <c r="C751" s="321" t="s">
        <v>408</v>
      </c>
      <c r="D751" s="321" t="s">
        <v>1797</v>
      </c>
      <c r="E751" s="321" t="s">
        <v>1321</v>
      </c>
      <c r="F751" s="316">
        <v>874300</v>
      </c>
      <c r="G751" s="316">
        <v>874300</v>
      </c>
      <c r="H751" s="124" t="str">
        <f t="shared" si="12"/>
        <v>0701011004М010200</v>
      </c>
    </row>
    <row r="752" spans="1:8" ht="38.25">
      <c r="A752" s="320" t="s">
        <v>1197</v>
      </c>
      <c r="B752" s="321" t="s">
        <v>207</v>
      </c>
      <c r="C752" s="321" t="s">
        <v>408</v>
      </c>
      <c r="D752" s="321" t="s">
        <v>1797</v>
      </c>
      <c r="E752" s="321" t="s">
        <v>1198</v>
      </c>
      <c r="F752" s="316">
        <v>874300</v>
      </c>
      <c r="G752" s="316">
        <v>874300</v>
      </c>
      <c r="H752" s="124" t="str">
        <f t="shared" si="12"/>
        <v>0701011004М010240</v>
      </c>
    </row>
    <row r="753" spans="1:8">
      <c r="A753" s="320" t="s">
        <v>1224</v>
      </c>
      <c r="B753" s="321" t="s">
        <v>207</v>
      </c>
      <c r="C753" s="321" t="s">
        <v>408</v>
      </c>
      <c r="D753" s="321" t="s">
        <v>1797</v>
      </c>
      <c r="E753" s="321" t="s">
        <v>329</v>
      </c>
      <c r="F753" s="316">
        <v>874300</v>
      </c>
      <c r="G753" s="316">
        <v>874300</v>
      </c>
      <c r="H753" s="124" t="str">
        <f t="shared" si="12"/>
        <v>0701011004М010244</v>
      </c>
    </row>
    <row r="754" spans="1:8" ht="127.5">
      <c r="A754" s="320" t="s">
        <v>575</v>
      </c>
      <c r="B754" s="321" t="s">
        <v>207</v>
      </c>
      <c r="C754" s="321" t="s">
        <v>408</v>
      </c>
      <c r="D754" s="321" t="s">
        <v>746</v>
      </c>
      <c r="E754" s="321" t="s">
        <v>1174</v>
      </c>
      <c r="F754" s="316">
        <v>41000000</v>
      </c>
      <c r="G754" s="316">
        <v>41000000</v>
      </c>
      <c r="H754" s="124" t="str">
        <f t="shared" si="12"/>
        <v>0701011004П010</v>
      </c>
    </row>
    <row r="755" spans="1:8" ht="38.25">
      <c r="A755" s="320" t="s">
        <v>1320</v>
      </c>
      <c r="B755" s="321" t="s">
        <v>207</v>
      </c>
      <c r="C755" s="321" t="s">
        <v>408</v>
      </c>
      <c r="D755" s="321" t="s">
        <v>746</v>
      </c>
      <c r="E755" s="321" t="s">
        <v>1321</v>
      </c>
      <c r="F755" s="316">
        <v>41000000</v>
      </c>
      <c r="G755" s="316">
        <v>41000000</v>
      </c>
      <c r="H755" s="124" t="str">
        <f t="shared" si="12"/>
        <v>0701011004П010200</v>
      </c>
    </row>
    <row r="756" spans="1:8" ht="38.25">
      <c r="A756" s="320" t="s">
        <v>1197</v>
      </c>
      <c r="B756" s="321" t="s">
        <v>207</v>
      </c>
      <c r="C756" s="321" t="s">
        <v>408</v>
      </c>
      <c r="D756" s="321" t="s">
        <v>746</v>
      </c>
      <c r="E756" s="321" t="s">
        <v>1198</v>
      </c>
      <c r="F756" s="316">
        <v>41000000</v>
      </c>
      <c r="G756" s="316">
        <v>41000000</v>
      </c>
      <c r="H756" s="124" t="str">
        <f t="shared" si="12"/>
        <v>0701011004П010240</v>
      </c>
    </row>
    <row r="757" spans="1:8">
      <c r="A757" s="320" t="s">
        <v>1224</v>
      </c>
      <c r="B757" s="321" t="s">
        <v>207</v>
      </c>
      <c r="C757" s="321" t="s">
        <v>408</v>
      </c>
      <c r="D757" s="321" t="s">
        <v>746</v>
      </c>
      <c r="E757" s="321" t="s">
        <v>329</v>
      </c>
      <c r="F757" s="316">
        <v>41000000</v>
      </c>
      <c r="G757" s="316">
        <v>41000000</v>
      </c>
      <c r="H757" s="124" t="str">
        <f t="shared" si="12"/>
        <v>0701011004П010244</v>
      </c>
    </row>
    <row r="758" spans="1:8" ht="127.5">
      <c r="A758" s="320" t="s">
        <v>962</v>
      </c>
      <c r="B758" s="321" t="s">
        <v>207</v>
      </c>
      <c r="C758" s="321" t="s">
        <v>408</v>
      </c>
      <c r="D758" s="321" t="s">
        <v>963</v>
      </c>
      <c r="E758" s="321" t="s">
        <v>1174</v>
      </c>
      <c r="F758" s="316">
        <v>10215000</v>
      </c>
      <c r="G758" s="316">
        <v>10215000</v>
      </c>
      <c r="H758" s="124" t="str">
        <f t="shared" si="12"/>
        <v>0701011004Э010</v>
      </c>
    </row>
    <row r="759" spans="1:8" ht="38.25">
      <c r="A759" s="320" t="s">
        <v>1320</v>
      </c>
      <c r="B759" s="321" t="s">
        <v>207</v>
      </c>
      <c r="C759" s="321" t="s">
        <v>408</v>
      </c>
      <c r="D759" s="321" t="s">
        <v>963</v>
      </c>
      <c r="E759" s="321" t="s">
        <v>1321</v>
      </c>
      <c r="F759" s="316">
        <v>10215000</v>
      </c>
      <c r="G759" s="316">
        <v>10215000</v>
      </c>
      <c r="H759" s="124" t="str">
        <f t="shared" si="12"/>
        <v>0701011004Э010200</v>
      </c>
    </row>
    <row r="760" spans="1:8" ht="38.25">
      <c r="A760" s="320" t="s">
        <v>1197</v>
      </c>
      <c r="B760" s="321" t="s">
        <v>207</v>
      </c>
      <c r="C760" s="321" t="s">
        <v>408</v>
      </c>
      <c r="D760" s="321" t="s">
        <v>963</v>
      </c>
      <c r="E760" s="321" t="s">
        <v>1198</v>
      </c>
      <c r="F760" s="316">
        <v>10215000</v>
      </c>
      <c r="G760" s="316">
        <v>10215000</v>
      </c>
      <c r="H760" s="124" t="str">
        <f t="shared" si="12"/>
        <v>0701011004Э010240</v>
      </c>
    </row>
    <row r="761" spans="1:8">
      <c r="A761" s="320" t="s">
        <v>1706</v>
      </c>
      <c r="B761" s="321" t="s">
        <v>207</v>
      </c>
      <c r="C761" s="321" t="s">
        <v>408</v>
      </c>
      <c r="D761" s="321" t="s">
        <v>963</v>
      </c>
      <c r="E761" s="321" t="s">
        <v>1707</v>
      </c>
      <c r="F761" s="316">
        <v>10215000</v>
      </c>
      <c r="G761" s="316">
        <v>10215000</v>
      </c>
      <c r="H761" s="124" t="str">
        <f t="shared" si="12"/>
        <v>0701011004Э010247</v>
      </c>
    </row>
    <row r="762" spans="1:8" ht="331.5">
      <c r="A762" s="320" t="s">
        <v>1358</v>
      </c>
      <c r="B762" s="321" t="s">
        <v>207</v>
      </c>
      <c r="C762" s="321" t="s">
        <v>408</v>
      </c>
      <c r="D762" s="321" t="s">
        <v>741</v>
      </c>
      <c r="E762" s="321" t="s">
        <v>1174</v>
      </c>
      <c r="F762" s="316">
        <v>90344200</v>
      </c>
      <c r="G762" s="316">
        <v>90344200</v>
      </c>
      <c r="H762" s="124" t="str">
        <f t="shared" si="12"/>
        <v>07010110074080</v>
      </c>
    </row>
    <row r="763" spans="1:8" ht="76.5">
      <c r="A763" s="320" t="s">
        <v>1319</v>
      </c>
      <c r="B763" s="321" t="s">
        <v>207</v>
      </c>
      <c r="C763" s="321" t="s">
        <v>408</v>
      </c>
      <c r="D763" s="321" t="s">
        <v>741</v>
      </c>
      <c r="E763" s="321" t="s">
        <v>273</v>
      </c>
      <c r="F763" s="316">
        <v>83019226</v>
      </c>
      <c r="G763" s="316">
        <v>83019226</v>
      </c>
      <c r="H763" s="124" t="str">
        <f t="shared" si="12"/>
        <v>07010110074080100</v>
      </c>
    </row>
    <row r="764" spans="1:8" ht="25.5">
      <c r="A764" s="320" t="s">
        <v>1191</v>
      </c>
      <c r="B764" s="321" t="s">
        <v>207</v>
      </c>
      <c r="C764" s="321" t="s">
        <v>408</v>
      </c>
      <c r="D764" s="321" t="s">
        <v>741</v>
      </c>
      <c r="E764" s="321" t="s">
        <v>133</v>
      </c>
      <c r="F764" s="316">
        <v>83019226</v>
      </c>
      <c r="G764" s="316">
        <v>83019226</v>
      </c>
      <c r="H764" s="124" t="str">
        <f t="shared" si="12"/>
        <v>07010110074080110</v>
      </c>
    </row>
    <row r="765" spans="1:8">
      <c r="A765" s="320" t="s">
        <v>1138</v>
      </c>
      <c r="B765" s="321" t="s">
        <v>207</v>
      </c>
      <c r="C765" s="321" t="s">
        <v>408</v>
      </c>
      <c r="D765" s="321" t="s">
        <v>741</v>
      </c>
      <c r="E765" s="321" t="s">
        <v>342</v>
      </c>
      <c r="F765" s="316">
        <v>62083000</v>
      </c>
      <c r="G765" s="316">
        <v>62083000</v>
      </c>
      <c r="H765" s="124" t="str">
        <f t="shared" si="12"/>
        <v>07010110074080111</v>
      </c>
    </row>
    <row r="766" spans="1:8" ht="25.5">
      <c r="A766" s="320" t="s">
        <v>1147</v>
      </c>
      <c r="B766" s="321" t="s">
        <v>207</v>
      </c>
      <c r="C766" s="321" t="s">
        <v>408</v>
      </c>
      <c r="D766" s="321" t="s">
        <v>741</v>
      </c>
      <c r="E766" s="321" t="s">
        <v>391</v>
      </c>
      <c r="F766" s="316">
        <v>2465000</v>
      </c>
      <c r="G766" s="316">
        <v>2465000</v>
      </c>
      <c r="H766" s="124" t="str">
        <f t="shared" si="12"/>
        <v>07010110074080112</v>
      </c>
    </row>
    <row r="767" spans="1:8" ht="51">
      <c r="A767" s="320" t="s">
        <v>1139</v>
      </c>
      <c r="B767" s="321" t="s">
        <v>207</v>
      </c>
      <c r="C767" s="321" t="s">
        <v>408</v>
      </c>
      <c r="D767" s="321" t="s">
        <v>741</v>
      </c>
      <c r="E767" s="321" t="s">
        <v>1056</v>
      </c>
      <c r="F767" s="316">
        <v>18471226</v>
      </c>
      <c r="G767" s="316">
        <v>18471226</v>
      </c>
      <c r="H767" s="124" t="str">
        <f t="shared" si="12"/>
        <v>07010110074080119</v>
      </c>
    </row>
    <row r="768" spans="1:8" ht="38.25">
      <c r="A768" s="320" t="s">
        <v>1320</v>
      </c>
      <c r="B768" s="321" t="s">
        <v>207</v>
      </c>
      <c r="C768" s="321" t="s">
        <v>408</v>
      </c>
      <c r="D768" s="321" t="s">
        <v>741</v>
      </c>
      <c r="E768" s="321" t="s">
        <v>1321</v>
      </c>
      <c r="F768" s="316">
        <v>7324974</v>
      </c>
      <c r="G768" s="316">
        <v>7324974</v>
      </c>
      <c r="H768" s="124" t="str">
        <f t="shared" si="12"/>
        <v>07010110074080200</v>
      </c>
    </row>
    <row r="769" spans="1:8" ht="38.25">
      <c r="A769" s="320" t="s">
        <v>1197</v>
      </c>
      <c r="B769" s="321" t="s">
        <v>207</v>
      </c>
      <c r="C769" s="321" t="s">
        <v>408</v>
      </c>
      <c r="D769" s="321" t="s">
        <v>741</v>
      </c>
      <c r="E769" s="321" t="s">
        <v>1198</v>
      </c>
      <c r="F769" s="316">
        <v>7324974</v>
      </c>
      <c r="G769" s="316">
        <v>7324974</v>
      </c>
      <c r="H769" s="124" t="str">
        <f t="shared" si="12"/>
        <v>07010110074080240</v>
      </c>
    </row>
    <row r="770" spans="1:8">
      <c r="A770" s="320" t="s">
        <v>1224</v>
      </c>
      <c r="B770" s="321" t="s">
        <v>207</v>
      </c>
      <c r="C770" s="321" t="s">
        <v>408</v>
      </c>
      <c r="D770" s="321" t="s">
        <v>741</v>
      </c>
      <c r="E770" s="321" t="s">
        <v>329</v>
      </c>
      <c r="F770" s="316">
        <v>7324974</v>
      </c>
      <c r="G770" s="316">
        <v>7324974</v>
      </c>
      <c r="H770" s="124" t="str">
        <f t="shared" si="12"/>
        <v>07010110074080244</v>
      </c>
    </row>
    <row r="771" spans="1:8" ht="331.5">
      <c r="A771" s="320" t="s">
        <v>1359</v>
      </c>
      <c r="B771" s="321" t="s">
        <v>207</v>
      </c>
      <c r="C771" s="321" t="s">
        <v>408</v>
      </c>
      <c r="D771" s="321" t="s">
        <v>739</v>
      </c>
      <c r="E771" s="321" t="s">
        <v>1174</v>
      </c>
      <c r="F771" s="316">
        <v>151897400</v>
      </c>
      <c r="G771" s="316">
        <v>151897400</v>
      </c>
      <c r="H771" s="124" t="str">
        <f t="shared" si="12"/>
        <v>07010110075880</v>
      </c>
    </row>
    <row r="772" spans="1:8" ht="76.5">
      <c r="A772" s="320" t="s">
        <v>1319</v>
      </c>
      <c r="B772" s="321" t="s">
        <v>207</v>
      </c>
      <c r="C772" s="321" t="s">
        <v>408</v>
      </c>
      <c r="D772" s="321" t="s">
        <v>739</v>
      </c>
      <c r="E772" s="321" t="s">
        <v>273</v>
      </c>
      <c r="F772" s="316">
        <v>138335290</v>
      </c>
      <c r="G772" s="316">
        <v>138335290</v>
      </c>
      <c r="H772" s="124" t="str">
        <f t="shared" si="12"/>
        <v>07010110075880100</v>
      </c>
    </row>
    <row r="773" spans="1:8" ht="25.5">
      <c r="A773" s="320" t="s">
        <v>1191</v>
      </c>
      <c r="B773" s="321" t="s">
        <v>207</v>
      </c>
      <c r="C773" s="321" t="s">
        <v>408</v>
      </c>
      <c r="D773" s="321" t="s">
        <v>739</v>
      </c>
      <c r="E773" s="321" t="s">
        <v>133</v>
      </c>
      <c r="F773" s="316">
        <v>138335290</v>
      </c>
      <c r="G773" s="316">
        <v>138335290</v>
      </c>
      <c r="H773" s="124" t="str">
        <f t="shared" si="12"/>
        <v>07010110075880110</v>
      </c>
    </row>
    <row r="774" spans="1:8">
      <c r="A774" s="320" t="s">
        <v>1138</v>
      </c>
      <c r="B774" s="321" t="s">
        <v>207</v>
      </c>
      <c r="C774" s="321" t="s">
        <v>408</v>
      </c>
      <c r="D774" s="321" t="s">
        <v>739</v>
      </c>
      <c r="E774" s="321" t="s">
        <v>342</v>
      </c>
      <c r="F774" s="316">
        <v>105333440</v>
      </c>
      <c r="G774" s="316">
        <v>105333440</v>
      </c>
      <c r="H774" s="124" t="str">
        <f t="shared" si="12"/>
        <v>07010110075880111</v>
      </c>
    </row>
    <row r="775" spans="1:8" ht="25.5">
      <c r="A775" s="320" t="s">
        <v>1147</v>
      </c>
      <c r="B775" s="321" t="s">
        <v>207</v>
      </c>
      <c r="C775" s="321" t="s">
        <v>408</v>
      </c>
      <c r="D775" s="321" t="s">
        <v>739</v>
      </c>
      <c r="E775" s="321" t="s">
        <v>391</v>
      </c>
      <c r="F775" s="316">
        <v>1479585</v>
      </c>
      <c r="G775" s="316">
        <v>1479585</v>
      </c>
      <c r="H775" s="124" t="str">
        <f t="shared" si="12"/>
        <v>07010110075880112</v>
      </c>
    </row>
    <row r="776" spans="1:8" ht="51">
      <c r="A776" s="320" t="s">
        <v>1139</v>
      </c>
      <c r="B776" s="321" t="s">
        <v>207</v>
      </c>
      <c r="C776" s="321" t="s">
        <v>408</v>
      </c>
      <c r="D776" s="321" t="s">
        <v>739</v>
      </c>
      <c r="E776" s="321" t="s">
        <v>1056</v>
      </c>
      <c r="F776" s="316">
        <v>31522265</v>
      </c>
      <c r="G776" s="316">
        <v>31522265</v>
      </c>
      <c r="H776" s="124" t="str">
        <f t="shared" si="12"/>
        <v>07010110075880119</v>
      </c>
    </row>
    <row r="777" spans="1:8" ht="38.25">
      <c r="A777" s="320" t="s">
        <v>1320</v>
      </c>
      <c r="B777" s="321" t="s">
        <v>207</v>
      </c>
      <c r="C777" s="321" t="s">
        <v>408</v>
      </c>
      <c r="D777" s="321" t="s">
        <v>739</v>
      </c>
      <c r="E777" s="321" t="s">
        <v>1321</v>
      </c>
      <c r="F777" s="316">
        <v>13562110</v>
      </c>
      <c r="G777" s="316">
        <v>13562110</v>
      </c>
      <c r="H777" s="124" t="str">
        <f t="shared" si="12"/>
        <v>07010110075880200</v>
      </c>
    </row>
    <row r="778" spans="1:8" ht="38.25">
      <c r="A778" s="320" t="s">
        <v>1197</v>
      </c>
      <c r="B778" s="321" t="s">
        <v>207</v>
      </c>
      <c r="C778" s="321" t="s">
        <v>408</v>
      </c>
      <c r="D778" s="321" t="s">
        <v>739</v>
      </c>
      <c r="E778" s="321" t="s">
        <v>1198</v>
      </c>
      <c r="F778" s="316">
        <v>13562110</v>
      </c>
      <c r="G778" s="316">
        <v>13562110</v>
      </c>
      <c r="H778" s="124" t="str">
        <f t="shared" si="12"/>
        <v>07010110075880240</v>
      </c>
    </row>
    <row r="779" spans="1:8">
      <c r="A779" s="320" t="s">
        <v>1224</v>
      </c>
      <c r="B779" s="321" t="s">
        <v>207</v>
      </c>
      <c r="C779" s="321" t="s">
        <v>408</v>
      </c>
      <c r="D779" s="321" t="s">
        <v>739</v>
      </c>
      <c r="E779" s="321" t="s">
        <v>329</v>
      </c>
      <c r="F779" s="316">
        <v>13562110</v>
      </c>
      <c r="G779" s="316">
        <v>13562110</v>
      </c>
      <c r="H779" s="124" t="str">
        <f t="shared" si="12"/>
        <v>07010110075880244</v>
      </c>
    </row>
    <row r="780" spans="1:8">
      <c r="A780" s="320" t="s">
        <v>153</v>
      </c>
      <c r="B780" s="321" t="s">
        <v>207</v>
      </c>
      <c r="C780" s="321" t="s">
        <v>395</v>
      </c>
      <c r="D780" s="321" t="s">
        <v>1174</v>
      </c>
      <c r="E780" s="321" t="s">
        <v>1174</v>
      </c>
      <c r="F780" s="316">
        <v>809093804</v>
      </c>
      <c r="G780" s="316">
        <v>748027504</v>
      </c>
      <c r="H780" s="124" t="str">
        <f t="shared" si="12"/>
        <v>0702</v>
      </c>
    </row>
    <row r="781" spans="1:8" ht="25.5">
      <c r="A781" s="320" t="s">
        <v>442</v>
      </c>
      <c r="B781" s="321" t="s">
        <v>207</v>
      </c>
      <c r="C781" s="321" t="s">
        <v>395</v>
      </c>
      <c r="D781" s="321" t="s">
        <v>971</v>
      </c>
      <c r="E781" s="321" t="s">
        <v>1174</v>
      </c>
      <c r="F781" s="316">
        <v>806693804</v>
      </c>
      <c r="G781" s="316">
        <v>745627504</v>
      </c>
      <c r="H781" s="124" t="str">
        <f t="shared" si="12"/>
        <v>07020100000000</v>
      </c>
    </row>
    <row r="782" spans="1:8" ht="38.25">
      <c r="A782" s="320" t="s">
        <v>443</v>
      </c>
      <c r="B782" s="321" t="s">
        <v>207</v>
      </c>
      <c r="C782" s="321" t="s">
        <v>395</v>
      </c>
      <c r="D782" s="321" t="s">
        <v>972</v>
      </c>
      <c r="E782" s="321" t="s">
        <v>1174</v>
      </c>
      <c r="F782" s="316">
        <v>806693804</v>
      </c>
      <c r="G782" s="316">
        <v>745627504</v>
      </c>
      <c r="H782" s="124" t="str">
        <f t="shared" si="12"/>
        <v>07020110000000</v>
      </c>
    </row>
    <row r="783" spans="1:8" ht="153">
      <c r="A783" s="320" t="s">
        <v>413</v>
      </c>
      <c r="B783" s="321" t="s">
        <v>207</v>
      </c>
      <c r="C783" s="321" t="s">
        <v>395</v>
      </c>
      <c r="D783" s="321" t="s">
        <v>750</v>
      </c>
      <c r="E783" s="321" t="s">
        <v>1174</v>
      </c>
      <c r="F783" s="316">
        <v>70953272</v>
      </c>
      <c r="G783" s="316">
        <v>70893372</v>
      </c>
      <c r="H783" s="124" t="str">
        <f t="shared" si="12"/>
        <v>07020110040020</v>
      </c>
    </row>
    <row r="784" spans="1:8" ht="76.5">
      <c r="A784" s="320" t="s">
        <v>1319</v>
      </c>
      <c r="B784" s="321" t="s">
        <v>207</v>
      </c>
      <c r="C784" s="321" t="s">
        <v>395</v>
      </c>
      <c r="D784" s="321" t="s">
        <v>750</v>
      </c>
      <c r="E784" s="321" t="s">
        <v>273</v>
      </c>
      <c r="F784" s="316">
        <v>45933072</v>
      </c>
      <c r="G784" s="316">
        <v>45933072</v>
      </c>
      <c r="H784" s="124" t="str">
        <f t="shared" si="12"/>
        <v>07020110040020100</v>
      </c>
    </row>
    <row r="785" spans="1:8" ht="25.5">
      <c r="A785" s="320" t="s">
        <v>1191</v>
      </c>
      <c r="B785" s="321" t="s">
        <v>207</v>
      </c>
      <c r="C785" s="321" t="s">
        <v>395</v>
      </c>
      <c r="D785" s="321" t="s">
        <v>750</v>
      </c>
      <c r="E785" s="321" t="s">
        <v>133</v>
      </c>
      <c r="F785" s="316">
        <v>45933072</v>
      </c>
      <c r="G785" s="316">
        <v>45933072</v>
      </c>
      <c r="H785" s="124" t="str">
        <f t="shared" si="12"/>
        <v>07020110040020110</v>
      </c>
    </row>
    <row r="786" spans="1:8">
      <c r="A786" s="320" t="s">
        <v>1138</v>
      </c>
      <c r="B786" s="321" t="s">
        <v>207</v>
      </c>
      <c r="C786" s="321" t="s">
        <v>395</v>
      </c>
      <c r="D786" s="321" t="s">
        <v>750</v>
      </c>
      <c r="E786" s="321" t="s">
        <v>342</v>
      </c>
      <c r="F786" s="316">
        <v>35370800</v>
      </c>
      <c r="G786" s="316">
        <v>35370800</v>
      </c>
      <c r="H786" s="124" t="str">
        <f t="shared" si="12"/>
        <v>07020110040020111</v>
      </c>
    </row>
    <row r="787" spans="1:8" ht="25.5">
      <c r="A787" s="320" t="s">
        <v>1147</v>
      </c>
      <c r="B787" s="321" t="s">
        <v>207</v>
      </c>
      <c r="C787" s="321" t="s">
        <v>395</v>
      </c>
      <c r="D787" s="321" t="s">
        <v>750</v>
      </c>
      <c r="E787" s="321" t="s">
        <v>391</v>
      </c>
      <c r="F787" s="316">
        <v>520</v>
      </c>
      <c r="G787" s="316">
        <v>520</v>
      </c>
      <c r="H787" s="124" t="str">
        <f t="shared" si="12"/>
        <v>07020110040020112</v>
      </c>
    </row>
    <row r="788" spans="1:8" ht="51">
      <c r="A788" s="320" t="s">
        <v>1139</v>
      </c>
      <c r="B788" s="321" t="s">
        <v>207</v>
      </c>
      <c r="C788" s="321" t="s">
        <v>395</v>
      </c>
      <c r="D788" s="321" t="s">
        <v>750</v>
      </c>
      <c r="E788" s="321" t="s">
        <v>1056</v>
      </c>
      <c r="F788" s="316">
        <v>10561752</v>
      </c>
      <c r="G788" s="316">
        <v>10561752</v>
      </c>
      <c r="H788" s="124" t="str">
        <f t="shared" si="12"/>
        <v>07020110040020119</v>
      </c>
    </row>
    <row r="789" spans="1:8" ht="38.25">
      <c r="A789" s="320" t="s">
        <v>1320</v>
      </c>
      <c r="B789" s="321" t="s">
        <v>207</v>
      </c>
      <c r="C789" s="321" t="s">
        <v>395</v>
      </c>
      <c r="D789" s="321" t="s">
        <v>750</v>
      </c>
      <c r="E789" s="321" t="s">
        <v>1321</v>
      </c>
      <c r="F789" s="316">
        <v>25020200</v>
      </c>
      <c r="G789" s="316">
        <v>24960300</v>
      </c>
      <c r="H789" s="124" t="str">
        <f t="shared" si="12"/>
        <v>07020110040020200</v>
      </c>
    </row>
    <row r="790" spans="1:8" ht="38.25">
      <c r="A790" s="320" t="s">
        <v>1197</v>
      </c>
      <c r="B790" s="321" t="s">
        <v>207</v>
      </c>
      <c r="C790" s="321" t="s">
        <v>395</v>
      </c>
      <c r="D790" s="321" t="s">
        <v>750</v>
      </c>
      <c r="E790" s="321" t="s">
        <v>1198</v>
      </c>
      <c r="F790" s="316">
        <v>25020200</v>
      </c>
      <c r="G790" s="316">
        <v>24960300</v>
      </c>
      <c r="H790" s="124" t="str">
        <f t="shared" si="12"/>
        <v>07020110040020240</v>
      </c>
    </row>
    <row r="791" spans="1:8">
      <c r="A791" s="320" t="s">
        <v>1224</v>
      </c>
      <c r="B791" s="321" t="s">
        <v>207</v>
      </c>
      <c r="C791" s="321" t="s">
        <v>395</v>
      </c>
      <c r="D791" s="321" t="s">
        <v>750</v>
      </c>
      <c r="E791" s="321" t="s">
        <v>329</v>
      </c>
      <c r="F791" s="316">
        <v>25020200</v>
      </c>
      <c r="G791" s="316">
        <v>24960300</v>
      </c>
      <c r="H791" s="124" t="str">
        <f t="shared" si="12"/>
        <v>07020110040020244</v>
      </c>
    </row>
    <row r="792" spans="1:8" ht="204">
      <c r="A792" s="320" t="s">
        <v>415</v>
      </c>
      <c r="B792" s="321" t="s">
        <v>207</v>
      </c>
      <c r="C792" s="321" t="s">
        <v>395</v>
      </c>
      <c r="D792" s="321" t="s">
        <v>751</v>
      </c>
      <c r="E792" s="321" t="s">
        <v>1174</v>
      </c>
      <c r="F792" s="316">
        <v>69561954</v>
      </c>
      <c r="G792" s="316">
        <v>69561954</v>
      </c>
      <c r="H792" s="124" t="str">
        <f t="shared" si="12"/>
        <v>07020110041020</v>
      </c>
    </row>
    <row r="793" spans="1:8" ht="76.5">
      <c r="A793" s="320" t="s">
        <v>1319</v>
      </c>
      <c r="B793" s="321" t="s">
        <v>207</v>
      </c>
      <c r="C793" s="321" t="s">
        <v>395</v>
      </c>
      <c r="D793" s="321" t="s">
        <v>751</v>
      </c>
      <c r="E793" s="321" t="s">
        <v>273</v>
      </c>
      <c r="F793" s="316">
        <v>69561954</v>
      </c>
      <c r="G793" s="316">
        <v>69561954</v>
      </c>
      <c r="H793" s="124" t="str">
        <f t="shared" si="12"/>
        <v>07020110041020100</v>
      </c>
    </row>
    <row r="794" spans="1:8" ht="25.5">
      <c r="A794" s="320" t="s">
        <v>1191</v>
      </c>
      <c r="B794" s="321" t="s">
        <v>207</v>
      </c>
      <c r="C794" s="321" t="s">
        <v>395</v>
      </c>
      <c r="D794" s="321" t="s">
        <v>751</v>
      </c>
      <c r="E794" s="321" t="s">
        <v>133</v>
      </c>
      <c r="F794" s="316">
        <v>69561954</v>
      </c>
      <c r="G794" s="316">
        <v>69561954</v>
      </c>
      <c r="H794" s="124" t="str">
        <f t="shared" si="12"/>
        <v>07020110041020110</v>
      </c>
    </row>
    <row r="795" spans="1:8">
      <c r="A795" s="320" t="s">
        <v>1138</v>
      </c>
      <c r="B795" s="321" t="s">
        <v>207</v>
      </c>
      <c r="C795" s="321" t="s">
        <v>395</v>
      </c>
      <c r="D795" s="321" t="s">
        <v>751</v>
      </c>
      <c r="E795" s="321" t="s">
        <v>342</v>
      </c>
      <c r="F795" s="316">
        <v>53427000</v>
      </c>
      <c r="G795" s="316">
        <v>53427000</v>
      </c>
      <c r="H795" s="124" t="str">
        <f t="shared" si="12"/>
        <v>07020110041020111</v>
      </c>
    </row>
    <row r="796" spans="1:8" ht="51">
      <c r="A796" s="320" t="s">
        <v>1139</v>
      </c>
      <c r="B796" s="321" t="s">
        <v>207</v>
      </c>
      <c r="C796" s="321" t="s">
        <v>395</v>
      </c>
      <c r="D796" s="321" t="s">
        <v>751</v>
      </c>
      <c r="E796" s="321" t="s">
        <v>1056</v>
      </c>
      <c r="F796" s="316">
        <v>16134954</v>
      </c>
      <c r="G796" s="316">
        <v>16134954</v>
      </c>
      <c r="H796" s="124" t="str">
        <f t="shared" si="12"/>
        <v>07020110041020119</v>
      </c>
    </row>
    <row r="797" spans="1:8" ht="178.5">
      <c r="A797" s="320" t="s">
        <v>530</v>
      </c>
      <c r="B797" s="321" t="s">
        <v>207</v>
      </c>
      <c r="C797" s="321" t="s">
        <v>395</v>
      </c>
      <c r="D797" s="321" t="s">
        <v>757</v>
      </c>
      <c r="E797" s="321" t="s">
        <v>1174</v>
      </c>
      <c r="F797" s="316">
        <v>2608000</v>
      </c>
      <c r="G797" s="316">
        <v>2608000</v>
      </c>
      <c r="H797" s="124" t="str">
        <f t="shared" si="12"/>
        <v>07020110043020</v>
      </c>
    </row>
    <row r="798" spans="1:8" ht="76.5">
      <c r="A798" s="320" t="s">
        <v>1319</v>
      </c>
      <c r="B798" s="321" t="s">
        <v>207</v>
      </c>
      <c r="C798" s="321" t="s">
        <v>395</v>
      </c>
      <c r="D798" s="321" t="s">
        <v>757</v>
      </c>
      <c r="E798" s="321" t="s">
        <v>273</v>
      </c>
      <c r="F798" s="316">
        <v>390000</v>
      </c>
      <c r="G798" s="316">
        <v>390000</v>
      </c>
      <c r="H798" s="124" t="str">
        <f t="shared" si="12"/>
        <v>07020110043020100</v>
      </c>
    </row>
    <row r="799" spans="1:8" ht="25.5">
      <c r="A799" s="320" t="s">
        <v>1191</v>
      </c>
      <c r="B799" s="321" t="s">
        <v>207</v>
      </c>
      <c r="C799" s="321" t="s">
        <v>395</v>
      </c>
      <c r="D799" s="321" t="s">
        <v>757</v>
      </c>
      <c r="E799" s="321" t="s">
        <v>133</v>
      </c>
      <c r="F799" s="316">
        <v>390000</v>
      </c>
      <c r="G799" s="316">
        <v>390000</v>
      </c>
      <c r="H799" s="124" t="str">
        <f t="shared" si="12"/>
        <v>07020110043020110</v>
      </c>
    </row>
    <row r="800" spans="1:8" ht="25.5">
      <c r="A800" s="320" t="s">
        <v>1147</v>
      </c>
      <c r="B800" s="321" t="s">
        <v>207</v>
      </c>
      <c r="C800" s="321" t="s">
        <v>395</v>
      </c>
      <c r="D800" s="321" t="s">
        <v>757</v>
      </c>
      <c r="E800" s="321" t="s">
        <v>391</v>
      </c>
      <c r="F800" s="316">
        <v>210000</v>
      </c>
      <c r="G800" s="316">
        <v>210000</v>
      </c>
      <c r="H800" s="124" t="str">
        <f t="shared" si="12"/>
        <v>07020110043020112</v>
      </c>
    </row>
    <row r="801" spans="1:8" ht="25.5">
      <c r="A801" s="320" t="s">
        <v>1989</v>
      </c>
      <c r="B801" s="321" t="s">
        <v>207</v>
      </c>
      <c r="C801" s="321" t="s">
        <v>395</v>
      </c>
      <c r="D801" s="321" t="s">
        <v>757</v>
      </c>
      <c r="E801" s="321" t="s">
        <v>1059</v>
      </c>
      <c r="F801" s="316">
        <v>180000</v>
      </c>
      <c r="G801" s="316">
        <v>180000</v>
      </c>
      <c r="H801" s="124" t="str">
        <f t="shared" si="12"/>
        <v>07020110043020113</v>
      </c>
    </row>
    <row r="802" spans="1:8" ht="38.25">
      <c r="A802" s="320" t="s">
        <v>1320</v>
      </c>
      <c r="B802" s="321" t="s">
        <v>207</v>
      </c>
      <c r="C802" s="321" t="s">
        <v>395</v>
      </c>
      <c r="D802" s="321" t="s">
        <v>757</v>
      </c>
      <c r="E802" s="321" t="s">
        <v>1321</v>
      </c>
      <c r="F802" s="316">
        <v>2218000</v>
      </c>
      <c r="G802" s="316">
        <v>2218000</v>
      </c>
      <c r="H802" s="124" t="str">
        <f t="shared" si="12"/>
        <v>07020110043020200</v>
      </c>
    </row>
    <row r="803" spans="1:8" ht="38.25">
      <c r="A803" s="320" t="s">
        <v>1197</v>
      </c>
      <c r="B803" s="321" t="s">
        <v>207</v>
      </c>
      <c r="C803" s="321" t="s">
        <v>395</v>
      </c>
      <c r="D803" s="321" t="s">
        <v>757</v>
      </c>
      <c r="E803" s="321" t="s">
        <v>1198</v>
      </c>
      <c r="F803" s="316">
        <v>2218000</v>
      </c>
      <c r="G803" s="316">
        <v>2218000</v>
      </c>
      <c r="H803" s="124" t="str">
        <f t="shared" si="12"/>
        <v>07020110043020240</v>
      </c>
    </row>
    <row r="804" spans="1:8">
      <c r="A804" s="320" t="s">
        <v>1224</v>
      </c>
      <c r="B804" s="321" t="s">
        <v>207</v>
      </c>
      <c r="C804" s="321" t="s">
        <v>395</v>
      </c>
      <c r="D804" s="321" t="s">
        <v>757</v>
      </c>
      <c r="E804" s="321" t="s">
        <v>329</v>
      </c>
      <c r="F804" s="316">
        <v>2218000</v>
      </c>
      <c r="G804" s="316">
        <v>2218000</v>
      </c>
      <c r="H804" s="124" t="str">
        <f t="shared" si="12"/>
        <v>07020110043020244</v>
      </c>
    </row>
    <row r="805" spans="1:8" ht="153">
      <c r="A805" s="320" t="s">
        <v>578</v>
      </c>
      <c r="B805" s="321" t="s">
        <v>207</v>
      </c>
      <c r="C805" s="321" t="s">
        <v>395</v>
      </c>
      <c r="D805" s="321" t="s">
        <v>752</v>
      </c>
      <c r="E805" s="321" t="s">
        <v>1174</v>
      </c>
      <c r="F805" s="316">
        <v>960000</v>
      </c>
      <c r="G805" s="316">
        <v>960000</v>
      </c>
      <c r="H805" s="124" t="str">
        <f t="shared" si="12"/>
        <v>07020110047020</v>
      </c>
    </row>
    <row r="806" spans="1:8" ht="76.5">
      <c r="A806" s="320" t="s">
        <v>1319</v>
      </c>
      <c r="B806" s="321" t="s">
        <v>207</v>
      </c>
      <c r="C806" s="321" t="s">
        <v>395</v>
      </c>
      <c r="D806" s="321" t="s">
        <v>752</v>
      </c>
      <c r="E806" s="321" t="s">
        <v>273</v>
      </c>
      <c r="F806" s="316">
        <v>960000</v>
      </c>
      <c r="G806" s="316">
        <v>960000</v>
      </c>
      <c r="H806" s="124" t="str">
        <f t="shared" ref="H806:H869" si="13">CONCATENATE(C806,,D806,E806)</f>
        <v>07020110047020100</v>
      </c>
    </row>
    <row r="807" spans="1:8" ht="25.5">
      <c r="A807" s="320" t="s">
        <v>1191</v>
      </c>
      <c r="B807" s="321" t="s">
        <v>207</v>
      </c>
      <c r="C807" s="321" t="s">
        <v>395</v>
      </c>
      <c r="D807" s="321" t="s">
        <v>752</v>
      </c>
      <c r="E807" s="321" t="s">
        <v>133</v>
      </c>
      <c r="F807" s="316">
        <v>960000</v>
      </c>
      <c r="G807" s="316">
        <v>960000</v>
      </c>
      <c r="H807" s="124" t="str">
        <f t="shared" si="13"/>
        <v>07020110047020110</v>
      </c>
    </row>
    <row r="808" spans="1:8" ht="25.5">
      <c r="A808" s="320" t="s">
        <v>1147</v>
      </c>
      <c r="B808" s="321" t="s">
        <v>207</v>
      </c>
      <c r="C808" s="321" t="s">
        <v>395</v>
      </c>
      <c r="D808" s="321" t="s">
        <v>752</v>
      </c>
      <c r="E808" s="321" t="s">
        <v>391</v>
      </c>
      <c r="F808" s="316">
        <v>960000</v>
      </c>
      <c r="G808" s="316">
        <v>960000</v>
      </c>
      <c r="H808" s="124" t="str">
        <f t="shared" si="13"/>
        <v>07020110047020112</v>
      </c>
    </row>
    <row r="809" spans="1:8" ht="165.75">
      <c r="A809" s="320" t="s">
        <v>580</v>
      </c>
      <c r="B809" s="321" t="s">
        <v>207</v>
      </c>
      <c r="C809" s="321" t="s">
        <v>395</v>
      </c>
      <c r="D809" s="321" t="s">
        <v>753</v>
      </c>
      <c r="E809" s="321" t="s">
        <v>1174</v>
      </c>
      <c r="F809" s="316">
        <v>105225478</v>
      </c>
      <c r="G809" s="316">
        <v>105225478</v>
      </c>
      <c r="H809" s="124" t="str">
        <f t="shared" si="13"/>
        <v>0702011004Г020</v>
      </c>
    </row>
    <row r="810" spans="1:8" ht="38.25">
      <c r="A810" s="320" t="s">
        <v>1320</v>
      </c>
      <c r="B810" s="321" t="s">
        <v>207</v>
      </c>
      <c r="C810" s="321" t="s">
        <v>395</v>
      </c>
      <c r="D810" s="321" t="s">
        <v>753</v>
      </c>
      <c r="E810" s="321" t="s">
        <v>1321</v>
      </c>
      <c r="F810" s="316">
        <v>105225478</v>
      </c>
      <c r="G810" s="316">
        <v>105225478</v>
      </c>
      <c r="H810" s="124" t="str">
        <f t="shared" si="13"/>
        <v>0702011004Г020200</v>
      </c>
    </row>
    <row r="811" spans="1:8" ht="38.25">
      <c r="A811" s="320" t="s">
        <v>1197</v>
      </c>
      <c r="B811" s="321" t="s">
        <v>207</v>
      </c>
      <c r="C811" s="321" t="s">
        <v>395</v>
      </c>
      <c r="D811" s="321" t="s">
        <v>753</v>
      </c>
      <c r="E811" s="321" t="s">
        <v>1198</v>
      </c>
      <c r="F811" s="316">
        <v>105225478</v>
      </c>
      <c r="G811" s="316">
        <v>105225478</v>
      </c>
      <c r="H811" s="124" t="str">
        <f t="shared" si="13"/>
        <v>0702011004Г020240</v>
      </c>
    </row>
    <row r="812" spans="1:8">
      <c r="A812" s="320" t="s">
        <v>1224</v>
      </c>
      <c r="B812" s="321" t="s">
        <v>207</v>
      </c>
      <c r="C812" s="321" t="s">
        <v>395</v>
      </c>
      <c r="D812" s="321" t="s">
        <v>753</v>
      </c>
      <c r="E812" s="321" t="s">
        <v>329</v>
      </c>
      <c r="F812" s="316">
        <v>10677478</v>
      </c>
      <c r="G812" s="316">
        <v>10677478</v>
      </c>
      <c r="H812" s="124" t="str">
        <f t="shared" si="13"/>
        <v>0702011004Г020244</v>
      </c>
    </row>
    <row r="813" spans="1:8">
      <c r="A813" s="320" t="s">
        <v>1706</v>
      </c>
      <c r="B813" s="321" t="s">
        <v>207</v>
      </c>
      <c r="C813" s="321" t="s">
        <v>395</v>
      </c>
      <c r="D813" s="321" t="s">
        <v>753</v>
      </c>
      <c r="E813" s="321" t="s">
        <v>1707</v>
      </c>
      <c r="F813" s="316">
        <v>94548000</v>
      </c>
      <c r="G813" s="316">
        <v>94548000</v>
      </c>
      <c r="H813" s="124" t="str">
        <f t="shared" si="13"/>
        <v>0702011004Г020247</v>
      </c>
    </row>
    <row r="814" spans="1:8" ht="165.75">
      <c r="A814" s="320" t="s">
        <v>1799</v>
      </c>
      <c r="B814" s="321" t="s">
        <v>207</v>
      </c>
      <c r="C814" s="321" t="s">
        <v>395</v>
      </c>
      <c r="D814" s="321" t="s">
        <v>1800</v>
      </c>
      <c r="E814" s="321" t="s">
        <v>1174</v>
      </c>
      <c r="F814" s="316">
        <v>1351700</v>
      </c>
      <c r="G814" s="316">
        <v>1351700</v>
      </c>
      <c r="H814" s="124" t="str">
        <f t="shared" si="13"/>
        <v>0702011004М020</v>
      </c>
    </row>
    <row r="815" spans="1:8" ht="38.25">
      <c r="A815" s="320" t="s">
        <v>1320</v>
      </c>
      <c r="B815" s="321" t="s">
        <v>207</v>
      </c>
      <c r="C815" s="321" t="s">
        <v>395</v>
      </c>
      <c r="D815" s="321" t="s">
        <v>1800</v>
      </c>
      <c r="E815" s="321" t="s">
        <v>1321</v>
      </c>
      <c r="F815" s="316">
        <v>1351700</v>
      </c>
      <c r="G815" s="316">
        <v>1351700</v>
      </c>
      <c r="H815" s="124" t="str">
        <f t="shared" si="13"/>
        <v>0702011004М020200</v>
      </c>
    </row>
    <row r="816" spans="1:8" ht="38.25">
      <c r="A816" s="320" t="s">
        <v>1197</v>
      </c>
      <c r="B816" s="321" t="s">
        <v>207</v>
      </c>
      <c r="C816" s="321" t="s">
        <v>395</v>
      </c>
      <c r="D816" s="321" t="s">
        <v>1800</v>
      </c>
      <c r="E816" s="321" t="s">
        <v>1198</v>
      </c>
      <c r="F816" s="316">
        <v>1351700</v>
      </c>
      <c r="G816" s="316">
        <v>1351700</v>
      </c>
      <c r="H816" s="124" t="str">
        <f t="shared" si="13"/>
        <v>0702011004М020240</v>
      </c>
    </row>
    <row r="817" spans="1:8">
      <c r="A817" s="320" t="s">
        <v>1224</v>
      </c>
      <c r="B817" s="321" t="s">
        <v>207</v>
      </c>
      <c r="C817" s="321" t="s">
        <v>395</v>
      </c>
      <c r="D817" s="321" t="s">
        <v>1800</v>
      </c>
      <c r="E817" s="321" t="s">
        <v>329</v>
      </c>
      <c r="F817" s="316">
        <v>1351700</v>
      </c>
      <c r="G817" s="316">
        <v>1351700</v>
      </c>
      <c r="H817" s="124" t="str">
        <f t="shared" si="13"/>
        <v>0702011004М020244</v>
      </c>
    </row>
    <row r="818" spans="1:8" ht="140.25">
      <c r="A818" s="320" t="s">
        <v>582</v>
      </c>
      <c r="B818" s="321" t="s">
        <v>207</v>
      </c>
      <c r="C818" s="321" t="s">
        <v>395</v>
      </c>
      <c r="D818" s="321" t="s">
        <v>758</v>
      </c>
      <c r="E818" s="321" t="s">
        <v>1174</v>
      </c>
      <c r="F818" s="316">
        <v>4705000</v>
      </c>
      <c r="G818" s="316">
        <v>4705000</v>
      </c>
      <c r="H818" s="124" t="str">
        <f t="shared" si="13"/>
        <v>0702011004П020</v>
      </c>
    </row>
    <row r="819" spans="1:8" ht="38.25">
      <c r="A819" s="320" t="s">
        <v>1320</v>
      </c>
      <c r="B819" s="321" t="s">
        <v>207</v>
      </c>
      <c r="C819" s="321" t="s">
        <v>395</v>
      </c>
      <c r="D819" s="321" t="s">
        <v>758</v>
      </c>
      <c r="E819" s="321" t="s">
        <v>1321</v>
      </c>
      <c r="F819" s="316">
        <v>4705000</v>
      </c>
      <c r="G819" s="316">
        <v>4705000</v>
      </c>
      <c r="H819" s="124" t="str">
        <f t="shared" si="13"/>
        <v>0702011004П020200</v>
      </c>
    </row>
    <row r="820" spans="1:8" ht="38.25">
      <c r="A820" s="320" t="s">
        <v>1197</v>
      </c>
      <c r="B820" s="321" t="s">
        <v>207</v>
      </c>
      <c r="C820" s="321" t="s">
        <v>395</v>
      </c>
      <c r="D820" s="321" t="s">
        <v>758</v>
      </c>
      <c r="E820" s="321" t="s">
        <v>1198</v>
      </c>
      <c r="F820" s="316">
        <v>4705000</v>
      </c>
      <c r="G820" s="316">
        <v>4705000</v>
      </c>
      <c r="H820" s="124" t="str">
        <f t="shared" si="13"/>
        <v>0702011004П020240</v>
      </c>
    </row>
    <row r="821" spans="1:8">
      <c r="A821" s="320" t="s">
        <v>1224</v>
      </c>
      <c r="B821" s="321" t="s">
        <v>207</v>
      </c>
      <c r="C821" s="321" t="s">
        <v>395</v>
      </c>
      <c r="D821" s="321" t="s">
        <v>758</v>
      </c>
      <c r="E821" s="321" t="s">
        <v>329</v>
      </c>
      <c r="F821" s="316">
        <v>4705000</v>
      </c>
      <c r="G821" s="316">
        <v>4705000</v>
      </c>
      <c r="H821" s="124" t="str">
        <f t="shared" si="13"/>
        <v>0702011004П020244</v>
      </c>
    </row>
    <row r="822" spans="1:8" ht="140.25">
      <c r="A822" s="320" t="s">
        <v>964</v>
      </c>
      <c r="B822" s="321" t="s">
        <v>207</v>
      </c>
      <c r="C822" s="321" t="s">
        <v>395</v>
      </c>
      <c r="D822" s="321" t="s">
        <v>965</v>
      </c>
      <c r="E822" s="321" t="s">
        <v>1174</v>
      </c>
      <c r="F822" s="316">
        <v>11244000</v>
      </c>
      <c r="G822" s="316">
        <v>11244000</v>
      </c>
      <c r="H822" s="124" t="str">
        <f t="shared" si="13"/>
        <v>0702011004Э020</v>
      </c>
    </row>
    <row r="823" spans="1:8" ht="38.25">
      <c r="A823" s="320" t="s">
        <v>1320</v>
      </c>
      <c r="B823" s="321" t="s">
        <v>207</v>
      </c>
      <c r="C823" s="321" t="s">
        <v>395</v>
      </c>
      <c r="D823" s="321" t="s">
        <v>965</v>
      </c>
      <c r="E823" s="321" t="s">
        <v>1321</v>
      </c>
      <c r="F823" s="316">
        <v>11244000</v>
      </c>
      <c r="G823" s="316">
        <v>11244000</v>
      </c>
      <c r="H823" s="124" t="str">
        <f t="shared" si="13"/>
        <v>0702011004Э020200</v>
      </c>
    </row>
    <row r="824" spans="1:8" ht="38.25">
      <c r="A824" s="320" t="s">
        <v>1197</v>
      </c>
      <c r="B824" s="321" t="s">
        <v>207</v>
      </c>
      <c r="C824" s="321" t="s">
        <v>395</v>
      </c>
      <c r="D824" s="321" t="s">
        <v>965</v>
      </c>
      <c r="E824" s="321" t="s">
        <v>1198</v>
      </c>
      <c r="F824" s="316">
        <v>11244000</v>
      </c>
      <c r="G824" s="316">
        <v>11244000</v>
      </c>
      <c r="H824" s="124" t="str">
        <f t="shared" si="13"/>
        <v>0702011004Э020240</v>
      </c>
    </row>
    <row r="825" spans="1:8">
      <c r="A825" s="320" t="s">
        <v>1706</v>
      </c>
      <c r="B825" s="321" t="s">
        <v>207</v>
      </c>
      <c r="C825" s="321" t="s">
        <v>395</v>
      </c>
      <c r="D825" s="321" t="s">
        <v>965</v>
      </c>
      <c r="E825" s="321" t="s">
        <v>1707</v>
      </c>
      <c r="F825" s="316">
        <v>11244000</v>
      </c>
      <c r="G825" s="316">
        <v>11244000</v>
      </c>
      <c r="H825" s="124" t="str">
        <f t="shared" si="13"/>
        <v>0702011004Э020247</v>
      </c>
    </row>
    <row r="826" spans="1:8" ht="114.75">
      <c r="A826" s="320" t="s">
        <v>2128</v>
      </c>
      <c r="B826" s="321" t="s">
        <v>207</v>
      </c>
      <c r="C826" s="321" t="s">
        <v>395</v>
      </c>
      <c r="D826" s="321" t="s">
        <v>2129</v>
      </c>
      <c r="E826" s="321" t="s">
        <v>1174</v>
      </c>
      <c r="F826" s="316">
        <v>52309200</v>
      </c>
      <c r="G826" s="316">
        <v>0</v>
      </c>
      <c r="H826" s="124" t="str">
        <f t="shared" si="13"/>
        <v>07020110053030</v>
      </c>
    </row>
    <row r="827" spans="1:8" ht="76.5">
      <c r="A827" s="320" t="s">
        <v>1319</v>
      </c>
      <c r="B827" s="321" t="s">
        <v>207</v>
      </c>
      <c r="C827" s="321" t="s">
        <v>395</v>
      </c>
      <c r="D827" s="321" t="s">
        <v>2129</v>
      </c>
      <c r="E827" s="321" t="s">
        <v>273</v>
      </c>
      <c r="F827" s="316">
        <v>52309200</v>
      </c>
      <c r="G827" s="316">
        <v>0</v>
      </c>
      <c r="H827" s="124" t="str">
        <f t="shared" si="13"/>
        <v>07020110053030100</v>
      </c>
    </row>
    <row r="828" spans="1:8" ht="25.5">
      <c r="A828" s="320" t="s">
        <v>1191</v>
      </c>
      <c r="B828" s="321" t="s">
        <v>207</v>
      </c>
      <c r="C828" s="321" t="s">
        <v>395</v>
      </c>
      <c r="D828" s="321" t="s">
        <v>2129</v>
      </c>
      <c r="E828" s="321" t="s">
        <v>133</v>
      </c>
      <c r="F828" s="316">
        <v>52309200</v>
      </c>
      <c r="G828" s="316">
        <v>0</v>
      </c>
      <c r="H828" s="124" t="str">
        <f t="shared" si="13"/>
        <v>07020110053030110</v>
      </c>
    </row>
    <row r="829" spans="1:8">
      <c r="A829" s="320" t="s">
        <v>1138</v>
      </c>
      <c r="B829" s="321" t="s">
        <v>207</v>
      </c>
      <c r="C829" s="321" t="s">
        <v>395</v>
      </c>
      <c r="D829" s="321" t="s">
        <v>2129</v>
      </c>
      <c r="E829" s="321" t="s">
        <v>342</v>
      </c>
      <c r="F829" s="316">
        <v>40176162</v>
      </c>
      <c r="G829" s="316">
        <v>0</v>
      </c>
      <c r="H829" s="124" t="str">
        <f t="shared" si="13"/>
        <v>07020110053030111</v>
      </c>
    </row>
    <row r="830" spans="1:8" ht="51">
      <c r="A830" s="320" t="s">
        <v>1139</v>
      </c>
      <c r="B830" s="321" t="s">
        <v>207</v>
      </c>
      <c r="C830" s="321" t="s">
        <v>395</v>
      </c>
      <c r="D830" s="321" t="s">
        <v>2129</v>
      </c>
      <c r="E830" s="321" t="s">
        <v>1056</v>
      </c>
      <c r="F830" s="316">
        <v>12133038</v>
      </c>
      <c r="G830" s="316">
        <v>0</v>
      </c>
      <c r="H830" s="124" t="str">
        <f t="shared" si="13"/>
        <v>07020110053030119</v>
      </c>
    </row>
    <row r="831" spans="1:8" ht="331.5">
      <c r="A831" s="320" t="s">
        <v>1360</v>
      </c>
      <c r="B831" s="321" t="s">
        <v>207</v>
      </c>
      <c r="C831" s="321" t="s">
        <v>395</v>
      </c>
      <c r="D831" s="321" t="s">
        <v>749</v>
      </c>
      <c r="E831" s="321" t="s">
        <v>1174</v>
      </c>
      <c r="F831" s="316">
        <v>92779300</v>
      </c>
      <c r="G831" s="316">
        <v>92779300</v>
      </c>
      <c r="H831" s="124" t="str">
        <f t="shared" si="13"/>
        <v>07020110074090</v>
      </c>
    </row>
    <row r="832" spans="1:8" ht="76.5">
      <c r="A832" s="320" t="s">
        <v>1319</v>
      </c>
      <c r="B832" s="321" t="s">
        <v>207</v>
      </c>
      <c r="C832" s="321" t="s">
        <v>395</v>
      </c>
      <c r="D832" s="321" t="s">
        <v>749</v>
      </c>
      <c r="E832" s="321" t="s">
        <v>273</v>
      </c>
      <c r="F832" s="316">
        <v>82552136</v>
      </c>
      <c r="G832" s="316">
        <v>82552136</v>
      </c>
      <c r="H832" s="124" t="str">
        <f t="shared" si="13"/>
        <v>07020110074090100</v>
      </c>
    </row>
    <row r="833" spans="1:8" ht="25.5">
      <c r="A833" s="320" t="s">
        <v>1191</v>
      </c>
      <c r="B833" s="321" t="s">
        <v>207</v>
      </c>
      <c r="C833" s="321" t="s">
        <v>395</v>
      </c>
      <c r="D833" s="321" t="s">
        <v>749</v>
      </c>
      <c r="E833" s="321" t="s">
        <v>133</v>
      </c>
      <c r="F833" s="316">
        <v>82552136</v>
      </c>
      <c r="G833" s="316">
        <v>82552136</v>
      </c>
      <c r="H833" s="124" t="str">
        <f t="shared" si="13"/>
        <v>07020110074090110</v>
      </c>
    </row>
    <row r="834" spans="1:8">
      <c r="A834" s="320" t="s">
        <v>1138</v>
      </c>
      <c r="B834" s="321" t="s">
        <v>207</v>
      </c>
      <c r="C834" s="321" t="s">
        <v>395</v>
      </c>
      <c r="D834" s="321" t="s">
        <v>749</v>
      </c>
      <c r="E834" s="321" t="s">
        <v>342</v>
      </c>
      <c r="F834" s="316">
        <v>59988000</v>
      </c>
      <c r="G834" s="316">
        <v>59988000</v>
      </c>
      <c r="H834" s="124" t="str">
        <f t="shared" si="13"/>
        <v>07020110074090111</v>
      </c>
    </row>
    <row r="835" spans="1:8" ht="25.5">
      <c r="A835" s="320" t="s">
        <v>1147</v>
      </c>
      <c r="B835" s="321" t="s">
        <v>207</v>
      </c>
      <c r="C835" s="321" t="s">
        <v>395</v>
      </c>
      <c r="D835" s="321" t="s">
        <v>749</v>
      </c>
      <c r="E835" s="321" t="s">
        <v>391</v>
      </c>
      <c r="F835" s="316">
        <v>4635000</v>
      </c>
      <c r="G835" s="316">
        <v>4635000</v>
      </c>
      <c r="H835" s="124" t="str">
        <f t="shared" si="13"/>
        <v>07020110074090112</v>
      </c>
    </row>
    <row r="836" spans="1:8" ht="51">
      <c r="A836" s="320" t="s">
        <v>1139</v>
      </c>
      <c r="B836" s="321" t="s">
        <v>207</v>
      </c>
      <c r="C836" s="321" t="s">
        <v>395</v>
      </c>
      <c r="D836" s="321" t="s">
        <v>749</v>
      </c>
      <c r="E836" s="321" t="s">
        <v>1056</v>
      </c>
      <c r="F836" s="316">
        <v>17929136</v>
      </c>
      <c r="G836" s="316">
        <v>17929136</v>
      </c>
      <c r="H836" s="124" t="str">
        <f t="shared" si="13"/>
        <v>07020110074090119</v>
      </c>
    </row>
    <row r="837" spans="1:8" ht="38.25">
      <c r="A837" s="320" t="s">
        <v>1320</v>
      </c>
      <c r="B837" s="321" t="s">
        <v>207</v>
      </c>
      <c r="C837" s="321" t="s">
        <v>395</v>
      </c>
      <c r="D837" s="321" t="s">
        <v>749</v>
      </c>
      <c r="E837" s="321" t="s">
        <v>1321</v>
      </c>
      <c r="F837" s="316">
        <v>10227164</v>
      </c>
      <c r="G837" s="316">
        <v>10227164</v>
      </c>
      <c r="H837" s="124" t="str">
        <f t="shared" si="13"/>
        <v>07020110074090200</v>
      </c>
    </row>
    <row r="838" spans="1:8" ht="38.25">
      <c r="A838" s="320" t="s">
        <v>1197</v>
      </c>
      <c r="B838" s="321" t="s">
        <v>207</v>
      </c>
      <c r="C838" s="321" t="s">
        <v>395</v>
      </c>
      <c r="D838" s="321" t="s">
        <v>749</v>
      </c>
      <c r="E838" s="321" t="s">
        <v>1198</v>
      </c>
      <c r="F838" s="316">
        <v>10227164</v>
      </c>
      <c r="G838" s="316">
        <v>10227164</v>
      </c>
      <c r="H838" s="124" t="str">
        <f t="shared" si="13"/>
        <v>07020110074090240</v>
      </c>
    </row>
    <row r="839" spans="1:8">
      <c r="A839" s="320" t="s">
        <v>1224</v>
      </c>
      <c r="B839" s="321" t="s">
        <v>207</v>
      </c>
      <c r="C839" s="321" t="s">
        <v>395</v>
      </c>
      <c r="D839" s="321" t="s">
        <v>749</v>
      </c>
      <c r="E839" s="321" t="s">
        <v>329</v>
      </c>
      <c r="F839" s="316">
        <v>10227164</v>
      </c>
      <c r="G839" s="316">
        <v>10227164</v>
      </c>
      <c r="H839" s="124" t="str">
        <f t="shared" si="13"/>
        <v>07020110074090244</v>
      </c>
    </row>
    <row r="840" spans="1:8" ht="331.5">
      <c r="A840" s="320" t="s">
        <v>1361</v>
      </c>
      <c r="B840" s="321" t="s">
        <v>207</v>
      </c>
      <c r="C840" s="321" t="s">
        <v>395</v>
      </c>
      <c r="D840" s="321" t="s">
        <v>747</v>
      </c>
      <c r="E840" s="321" t="s">
        <v>1174</v>
      </c>
      <c r="F840" s="316">
        <v>370377800</v>
      </c>
      <c r="G840" s="316">
        <v>370377800</v>
      </c>
      <c r="H840" s="124" t="str">
        <f t="shared" si="13"/>
        <v>07020110075640</v>
      </c>
    </row>
    <row r="841" spans="1:8" ht="76.5">
      <c r="A841" s="320" t="s">
        <v>1319</v>
      </c>
      <c r="B841" s="321" t="s">
        <v>207</v>
      </c>
      <c r="C841" s="321" t="s">
        <v>395</v>
      </c>
      <c r="D841" s="321" t="s">
        <v>747</v>
      </c>
      <c r="E841" s="321" t="s">
        <v>273</v>
      </c>
      <c r="F841" s="316">
        <v>336421204</v>
      </c>
      <c r="G841" s="316">
        <v>336421204</v>
      </c>
      <c r="H841" s="124" t="str">
        <f t="shared" si="13"/>
        <v>07020110075640100</v>
      </c>
    </row>
    <row r="842" spans="1:8" ht="25.5">
      <c r="A842" s="320" t="s">
        <v>1191</v>
      </c>
      <c r="B842" s="321" t="s">
        <v>207</v>
      </c>
      <c r="C842" s="321" t="s">
        <v>395</v>
      </c>
      <c r="D842" s="321" t="s">
        <v>747</v>
      </c>
      <c r="E842" s="321" t="s">
        <v>133</v>
      </c>
      <c r="F842" s="316">
        <v>336421204</v>
      </c>
      <c r="G842" s="316">
        <v>336421204</v>
      </c>
      <c r="H842" s="124" t="str">
        <f t="shared" si="13"/>
        <v>07020110075640110</v>
      </c>
    </row>
    <row r="843" spans="1:8">
      <c r="A843" s="320" t="s">
        <v>1138</v>
      </c>
      <c r="B843" s="321" t="s">
        <v>207</v>
      </c>
      <c r="C843" s="321" t="s">
        <v>395</v>
      </c>
      <c r="D843" s="321" t="s">
        <v>747</v>
      </c>
      <c r="E843" s="321" t="s">
        <v>342</v>
      </c>
      <c r="F843" s="316">
        <v>255542000</v>
      </c>
      <c r="G843" s="316">
        <v>255542000</v>
      </c>
      <c r="H843" s="124" t="str">
        <f t="shared" si="13"/>
        <v>07020110075640111</v>
      </c>
    </row>
    <row r="844" spans="1:8" ht="25.5">
      <c r="A844" s="320" t="s">
        <v>1147</v>
      </c>
      <c r="B844" s="321" t="s">
        <v>207</v>
      </c>
      <c r="C844" s="321" t="s">
        <v>395</v>
      </c>
      <c r="D844" s="321" t="s">
        <v>747</v>
      </c>
      <c r="E844" s="321" t="s">
        <v>391</v>
      </c>
      <c r="F844" s="316">
        <v>4080000</v>
      </c>
      <c r="G844" s="316">
        <v>4080000</v>
      </c>
      <c r="H844" s="124" t="str">
        <f t="shared" si="13"/>
        <v>07020110075640112</v>
      </c>
    </row>
    <row r="845" spans="1:8" ht="51">
      <c r="A845" s="320" t="s">
        <v>1139</v>
      </c>
      <c r="B845" s="321" t="s">
        <v>207</v>
      </c>
      <c r="C845" s="321" t="s">
        <v>395</v>
      </c>
      <c r="D845" s="321" t="s">
        <v>747</v>
      </c>
      <c r="E845" s="321" t="s">
        <v>1056</v>
      </c>
      <c r="F845" s="316">
        <v>76799204</v>
      </c>
      <c r="G845" s="316">
        <v>76799204</v>
      </c>
      <c r="H845" s="124" t="str">
        <f t="shared" si="13"/>
        <v>07020110075640119</v>
      </c>
    </row>
    <row r="846" spans="1:8" ht="38.25">
      <c r="A846" s="320" t="s">
        <v>1320</v>
      </c>
      <c r="B846" s="321" t="s">
        <v>207</v>
      </c>
      <c r="C846" s="321" t="s">
        <v>395</v>
      </c>
      <c r="D846" s="321" t="s">
        <v>747</v>
      </c>
      <c r="E846" s="321" t="s">
        <v>1321</v>
      </c>
      <c r="F846" s="316">
        <v>33956596</v>
      </c>
      <c r="G846" s="316">
        <v>33956596</v>
      </c>
      <c r="H846" s="124" t="str">
        <f t="shared" si="13"/>
        <v>07020110075640200</v>
      </c>
    </row>
    <row r="847" spans="1:8" ht="38.25">
      <c r="A847" s="320" t="s">
        <v>1197</v>
      </c>
      <c r="B847" s="321" t="s">
        <v>207</v>
      </c>
      <c r="C847" s="321" t="s">
        <v>395</v>
      </c>
      <c r="D847" s="321" t="s">
        <v>747</v>
      </c>
      <c r="E847" s="321" t="s">
        <v>1198</v>
      </c>
      <c r="F847" s="316">
        <v>33956596</v>
      </c>
      <c r="G847" s="316">
        <v>33956596</v>
      </c>
      <c r="H847" s="124" t="str">
        <f t="shared" si="13"/>
        <v>07020110075640240</v>
      </c>
    </row>
    <row r="848" spans="1:8">
      <c r="A848" s="320" t="s">
        <v>1224</v>
      </c>
      <c r="B848" s="321" t="s">
        <v>207</v>
      </c>
      <c r="C848" s="321" t="s">
        <v>395</v>
      </c>
      <c r="D848" s="321" t="s">
        <v>747</v>
      </c>
      <c r="E848" s="321" t="s">
        <v>329</v>
      </c>
      <c r="F848" s="316">
        <v>33956596</v>
      </c>
      <c r="G848" s="316">
        <v>33956596</v>
      </c>
      <c r="H848" s="124" t="str">
        <f t="shared" si="13"/>
        <v>07020110075640244</v>
      </c>
    </row>
    <row r="849" spans="1:8" ht="89.25">
      <c r="A849" s="320" t="s">
        <v>411</v>
      </c>
      <c r="B849" s="321" t="s">
        <v>207</v>
      </c>
      <c r="C849" s="321" t="s">
        <v>395</v>
      </c>
      <c r="D849" s="321" t="s">
        <v>761</v>
      </c>
      <c r="E849" s="321" t="s">
        <v>1174</v>
      </c>
      <c r="F849" s="316">
        <v>800000</v>
      </c>
      <c r="G849" s="316">
        <v>800000</v>
      </c>
      <c r="H849" s="124" t="str">
        <f t="shared" si="13"/>
        <v>07020110080020</v>
      </c>
    </row>
    <row r="850" spans="1:8" ht="38.25">
      <c r="A850" s="320" t="s">
        <v>1320</v>
      </c>
      <c r="B850" s="321" t="s">
        <v>207</v>
      </c>
      <c r="C850" s="321" t="s">
        <v>395</v>
      </c>
      <c r="D850" s="321" t="s">
        <v>761</v>
      </c>
      <c r="E850" s="321" t="s">
        <v>1321</v>
      </c>
      <c r="F850" s="316">
        <v>800000</v>
      </c>
      <c r="G850" s="316">
        <v>800000</v>
      </c>
      <c r="H850" s="124" t="str">
        <f t="shared" si="13"/>
        <v>07020110080020200</v>
      </c>
    </row>
    <row r="851" spans="1:8" ht="38.25">
      <c r="A851" s="320" t="s">
        <v>1197</v>
      </c>
      <c r="B851" s="321" t="s">
        <v>207</v>
      </c>
      <c r="C851" s="321" t="s">
        <v>395</v>
      </c>
      <c r="D851" s="321" t="s">
        <v>761</v>
      </c>
      <c r="E851" s="321" t="s">
        <v>1198</v>
      </c>
      <c r="F851" s="316">
        <v>800000</v>
      </c>
      <c r="G851" s="316">
        <v>800000</v>
      </c>
      <c r="H851" s="124" t="str">
        <f t="shared" si="13"/>
        <v>07020110080020240</v>
      </c>
    </row>
    <row r="852" spans="1:8">
      <c r="A852" s="320" t="s">
        <v>1224</v>
      </c>
      <c r="B852" s="321" t="s">
        <v>207</v>
      </c>
      <c r="C852" s="321" t="s">
        <v>395</v>
      </c>
      <c r="D852" s="321" t="s">
        <v>761</v>
      </c>
      <c r="E852" s="321" t="s">
        <v>329</v>
      </c>
      <c r="F852" s="316">
        <v>800000</v>
      </c>
      <c r="G852" s="316">
        <v>800000</v>
      </c>
      <c r="H852" s="124" t="str">
        <f t="shared" si="13"/>
        <v>07020110080020244</v>
      </c>
    </row>
    <row r="853" spans="1:8" ht="89.25">
      <c r="A853" s="320" t="s">
        <v>533</v>
      </c>
      <c r="B853" s="321" t="s">
        <v>207</v>
      </c>
      <c r="C853" s="321" t="s">
        <v>395</v>
      </c>
      <c r="D853" s="321" t="s">
        <v>764</v>
      </c>
      <c r="E853" s="321" t="s">
        <v>1174</v>
      </c>
      <c r="F853" s="316">
        <v>187200</v>
      </c>
      <c r="G853" s="316">
        <v>187200</v>
      </c>
      <c r="H853" s="124" t="str">
        <f t="shared" si="13"/>
        <v>07020110080040</v>
      </c>
    </row>
    <row r="854" spans="1:8" ht="25.5">
      <c r="A854" s="320" t="s">
        <v>1324</v>
      </c>
      <c r="B854" s="321" t="s">
        <v>207</v>
      </c>
      <c r="C854" s="321" t="s">
        <v>395</v>
      </c>
      <c r="D854" s="321" t="s">
        <v>764</v>
      </c>
      <c r="E854" s="321" t="s">
        <v>1325</v>
      </c>
      <c r="F854" s="316">
        <v>187200</v>
      </c>
      <c r="G854" s="316">
        <v>187200</v>
      </c>
      <c r="H854" s="124" t="str">
        <f t="shared" si="13"/>
        <v>07020110080040300</v>
      </c>
    </row>
    <row r="855" spans="1:8">
      <c r="A855" s="320" t="s">
        <v>1829</v>
      </c>
      <c r="B855" s="321" t="s">
        <v>207</v>
      </c>
      <c r="C855" s="321" t="s">
        <v>395</v>
      </c>
      <c r="D855" s="321" t="s">
        <v>764</v>
      </c>
      <c r="E855" s="321" t="s">
        <v>1830</v>
      </c>
      <c r="F855" s="316">
        <v>187200</v>
      </c>
      <c r="G855" s="316">
        <v>187200</v>
      </c>
      <c r="H855" s="124" t="str">
        <f t="shared" si="13"/>
        <v>07020110080040340</v>
      </c>
    </row>
    <row r="856" spans="1:8" ht="76.5">
      <c r="A856" s="320" t="s">
        <v>584</v>
      </c>
      <c r="B856" s="321" t="s">
        <v>207</v>
      </c>
      <c r="C856" s="321" t="s">
        <v>395</v>
      </c>
      <c r="D856" s="321" t="s">
        <v>763</v>
      </c>
      <c r="E856" s="321" t="s">
        <v>1174</v>
      </c>
      <c r="F856" s="316">
        <v>40000</v>
      </c>
      <c r="G856" s="316">
        <v>40000</v>
      </c>
      <c r="H856" s="124" t="str">
        <f t="shared" si="13"/>
        <v>0702011008П020</v>
      </c>
    </row>
    <row r="857" spans="1:8" ht="38.25">
      <c r="A857" s="320" t="s">
        <v>1320</v>
      </c>
      <c r="B857" s="321" t="s">
        <v>207</v>
      </c>
      <c r="C857" s="321" t="s">
        <v>395</v>
      </c>
      <c r="D857" s="321" t="s">
        <v>763</v>
      </c>
      <c r="E857" s="321" t="s">
        <v>1321</v>
      </c>
      <c r="F857" s="316">
        <v>40000</v>
      </c>
      <c r="G857" s="316">
        <v>40000</v>
      </c>
      <c r="H857" s="124" t="str">
        <f t="shared" si="13"/>
        <v>0702011008П020200</v>
      </c>
    </row>
    <row r="858" spans="1:8" ht="38.25">
      <c r="A858" s="320" t="s">
        <v>1197</v>
      </c>
      <c r="B858" s="321" t="s">
        <v>207</v>
      </c>
      <c r="C858" s="321" t="s">
        <v>395</v>
      </c>
      <c r="D858" s="321" t="s">
        <v>763</v>
      </c>
      <c r="E858" s="321" t="s">
        <v>1198</v>
      </c>
      <c r="F858" s="316">
        <v>40000</v>
      </c>
      <c r="G858" s="316">
        <v>40000</v>
      </c>
      <c r="H858" s="124" t="str">
        <f t="shared" si="13"/>
        <v>0702011008П020240</v>
      </c>
    </row>
    <row r="859" spans="1:8">
      <c r="A859" s="320" t="s">
        <v>1224</v>
      </c>
      <c r="B859" s="321" t="s">
        <v>207</v>
      </c>
      <c r="C859" s="321" t="s">
        <v>395</v>
      </c>
      <c r="D859" s="321" t="s">
        <v>763</v>
      </c>
      <c r="E859" s="321" t="s">
        <v>329</v>
      </c>
      <c r="F859" s="316">
        <v>40000</v>
      </c>
      <c r="G859" s="316">
        <v>40000</v>
      </c>
      <c r="H859" s="124" t="str">
        <f t="shared" si="13"/>
        <v>0702011008П020244</v>
      </c>
    </row>
    <row r="860" spans="1:8" ht="102">
      <c r="A860" s="320" t="s">
        <v>1831</v>
      </c>
      <c r="B860" s="321" t="s">
        <v>207</v>
      </c>
      <c r="C860" s="321" t="s">
        <v>395</v>
      </c>
      <c r="D860" s="321" t="s">
        <v>1362</v>
      </c>
      <c r="E860" s="321" t="s">
        <v>1174</v>
      </c>
      <c r="F860" s="316">
        <v>8404000</v>
      </c>
      <c r="G860" s="316">
        <v>8404000</v>
      </c>
      <c r="H860" s="124" t="str">
        <f t="shared" si="13"/>
        <v>070201100S5630</v>
      </c>
    </row>
    <row r="861" spans="1:8" ht="38.25">
      <c r="A861" s="320" t="s">
        <v>1320</v>
      </c>
      <c r="B861" s="321" t="s">
        <v>207</v>
      </c>
      <c r="C861" s="321" t="s">
        <v>395</v>
      </c>
      <c r="D861" s="321" t="s">
        <v>1362</v>
      </c>
      <c r="E861" s="321" t="s">
        <v>1321</v>
      </c>
      <c r="F861" s="316">
        <v>8404000</v>
      </c>
      <c r="G861" s="316">
        <v>8404000</v>
      </c>
      <c r="H861" s="124" t="str">
        <f t="shared" si="13"/>
        <v>070201100S5630200</v>
      </c>
    </row>
    <row r="862" spans="1:8" ht="38.25">
      <c r="A862" s="320" t="s">
        <v>1197</v>
      </c>
      <c r="B862" s="321" t="s">
        <v>207</v>
      </c>
      <c r="C862" s="321" t="s">
        <v>395</v>
      </c>
      <c r="D862" s="321" t="s">
        <v>1362</v>
      </c>
      <c r="E862" s="321" t="s">
        <v>1198</v>
      </c>
      <c r="F862" s="316">
        <v>8404000</v>
      </c>
      <c r="G862" s="316">
        <v>8404000</v>
      </c>
      <c r="H862" s="124" t="str">
        <f t="shared" si="13"/>
        <v>070201100S5630240</v>
      </c>
    </row>
    <row r="863" spans="1:8">
      <c r="A863" s="320" t="s">
        <v>1224</v>
      </c>
      <c r="B863" s="321" t="s">
        <v>207</v>
      </c>
      <c r="C863" s="321" t="s">
        <v>395</v>
      </c>
      <c r="D863" s="321" t="s">
        <v>1362</v>
      </c>
      <c r="E863" s="321" t="s">
        <v>329</v>
      </c>
      <c r="F863" s="316">
        <v>8404000</v>
      </c>
      <c r="G863" s="316">
        <v>8404000</v>
      </c>
      <c r="H863" s="124" t="str">
        <f t="shared" si="13"/>
        <v>070201100S5630244</v>
      </c>
    </row>
    <row r="864" spans="1:8" ht="140.25">
      <c r="A864" s="320" t="s">
        <v>1785</v>
      </c>
      <c r="B864" s="321" t="s">
        <v>207</v>
      </c>
      <c r="C864" s="321" t="s">
        <v>395</v>
      </c>
      <c r="D864" s="321" t="s">
        <v>1646</v>
      </c>
      <c r="E864" s="321" t="s">
        <v>1174</v>
      </c>
      <c r="F864" s="316">
        <v>15186900</v>
      </c>
      <c r="G864" s="316">
        <v>6489700</v>
      </c>
      <c r="H864" s="124" t="str">
        <f t="shared" si="13"/>
        <v>0702011E151690</v>
      </c>
    </row>
    <row r="865" spans="1:8" ht="38.25">
      <c r="A865" s="320" t="s">
        <v>1320</v>
      </c>
      <c r="B865" s="321" t="s">
        <v>207</v>
      </c>
      <c r="C865" s="321" t="s">
        <v>395</v>
      </c>
      <c r="D865" s="321" t="s">
        <v>1646</v>
      </c>
      <c r="E865" s="321" t="s">
        <v>1321</v>
      </c>
      <c r="F865" s="316">
        <v>15186900</v>
      </c>
      <c r="G865" s="316">
        <v>6489700</v>
      </c>
      <c r="H865" s="124" t="str">
        <f t="shared" si="13"/>
        <v>0702011E151690200</v>
      </c>
    </row>
    <row r="866" spans="1:8" ht="38.25">
      <c r="A866" s="320" t="s">
        <v>1197</v>
      </c>
      <c r="B866" s="321" t="s">
        <v>207</v>
      </c>
      <c r="C866" s="321" t="s">
        <v>395</v>
      </c>
      <c r="D866" s="321" t="s">
        <v>1646</v>
      </c>
      <c r="E866" s="321" t="s">
        <v>1198</v>
      </c>
      <c r="F866" s="316">
        <v>15186900</v>
      </c>
      <c r="G866" s="316">
        <v>6489700</v>
      </c>
      <c r="H866" s="124" t="str">
        <f t="shared" si="13"/>
        <v>0702011E151690240</v>
      </c>
    </row>
    <row r="867" spans="1:8">
      <c r="A867" s="320" t="s">
        <v>1224</v>
      </c>
      <c r="B867" s="321" t="s">
        <v>207</v>
      </c>
      <c r="C867" s="321" t="s">
        <v>395</v>
      </c>
      <c r="D867" s="321" t="s">
        <v>1646</v>
      </c>
      <c r="E867" s="321" t="s">
        <v>329</v>
      </c>
      <c r="F867" s="316">
        <v>15186900</v>
      </c>
      <c r="G867" s="316">
        <v>6489700</v>
      </c>
      <c r="H867" s="124" t="str">
        <f t="shared" si="13"/>
        <v>0702011E151690244</v>
      </c>
    </row>
    <row r="868" spans="1:8" ht="63.75">
      <c r="A868" s="320" t="s">
        <v>452</v>
      </c>
      <c r="B868" s="321" t="s">
        <v>207</v>
      </c>
      <c r="C868" s="321" t="s">
        <v>395</v>
      </c>
      <c r="D868" s="321" t="s">
        <v>974</v>
      </c>
      <c r="E868" s="321" t="s">
        <v>1174</v>
      </c>
      <c r="F868" s="316">
        <v>2400000</v>
      </c>
      <c r="G868" s="316">
        <v>2400000</v>
      </c>
      <c r="H868" s="124" t="str">
        <f t="shared" si="13"/>
        <v>07020300000000</v>
      </c>
    </row>
    <row r="869" spans="1:8" ht="51">
      <c r="A869" s="320" t="s">
        <v>454</v>
      </c>
      <c r="B869" s="321" t="s">
        <v>207</v>
      </c>
      <c r="C869" s="321" t="s">
        <v>395</v>
      </c>
      <c r="D869" s="321" t="s">
        <v>1314</v>
      </c>
      <c r="E869" s="321" t="s">
        <v>1174</v>
      </c>
      <c r="F869" s="316">
        <v>2400000</v>
      </c>
      <c r="G869" s="316">
        <v>2400000</v>
      </c>
      <c r="H869" s="124" t="str">
        <f t="shared" si="13"/>
        <v>07020340000000</v>
      </c>
    </row>
    <row r="870" spans="1:8" ht="114.75">
      <c r="A870" s="320" t="s">
        <v>396</v>
      </c>
      <c r="B870" s="321" t="s">
        <v>207</v>
      </c>
      <c r="C870" s="321" t="s">
        <v>395</v>
      </c>
      <c r="D870" s="321" t="s">
        <v>765</v>
      </c>
      <c r="E870" s="321" t="s">
        <v>1174</v>
      </c>
      <c r="F870" s="316">
        <v>2400000</v>
      </c>
      <c r="G870" s="316">
        <v>2400000</v>
      </c>
      <c r="H870" s="124" t="str">
        <f t="shared" ref="H870:H933" si="14">CONCATENATE(C870,,D870,E870)</f>
        <v>07020340080000</v>
      </c>
    </row>
    <row r="871" spans="1:8" ht="38.25">
      <c r="A871" s="320" t="s">
        <v>1320</v>
      </c>
      <c r="B871" s="321" t="s">
        <v>207</v>
      </c>
      <c r="C871" s="321" t="s">
        <v>395</v>
      </c>
      <c r="D871" s="321" t="s">
        <v>765</v>
      </c>
      <c r="E871" s="321" t="s">
        <v>1321</v>
      </c>
      <c r="F871" s="316">
        <v>2400000</v>
      </c>
      <c r="G871" s="316">
        <v>2400000</v>
      </c>
      <c r="H871" s="124" t="str">
        <f t="shared" si="14"/>
        <v>07020340080000200</v>
      </c>
    </row>
    <row r="872" spans="1:8" ht="38.25">
      <c r="A872" s="320" t="s">
        <v>1197</v>
      </c>
      <c r="B872" s="321" t="s">
        <v>207</v>
      </c>
      <c r="C872" s="321" t="s">
        <v>395</v>
      </c>
      <c r="D872" s="321" t="s">
        <v>765</v>
      </c>
      <c r="E872" s="321" t="s">
        <v>1198</v>
      </c>
      <c r="F872" s="316">
        <v>2400000</v>
      </c>
      <c r="G872" s="316">
        <v>2400000</v>
      </c>
      <c r="H872" s="124" t="str">
        <f t="shared" si="14"/>
        <v>07020340080000240</v>
      </c>
    </row>
    <row r="873" spans="1:8">
      <c r="A873" s="320" t="s">
        <v>1224</v>
      </c>
      <c r="B873" s="321" t="s">
        <v>207</v>
      </c>
      <c r="C873" s="321" t="s">
        <v>395</v>
      </c>
      <c r="D873" s="321" t="s">
        <v>765</v>
      </c>
      <c r="E873" s="321" t="s">
        <v>329</v>
      </c>
      <c r="F873" s="316">
        <v>2400000</v>
      </c>
      <c r="G873" s="316">
        <v>2400000</v>
      </c>
      <c r="H873" s="124" t="str">
        <f t="shared" si="14"/>
        <v>07020340080000244</v>
      </c>
    </row>
    <row r="874" spans="1:8">
      <c r="A874" s="320" t="s">
        <v>1077</v>
      </c>
      <c r="B874" s="321" t="s">
        <v>207</v>
      </c>
      <c r="C874" s="321" t="s">
        <v>1078</v>
      </c>
      <c r="D874" s="321" t="s">
        <v>1174</v>
      </c>
      <c r="E874" s="321" t="s">
        <v>1174</v>
      </c>
      <c r="F874" s="316">
        <v>60833656</v>
      </c>
      <c r="G874" s="316">
        <v>60833656</v>
      </c>
      <c r="H874" s="124" t="str">
        <f t="shared" si="14"/>
        <v>0703</v>
      </c>
    </row>
    <row r="875" spans="1:8" ht="25.5">
      <c r="A875" s="320" t="s">
        <v>442</v>
      </c>
      <c r="B875" s="321" t="s">
        <v>207</v>
      </c>
      <c r="C875" s="321" t="s">
        <v>1078</v>
      </c>
      <c r="D875" s="321" t="s">
        <v>971</v>
      </c>
      <c r="E875" s="321" t="s">
        <v>1174</v>
      </c>
      <c r="F875" s="316">
        <v>60753656</v>
      </c>
      <c r="G875" s="316">
        <v>60753656</v>
      </c>
      <c r="H875" s="124" t="str">
        <f t="shared" si="14"/>
        <v>07030100000000</v>
      </c>
    </row>
    <row r="876" spans="1:8" ht="38.25">
      <c r="A876" s="320" t="s">
        <v>443</v>
      </c>
      <c r="B876" s="321" t="s">
        <v>207</v>
      </c>
      <c r="C876" s="321" t="s">
        <v>1078</v>
      </c>
      <c r="D876" s="321" t="s">
        <v>972</v>
      </c>
      <c r="E876" s="321" t="s">
        <v>1174</v>
      </c>
      <c r="F876" s="316">
        <v>60753656</v>
      </c>
      <c r="G876" s="316">
        <v>60753656</v>
      </c>
      <c r="H876" s="124" t="str">
        <f t="shared" si="14"/>
        <v>07030110000000</v>
      </c>
    </row>
    <row r="877" spans="1:8" ht="140.25">
      <c r="A877" s="320" t="s">
        <v>414</v>
      </c>
      <c r="B877" s="321" t="s">
        <v>207</v>
      </c>
      <c r="C877" s="321" t="s">
        <v>1078</v>
      </c>
      <c r="D877" s="321" t="s">
        <v>754</v>
      </c>
      <c r="E877" s="321" t="s">
        <v>1174</v>
      </c>
      <c r="F877" s="316">
        <v>2806000</v>
      </c>
      <c r="G877" s="316">
        <v>2806000</v>
      </c>
      <c r="H877" s="124" t="str">
        <f t="shared" si="14"/>
        <v>07030110040030</v>
      </c>
    </row>
    <row r="878" spans="1:8" ht="38.25">
      <c r="A878" s="320" t="s">
        <v>1328</v>
      </c>
      <c r="B878" s="321" t="s">
        <v>207</v>
      </c>
      <c r="C878" s="321" t="s">
        <v>1078</v>
      </c>
      <c r="D878" s="321" t="s">
        <v>754</v>
      </c>
      <c r="E878" s="321" t="s">
        <v>1329</v>
      </c>
      <c r="F878" s="316">
        <v>2806000</v>
      </c>
      <c r="G878" s="316">
        <v>2806000</v>
      </c>
      <c r="H878" s="124" t="str">
        <f t="shared" si="14"/>
        <v>07030110040030600</v>
      </c>
    </row>
    <row r="879" spans="1:8">
      <c r="A879" s="320" t="s">
        <v>1199</v>
      </c>
      <c r="B879" s="321" t="s">
        <v>207</v>
      </c>
      <c r="C879" s="321" t="s">
        <v>1078</v>
      </c>
      <c r="D879" s="321" t="s">
        <v>754</v>
      </c>
      <c r="E879" s="321" t="s">
        <v>1200</v>
      </c>
      <c r="F879" s="316">
        <v>2806000</v>
      </c>
      <c r="G879" s="316">
        <v>2806000</v>
      </c>
      <c r="H879" s="124" t="str">
        <f t="shared" si="14"/>
        <v>07030110040030610</v>
      </c>
    </row>
    <row r="880" spans="1:8" ht="76.5">
      <c r="A880" s="320" t="s">
        <v>347</v>
      </c>
      <c r="B880" s="321" t="s">
        <v>207</v>
      </c>
      <c r="C880" s="321" t="s">
        <v>1078</v>
      </c>
      <c r="D880" s="321" t="s">
        <v>754</v>
      </c>
      <c r="E880" s="321" t="s">
        <v>348</v>
      </c>
      <c r="F880" s="316">
        <v>2806000</v>
      </c>
      <c r="G880" s="316">
        <v>2806000</v>
      </c>
      <c r="H880" s="124" t="str">
        <f t="shared" si="14"/>
        <v>07030110040030611</v>
      </c>
    </row>
    <row r="881" spans="1:8" ht="140.25">
      <c r="A881" s="320" t="s">
        <v>1801</v>
      </c>
      <c r="B881" s="321" t="s">
        <v>207</v>
      </c>
      <c r="C881" s="321" t="s">
        <v>1078</v>
      </c>
      <c r="D881" s="321" t="s">
        <v>1802</v>
      </c>
      <c r="E881" s="321" t="s">
        <v>1174</v>
      </c>
      <c r="F881" s="316">
        <v>16375400</v>
      </c>
      <c r="G881" s="316">
        <v>16375400</v>
      </c>
      <c r="H881" s="124" t="str">
        <f t="shared" si="14"/>
        <v>07030110040031</v>
      </c>
    </row>
    <row r="882" spans="1:8" ht="38.25">
      <c r="A882" s="320" t="s">
        <v>1328</v>
      </c>
      <c r="B882" s="321" t="s">
        <v>207</v>
      </c>
      <c r="C882" s="321" t="s">
        <v>1078</v>
      </c>
      <c r="D882" s="321" t="s">
        <v>1802</v>
      </c>
      <c r="E882" s="321" t="s">
        <v>1329</v>
      </c>
      <c r="F882" s="316">
        <v>16375400</v>
      </c>
      <c r="G882" s="316">
        <v>16375400</v>
      </c>
      <c r="H882" s="124" t="str">
        <f t="shared" si="14"/>
        <v>07030110040031600</v>
      </c>
    </row>
    <row r="883" spans="1:8">
      <c r="A883" s="320" t="s">
        <v>1199</v>
      </c>
      <c r="B883" s="321" t="s">
        <v>207</v>
      </c>
      <c r="C883" s="321" t="s">
        <v>1078</v>
      </c>
      <c r="D883" s="321" t="s">
        <v>1802</v>
      </c>
      <c r="E883" s="321" t="s">
        <v>1200</v>
      </c>
      <c r="F883" s="316">
        <v>16375400</v>
      </c>
      <c r="G883" s="316">
        <v>16375400</v>
      </c>
      <c r="H883" s="124" t="str">
        <f t="shared" si="14"/>
        <v>07030110040031610</v>
      </c>
    </row>
    <row r="884" spans="1:8" ht="76.5">
      <c r="A884" s="320" t="s">
        <v>347</v>
      </c>
      <c r="B884" s="321" t="s">
        <v>207</v>
      </c>
      <c r="C884" s="321" t="s">
        <v>1078</v>
      </c>
      <c r="D884" s="321" t="s">
        <v>1802</v>
      </c>
      <c r="E884" s="321" t="s">
        <v>348</v>
      </c>
      <c r="F884" s="316">
        <v>16375400</v>
      </c>
      <c r="G884" s="316">
        <v>16375400</v>
      </c>
      <c r="H884" s="124" t="str">
        <f t="shared" si="14"/>
        <v>07030110040031611</v>
      </c>
    </row>
    <row r="885" spans="1:8" ht="191.25">
      <c r="A885" s="320" t="s">
        <v>1478</v>
      </c>
      <c r="B885" s="321" t="s">
        <v>207</v>
      </c>
      <c r="C885" s="321" t="s">
        <v>1078</v>
      </c>
      <c r="D885" s="321" t="s">
        <v>1479</v>
      </c>
      <c r="E885" s="321" t="s">
        <v>1174</v>
      </c>
      <c r="F885" s="316">
        <v>651000</v>
      </c>
      <c r="G885" s="316">
        <v>651000</v>
      </c>
      <c r="H885" s="124" t="str">
        <f t="shared" si="14"/>
        <v>07030110040032</v>
      </c>
    </row>
    <row r="886" spans="1:8" ht="38.25">
      <c r="A886" s="320" t="s">
        <v>1328</v>
      </c>
      <c r="B886" s="321" t="s">
        <v>207</v>
      </c>
      <c r="C886" s="321" t="s">
        <v>1078</v>
      </c>
      <c r="D886" s="321" t="s">
        <v>1479</v>
      </c>
      <c r="E886" s="321" t="s">
        <v>1329</v>
      </c>
      <c r="F886" s="316">
        <v>651000</v>
      </c>
      <c r="G886" s="316">
        <v>651000</v>
      </c>
      <c r="H886" s="124" t="str">
        <f t="shared" si="14"/>
        <v>07030110040032600</v>
      </c>
    </row>
    <row r="887" spans="1:8">
      <c r="A887" s="320" t="s">
        <v>1199</v>
      </c>
      <c r="B887" s="321" t="s">
        <v>207</v>
      </c>
      <c r="C887" s="321" t="s">
        <v>1078</v>
      </c>
      <c r="D887" s="321" t="s">
        <v>1479</v>
      </c>
      <c r="E887" s="321" t="s">
        <v>1200</v>
      </c>
      <c r="F887" s="316">
        <v>651000</v>
      </c>
      <c r="G887" s="316">
        <v>651000</v>
      </c>
      <c r="H887" s="124" t="str">
        <f t="shared" si="14"/>
        <v>07030110040032610</v>
      </c>
    </row>
    <row r="888" spans="1:8" ht="76.5">
      <c r="A888" s="320" t="s">
        <v>347</v>
      </c>
      <c r="B888" s="321" t="s">
        <v>207</v>
      </c>
      <c r="C888" s="321" t="s">
        <v>1078</v>
      </c>
      <c r="D888" s="321" t="s">
        <v>1479</v>
      </c>
      <c r="E888" s="321" t="s">
        <v>348</v>
      </c>
      <c r="F888" s="316">
        <v>651000</v>
      </c>
      <c r="G888" s="316">
        <v>651000</v>
      </c>
      <c r="H888" s="124" t="str">
        <f t="shared" si="14"/>
        <v>07030110040032611</v>
      </c>
    </row>
    <row r="889" spans="1:8" ht="229.5">
      <c r="A889" s="320" t="s">
        <v>1480</v>
      </c>
      <c r="B889" s="321" t="s">
        <v>207</v>
      </c>
      <c r="C889" s="321" t="s">
        <v>1078</v>
      </c>
      <c r="D889" s="321" t="s">
        <v>1481</v>
      </c>
      <c r="E889" s="321" t="s">
        <v>1174</v>
      </c>
      <c r="F889" s="316">
        <v>1411400</v>
      </c>
      <c r="G889" s="316">
        <v>1411400</v>
      </c>
      <c r="H889" s="124" t="str">
        <f t="shared" si="14"/>
        <v>07030110040033</v>
      </c>
    </row>
    <row r="890" spans="1:8" ht="38.25">
      <c r="A890" s="320" t="s">
        <v>1328</v>
      </c>
      <c r="B890" s="321" t="s">
        <v>207</v>
      </c>
      <c r="C890" s="321" t="s">
        <v>1078</v>
      </c>
      <c r="D890" s="321" t="s">
        <v>1481</v>
      </c>
      <c r="E890" s="321" t="s">
        <v>1329</v>
      </c>
      <c r="F890" s="316">
        <v>1411400</v>
      </c>
      <c r="G890" s="316">
        <v>1411400</v>
      </c>
      <c r="H890" s="124" t="str">
        <f t="shared" si="14"/>
        <v>07030110040033600</v>
      </c>
    </row>
    <row r="891" spans="1:8">
      <c r="A891" s="320" t="s">
        <v>1199</v>
      </c>
      <c r="B891" s="321" t="s">
        <v>207</v>
      </c>
      <c r="C891" s="321" t="s">
        <v>1078</v>
      </c>
      <c r="D891" s="321" t="s">
        <v>1481</v>
      </c>
      <c r="E891" s="321" t="s">
        <v>1200</v>
      </c>
      <c r="F891" s="316">
        <v>1411400</v>
      </c>
      <c r="G891" s="316">
        <v>1411400</v>
      </c>
      <c r="H891" s="124" t="str">
        <f t="shared" si="14"/>
        <v>07030110040033610</v>
      </c>
    </row>
    <row r="892" spans="1:8" ht="76.5">
      <c r="A892" s="320" t="s">
        <v>347</v>
      </c>
      <c r="B892" s="321" t="s">
        <v>207</v>
      </c>
      <c r="C892" s="321" t="s">
        <v>1078</v>
      </c>
      <c r="D892" s="321" t="s">
        <v>1481</v>
      </c>
      <c r="E892" s="321" t="s">
        <v>348</v>
      </c>
      <c r="F892" s="316">
        <v>1411400</v>
      </c>
      <c r="G892" s="316">
        <v>1411400</v>
      </c>
      <c r="H892" s="124" t="str">
        <f t="shared" si="14"/>
        <v>07030110040033611</v>
      </c>
    </row>
    <row r="893" spans="1:8" ht="191.25">
      <c r="A893" s="320" t="s">
        <v>576</v>
      </c>
      <c r="B893" s="321" t="s">
        <v>207</v>
      </c>
      <c r="C893" s="321" t="s">
        <v>1078</v>
      </c>
      <c r="D893" s="321" t="s">
        <v>755</v>
      </c>
      <c r="E893" s="321" t="s">
        <v>1174</v>
      </c>
      <c r="F893" s="316">
        <v>4551000</v>
      </c>
      <c r="G893" s="316">
        <v>4551000</v>
      </c>
      <c r="H893" s="124" t="str">
        <f t="shared" si="14"/>
        <v>07030110041030</v>
      </c>
    </row>
    <row r="894" spans="1:8" ht="38.25">
      <c r="A894" s="320" t="s">
        <v>1328</v>
      </c>
      <c r="B894" s="321" t="s">
        <v>207</v>
      </c>
      <c r="C894" s="321" t="s">
        <v>1078</v>
      </c>
      <c r="D894" s="321" t="s">
        <v>755</v>
      </c>
      <c r="E894" s="321" t="s">
        <v>1329</v>
      </c>
      <c r="F894" s="316">
        <v>4551000</v>
      </c>
      <c r="G894" s="316">
        <v>4551000</v>
      </c>
      <c r="H894" s="124" t="str">
        <f t="shared" si="14"/>
        <v>07030110041030600</v>
      </c>
    </row>
    <row r="895" spans="1:8">
      <c r="A895" s="320" t="s">
        <v>1199</v>
      </c>
      <c r="B895" s="321" t="s">
        <v>207</v>
      </c>
      <c r="C895" s="321" t="s">
        <v>1078</v>
      </c>
      <c r="D895" s="321" t="s">
        <v>755</v>
      </c>
      <c r="E895" s="321" t="s">
        <v>1200</v>
      </c>
      <c r="F895" s="316">
        <v>4551000</v>
      </c>
      <c r="G895" s="316">
        <v>4551000</v>
      </c>
      <c r="H895" s="124" t="str">
        <f t="shared" si="14"/>
        <v>07030110041030610</v>
      </c>
    </row>
    <row r="896" spans="1:8" ht="76.5">
      <c r="A896" s="320" t="s">
        <v>347</v>
      </c>
      <c r="B896" s="321" t="s">
        <v>207</v>
      </c>
      <c r="C896" s="321" t="s">
        <v>1078</v>
      </c>
      <c r="D896" s="321" t="s">
        <v>755</v>
      </c>
      <c r="E896" s="321" t="s">
        <v>348</v>
      </c>
      <c r="F896" s="316">
        <v>4551000</v>
      </c>
      <c r="G896" s="316">
        <v>4551000</v>
      </c>
      <c r="H896" s="124" t="str">
        <f t="shared" si="14"/>
        <v>07030110041030611</v>
      </c>
    </row>
    <row r="897" spans="1:8" ht="102">
      <c r="A897" s="320" t="s">
        <v>1803</v>
      </c>
      <c r="B897" s="321" t="s">
        <v>207</v>
      </c>
      <c r="C897" s="321" t="s">
        <v>1078</v>
      </c>
      <c r="D897" s="321" t="s">
        <v>1804</v>
      </c>
      <c r="E897" s="321" t="s">
        <v>1174</v>
      </c>
      <c r="F897" s="316">
        <v>15752100</v>
      </c>
      <c r="G897" s="316">
        <v>15752100</v>
      </c>
      <c r="H897" s="124" t="str">
        <f t="shared" si="14"/>
        <v>07030110042030</v>
      </c>
    </row>
    <row r="898" spans="1:8" ht="38.25">
      <c r="A898" s="320" t="s">
        <v>1328</v>
      </c>
      <c r="B898" s="321" t="s">
        <v>207</v>
      </c>
      <c r="C898" s="321" t="s">
        <v>1078</v>
      </c>
      <c r="D898" s="321" t="s">
        <v>1804</v>
      </c>
      <c r="E898" s="321" t="s">
        <v>1329</v>
      </c>
      <c r="F898" s="316">
        <v>15752100</v>
      </c>
      <c r="G898" s="316">
        <v>15752100</v>
      </c>
      <c r="H898" s="124" t="str">
        <f t="shared" si="14"/>
        <v>07030110042030600</v>
      </c>
    </row>
    <row r="899" spans="1:8">
      <c r="A899" s="320" t="s">
        <v>1199</v>
      </c>
      <c r="B899" s="321" t="s">
        <v>207</v>
      </c>
      <c r="C899" s="321" t="s">
        <v>1078</v>
      </c>
      <c r="D899" s="321" t="s">
        <v>1804</v>
      </c>
      <c r="E899" s="321" t="s">
        <v>1200</v>
      </c>
      <c r="F899" s="316">
        <v>15752100</v>
      </c>
      <c r="G899" s="316">
        <v>15752100</v>
      </c>
      <c r="H899" s="124" t="str">
        <f t="shared" si="14"/>
        <v>07030110042030610</v>
      </c>
    </row>
    <row r="900" spans="1:8" ht="76.5">
      <c r="A900" s="320" t="s">
        <v>347</v>
      </c>
      <c r="B900" s="321" t="s">
        <v>207</v>
      </c>
      <c r="C900" s="321" t="s">
        <v>1078</v>
      </c>
      <c r="D900" s="321" t="s">
        <v>1804</v>
      </c>
      <c r="E900" s="321" t="s">
        <v>348</v>
      </c>
      <c r="F900" s="316">
        <v>15229162</v>
      </c>
      <c r="G900" s="316">
        <v>15229162</v>
      </c>
      <c r="H900" s="124" t="str">
        <f t="shared" si="14"/>
        <v>07030110042030611</v>
      </c>
    </row>
    <row r="901" spans="1:8" ht="25.5">
      <c r="A901" s="320" t="s">
        <v>1805</v>
      </c>
      <c r="B901" s="321" t="s">
        <v>207</v>
      </c>
      <c r="C901" s="321" t="s">
        <v>1078</v>
      </c>
      <c r="D901" s="321" t="s">
        <v>1804</v>
      </c>
      <c r="E901" s="321" t="s">
        <v>1806</v>
      </c>
      <c r="F901" s="316">
        <v>522938</v>
      </c>
      <c r="G901" s="316">
        <v>522938</v>
      </c>
      <c r="H901" s="124" t="str">
        <f t="shared" si="14"/>
        <v>07030110042030613</v>
      </c>
    </row>
    <row r="902" spans="1:8" ht="153">
      <c r="A902" s="320" t="s">
        <v>577</v>
      </c>
      <c r="B902" s="321" t="s">
        <v>207</v>
      </c>
      <c r="C902" s="321" t="s">
        <v>1078</v>
      </c>
      <c r="D902" s="321" t="s">
        <v>756</v>
      </c>
      <c r="E902" s="321" t="s">
        <v>1174</v>
      </c>
      <c r="F902" s="316">
        <v>78700</v>
      </c>
      <c r="G902" s="316">
        <v>78700</v>
      </c>
      <c r="H902" s="124" t="str">
        <f t="shared" si="14"/>
        <v>07030110045030</v>
      </c>
    </row>
    <row r="903" spans="1:8" ht="38.25">
      <c r="A903" s="320" t="s">
        <v>1328</v>
      </c>
      <c r="B903" s="321" t="s">
        <v>207</v>
      </c>
      <c r="C903" s="321" t="s">
        <v>1078</v>
      </c>
      <c r="D903" s="321" t="s">
        <v>756</v>
      </c>
      <c r="E903" s="321" t="s">
        <v>1329</v>
      </c>
      <c r="F903" s="316">
        <v>78700</v>
      </c>
      <c r="G903" s="316">
        <v>78700</v>
      </c>
      <c r="H903" s="124" t="str">
        <f t="shared" si="14"/>
        <v>07030110045030600</v>
      </c>
    </row>
    <row r="904" spans="1:8">
      <c r="A904" s="320" t="s">
        <v>1199</v>
      </c>
      <c r="B904" s="321" t="s">
        <v>207</v>
      </c>
      <c r="C904" s="321" t="s">
        <v>1078</v>
      </c>
      <c r="D904" s="321" t="s">
        <v>756</v>
      </c>
      <c r="E904" s="321" t="s">
        <v>1200</v>
      </c>
      <c r="F904" s="316">
        <v>78700</v>
      </c>
      <c r="G904" s="316">
        <v>78700</v>
      </c>
      <c r="H904" s="124" t="str">
        <f t="shared" si="14"/>
        <v>07030110045030610</v>
      </c>
    </row>
    <row r="905" spans="1:8" ht="76.5">
      <c r="A905" s="320" t="s">
        <v>347</v>
      </c>
      <c r="B905" s="321" t="s">
        <v>207</v>
      </c>
      <c r="C905" s="321" t="s">
        <v>1078</v>
      </c>
      <c r="D905" s="321" t="s">
        <v>756</v>
      </c>
      <c r="E905" s="321" t="s">
        <v>348</v>
      </c>
      <c r="F905" s="316">
        <v>78700</v>
      </c>
      <c r="G905" s="316">
        <v>78700</v>
      </c>
      <c r="H905" s="124" t="str">
        <f t="shared" si="14"/>
        <v>07030110045030611</v>
      </c>
    </row>
    <row r="906" spans="1:8" ht="140.25">
      <c r="A906" s="320" t="s">
        <v>579</v>
      </c>
      <c r="B906" s="321" t="s">
        <v>207</v>
      </c>
      <c r="C906" s="321" t="s">
        <v>1078</v>
      </c>
      <c r="D906" s="321" t="s">
        <v>759</v>
      </c>
      <c r="E906" s="321" t="s">
        <v>1174</v>
      </c>
      <c r="F906" s="316">
        <v>570000</v>
      </c>
      <c r="G906" s="316">
        <v>570000</v>
      </c>
      <c r="H906" s="124" t="str">
        <f t="shared" si="14"/>
        <v>07030110047030</v>
      </c>
    </row>
    <row r="907" spans="1:8" ht="38.25">
      <c r="A907" s="320" t="s">
        <v>1328</v>
      </c>
      <c r="B907" s="321" t="s">
        <v>207</v>
      </c>
      <c r="C907" s="321" t="s">
        <v>1078</v>
      </c>
      <c r="D907" s="321" t="s">
        <v>759</v>
      </c>
      <c r="E907" s="321" t="s">
        <v>1329</v>
      </c>
      <c r="F907" s="316">
        <v>570000</v>
      </c>
      <c r="G907" s="316">
        <v>570000</v>
      </c>
      <c r="H907" s="124" t="str">
        <f t="shared" si="14"/>
        <v>07030110047030600</v>
      </c>
    </row>
    <row r="908" spans="1:8">
      <c r="A908" s="320" t="s">
        <v>1199</v>
      </c>
      <c r="B908" s="321" t="s">
        <v>207</v>
      </c>
      <c r="C908" s="321" t="s">
        <v>1078</v>
      </c>
      <c r="D908" s="321" t="s">
        <v>759</v>
      </c>
      <c r="E908" s="321" t="s">
        <v>1200</v>
      </c>
      <c r="F908" s="316">
        <v>570000</v>
      </c>
      <c r="G908" s="316">
        <v>570000</v>
      </c>
      <c r="H908" s="124" t="str">
        <f t="shared" si="14"/>
        <v>07030110047030610</v>
      </c>
    </row>
    <row r="909" spans="1:8" ht="25.5">
      <c r="A909" s="320" t="s">
        <v>366</v>
      </c>
      <c r="B909" s="321" t="s">
        <v>207</v>
      </c>
      <c r="C909" s="321" t="s">
        <v>1078</v>
      </c>
      <c r="D909" s="321" t="s">
        <v>759</v>
      </c>
      <c r="E909" s="321" t="s">
        <v>367</v>
      </c>
      <c r="F909" s="316">
        <v>570000</v>
      </c>
      <c r="G909" s="316">
        <v>570000</v>
      </c>
      <c r="H909" s="124" t="str">
        <f t="shared" si="14"/>
        <v>07030110047030612</v>
      </c>
    </row>
    <row r="910" spans="1:8" ht="153">
      <c r="A910" s="320" t="s">
        <v>581</v>
      </c>
      <c r="B910" s="321" t="s">
        <v>207</v>
      </c>
      <c r="C910" s="321" t="s">
        <v>1078</v>
      </c>
      <c r="D910" s="321" t="s">
        <v>760</v>
      </c>
      <c r="E910" s="321" t="s">
        <v>1174</v>
      </c>
      <c r="F910" s="316">
        <v>2438256</v>
      </c>
      <c r="G910" s="316">
        <v>2438256</v>
      </c>
      <c r="H910" s="124" t="str">
        <f t="shared" si="14"/>
        <v>0703011004Г030</v>
      </c>
    </row>
    <row r="911" spans="1:8" ht="38.25">
      <c r="A911" s="320" t="s">
        <v>1328</v>
      </c>
      <c r="B911" s="321" t="s">
        <v>207</v>
      </c>
      <c r="C911" s="321" t="s">
        <v>1078</v>
      </c>
      <c r="D911" s="321" t="s">
        <v>760</v>
      </c>
      <c r="E911" s="321" t="s">
        <v>1329</v>
      </c>
      <c r="F911" s="316">
        <v>2438256</v>
      </c>
      <c r="G911" s="316">
        <v>2438256</v>
      </c>
      <c r="H911" s="124" t="str">
        <f t="shared" si="14"/>
        <v>0703011004Г030600</v>
      </c>
    </row>
    <row r="912" spans="1:8">
      <c r="A912" s="320" t="s">
        <v>1199</v>
      </c>
      <c r="B912" s="321" t="s">
        <v>207</v>
      </c>
      <c r="C912" s="321" t="s">
        <v>1078</v>
      </c>
      <c r="D912" s="321" t="s">
        <v>760</v>
      </c>
      <c r="E912" s="321" t="s">
        <v>1200</v>
      </c>
      <c r="F912" s="316">
        <v>2438256</v>
      </c>
      <c r="G912" s="316">
        <v>2438256</v>
      </c>
      <c r="H912" s="124" t="str">
        <f t="shared" si="14"/>
        <v>0703011004Г030610</v>
      </c>
    </row>
    <row r="913" spans="1:8" ht="76.5">
      <c r="A913" s="320" t="s">
        <v>347</v>
      </c>
      <c r="B913" s="321" t="s">
        <v>207</v>
      </c>
      <c r="C913" s="321" t="s">
        <v>1078</v>
      </c>
      <c r="D913" s="321" t="s">
        <v>760</v>
      </c>
      <c r="E913" s="321" t="s">
        <v>348</v>
      </c>
      <c r="F913" s="316">
        <v>2438256</v>
      </c>
      <c r="G913" s="316">
        <v>2438256</v>
      </c>
      <c r="H913" s="124" t="str">
        <f t="shared" si="14"/>
        <v>0703011004Г030611</v>
      </c>
    </row>
    <row r="914" spans="1:8" ht="153">
      <c r="A914" s="320" t="s">
        <v>1869</v>
      </c>
      <c r="B914" s="321" t="s">
        <v>207</v>
      </c>
      <c r="C914" s="321" t="s">
        <v>1078</v>
      </c>
      <c r="D914" s="321" t="s">
        <v>1870</v>
      </c>
      <c r="E914" s="321" t="s">
        <v>1174</v>
      </c>
      <c r="F914" s="316">
        <v>37200</v>
      </c>
      <c r="G914" s="316">
        <v>37200</v>
      </c>
      <c r="H914" s="124" t="str">
        <f t="shared" si="14"/>
        <v>0703011004М030</v>
      </c>
    </row>
    <row r="915" spans="1:8" ht="38.25">
      <c r="A915" s="320" t="s">
        <v>1328</v>
      </c>
      <c r="B915" s="321" t="s">
        <v>207</v>
      </c>
      <c r="C915" s="321" t="s">
        <v>1078</v>
      </c>
      <c r="D915" s="321" t="s">
        <v>1870</v>
      </c>
      <c r="E915" s="321" t="s">
        <v>1329</v>
      </c>
      <c r="F915" s="316">
        <v>37200</v>
      </c>
      <c r="G915" s="316">
        <v>37200</v>
      </c>
      <c r="H915" s="124" t="str">
        <f t="shared" si="14"/>
        <v>0703011004М030600</v>
      </c>
    </row>
    <row r="916" spans="1:8">
      <c r="A916" s="320" t="s">
        <v>1199</v>
      </c>
      <c r="B916" s="321" t="s">
        <v>207</v>
      </c>
      <c r="C916" s="321" t="s">
        <v>1078</v>
      </c>
      <c r="D916" s="321" t="s">
        <v>1870</v>
      </c>
      <c r="E916" s="321" t="s">
        <v>1200</v>
      </c>
      <c r="F916" s="316">
        <v>37200</v>
      </c>
      <c r="G916" s="316">
        <v>37200</v>
      </c>
      <c r="H916" s="124" t="str">
        <f t="shared" si="14"/>
        <v>0703011004М030610</v>
      </c>
    </row>
    <row r="917" spans="1:8" ht="76.5">
      <c r="A917" s="320" t="s">
        <v>347</v>
      </c>
      <c r="B917" s="321" t="s">
        <v>207</v>
      </c>
      <c r="C917" s="321" t="s">
        <v>1078</v>
      </c>
      <c r="D917" s="321" t="s">
        <v>1870</v>
      </c>
      <c r="E917" s="321" t="s">
        <v>348</v>
      </c>
      <c r="F917" s="316">
        <v>37200</v>
      </c>
      <c r="G917" s="316">
        <v>37200</v>
      </c>
      <c r="H917" s="124" t="str">
        <f t="shared" si="14"/>
        <v>0703011004М030611</v>
      </c>
    </row>
    <row r="918" spans="1:8" ht="127.5">
      <c r="A918" s="320" t="s">
        <v>966</v>
      </c>
      <c r="B918" s="321" t="s">
        <v>207</v>
      </c>
      <c r="C918" s="321" t="s">
        <v>1078</v>
      </c>
      <c r="D918" s="321" t="s">
        <v>967</v>
      </c>
      <c r="E918" s="321" t="s">
        <v>1174</v>
      </c>
      <c r="F918" s="316">
        <v>274800</v>
      </c>
      <c r="G918" s="316">
        <v>274800</v>
      </c>
      <c r="H918" s="124" t="str">
        <f t="shared" si="14"/>
        <v>0703011004Э030</v>
      </c>
    </row>
    <row r="919" spans="1:8" ht="38.25">
      <c r="A919" s="320" t="s">
        <v>1328</v>
      </c>
      <c r="B919" s="321" t="s">
        <v>207</v>
      </c>
      <c r="C919" s="321" t="s">
        <v>1078</v>
      </c>
      <c r="D919" s="321" t="s">
        <v>967</v>
      </c>
      <c r="E919" s="321" t="s">
        <v>1329</v>
      </c>
      <c r="F919" s="316">
        <v>274800</v>
      </c>
      <c r="G919" s="316">
        <v>274800</v>
      </c>
      <c r="H919" s="124" t="str">
        <f t="shared" si="14"/>
        <v>0703011004Э030600</v>
      </c>
    </row>
    <row r="920" spans="1:8">
      <c r="A920" s="320" t="s">
        <v>1199</v>
      </c>
      <c r="B920" s="321" t="s">
        <v>207</v>
      </c>
      <c r="C920" s="321" t="s">
        <v>1078</v>
      </c>
      <c r="D920" s="321" t="s">
        <v>967</v>
      </c>
      <c r="E920" s="321" t="s">
        <v>1200</v>
      </c>
      <c r="F920" s="316">
        <v>274800</v>
      </c>
      <c r="G920" s="316">
        <v>274800</v>
      </c>
      <c r="H920" s="124" t="str">
        <f t="shared" si="14"/>
        <v>0703011004Э030610</v>
      </c>
    </row>
    <row r="921" spans="1:8" ht="76.5">
      <c r="A921" s="320" t="s">
        <v>347</v>
      </c>
      <c r="B921" s="321" t="s">
        <v>207</v>
      </c>
      <c r="C921" s="321" t="s">
        <v>1078</v>
      </c>
      <c r="D921" s="321" t="s">
        <v>967</v>
      </c>
      <c r="E921" s="321" t="s">
        <v>348</v>
      </c>
      <c r="F921" s="316">
        <v>274800</v>
      </c>
      <c r="G921" s="316">
        <v>274800</v>
      </c>
      <c r="H921" s="124" t="str">
        <f t="shared" si="14"/>
        <v>0703011004Э030611</v>
      </c>
    </row>
    <row r="922" spans="1:8" ht="331.5">
      <c r="A922" s="320" t="s">
        <v>1361</v>
      </c>
      <c r="B922" s="321" t="s">
        <v>207</v>
      </c>
      <c r="C922" s="321" t="s">
        <v>1078</v>
      </c>
      <c r="D922" s="321" t="s">
        <v>747</v>
      </c>
      <c r="E922" s="321" t="s">
        <v>1174</v>
      </c>
      <c r="F922" s="316">
        <v>15807800</v>
      </c>
      <c r="G922" s="316">
        <v>15807800</v>
      </c>
      <c r="H922" s="124" t="str">
        <f t="shared" si="14"/>
        <v>07030110075640</v>
      </c>
    </row>
    <row r="923" spans="1:8" ht="76.5">
      <c r="A923" s="320" t="s">
        <v>1319</v>
      </c>
      <c r="B923" s="321" t="s">
        <v>207</v>
      </c>
      <c r="C923" s="321" t="s">
        <v>1078</v>
      </c>
      <c r="D923" s="321" t="s">
        <v>747</v>
      </c>
      <c r="E923" s="321" t="s">
        <v>273</v>
      </c>
      <c r="F923" s="316">
        <v>5499648</v>
      </c>
      <c r="G923" s="316">
        <v>5499648</v>
      </c>
      <c r="H923" s="124" t="str">
        <f t="shared" si="14"/>
        <v>07030110075640100</v>
      </c>
    </row>
    <row r="924" spans="1:8" ht="25.5">
      <c r="A924" s="320" t="s">
        <v>1191</v>
      </c>
      <c r="B924" s="321" t="s">
        <v>207</v>
      </c>
      <c r="C924" s="321" t="s">
        <v>1078</v>
      </c>
      <c r="D924" s="321" t="s">
        <v>747</v>
      </c>
      <c r="E924" s="321" t="s">
        <v>133</v>
      </c>
      <c r="F924" s="316">
        <v>5499648</v>
      </c>
      <c r="G924" s="316">
        <v>5499648</v>
      </c>
      <c r="H924" s="124" t="str">
        <f t="shared" si="14"/>
        <v>07030110075640110</v>
      </c>
    </row>
    <row r="925" spans="1:8">
      <c r="A925" s="320" t="s">
        <v>1138</v>
      </c>
      <c r="B925" s="321" t="s">
        <v>207</v>
      </c>
      <c r="C925" s="321" t="s">
        <v>1078</v>
      </c>
      <c r="D925" s="321" t="s">
        <v>747</v>
      </c>
      <c r="E925" s="321" t="s">
        <v>342</v>
      </c>
      <c r="F925" s="316">
        <v>4224000</v>
      </c>
      <c r="G925" s="316">
        <v>4224000</v>
      </c>
      <c r="H925" s="124" t="str">
        <f t="shared" si="14"/>
        <v>07030110075640111</v>
      </c>
    </row>
    <row r="926" spans="1:8" ht="51">
      <c r="A926" s="320" t="s">
        <v>1139</v>
      </c>
      <c r="B926" s="321" t="s">
        <v>207</v>
      </c>
      <c r="C926" s="321" t="s">
        <v>1078</v>
      </c>
      <c r="D926" s="321" t="s">
        <v>747</v>
      </c>
      <c r="E926" s="321" t="s">
        <v>1056</v>
      </c>
      <c r="F926" s="316">
        <v>1275648</v>
      </c>
      <c r="G926" s="316">
        <v>1275648</v>
      </c>
      <c r="H926" s="124" t="str">
        <f t="shared" si="14"/>
        <v>07030110075640119</v>
      </c>
    </row>
    <row r="927" spans="1:8" ht="38.25">
      <c r="A927" s="320" t="s">
        <v>1320</v>
      </c>
      <c r="B927" s="321" t="s">
        <v>207</v>
      </c>
      <c r="C927" s="321" t="s">
        <v>1078</v>
      </c>
      <c r="D927" s="321" t="s">
        <v>747</v>
      </c>
      <c r="E927" s="321" t="s">
        <v>1321</v>
      </c>
      <c r="F927" s="316">
        <v>10308152</v>
      </c>
      <c r="G927" s="316">
        <v>10308152</v>
      </c>
      <c r="H927" s="124" t="str">
        <f t="shared" si="14"/>
        <v>07030110075640200</v>
      </c>
    </row>
    <row r="928" spans="1:8" ht="38.25">
      <c r="A928" s="320" t="s">
        <v>1197</v>
      </c>
      <c r="B928" s="321" t="s">
        <v>207</v>
      </c>
      <c r="C928" s="321" t="s">
        <v>1078</v>
      </c>
      <c r="D928" s="321" t="s">
        <v>747</v>
      </c>
      <c r="E928" s="321" t="s">
        <v>1198</v>
      </c>
      <c r="F928" s="316">
        <v>10308152</v>
      </c>
      <c r="G928" s="316">
        <v>10308152</v>
      </c>
      <c r="H928" s="124" t="str">
        <f t="shared" si="14"/>
        <v>07030110075640240</v>
      </c>
    </row>
    <row r="929" spans="1:8">
      <c r="A929" s="320" t="s">
        <v>1224</v>
      </c>
      <c r="B929" s="321" t="s">
        <v>207</v>
      </c>
      <c r="C929" s="321" t="s">
        <v>1078</v>
      </c>
      <c r="D929" s="321" t="s">
        <v>747</v>
      </c>
      <c r="E929" s="321" t="s">
        <v>329</v>
      </c>
      <c r="F929" s="316">
        <v>10308152</v>
      </c>
      <c r="G929" s="316">
        <v>10308152</v>
      </c>
      <c r="H929" s="124" t="str">
        <f t="shared" si="14"/>
        <v>07030110075640244</v>
      </c>
    </row>
    <row r="930" spans="1:8" ht="38.25">
      <c r="A930" s="320" t="s">
        <v>483</v>
      </c>
      <c r="B930" s="321" t="s">
        <v>207</v>
      </c>
      <c r="C930" s="321" t="s">
        <v>1078</v>
      </c>
      <c r="D930" s="321" t="s">
        <v>993</v>
      </c>
      <c r="E930" s="321" t="s">
        <v>1174</v>
      </c>
      <c r="F930" s="316">
        <v>80000</v>
      </c>
      <c r="G930" s="316">
        <v>80000</v>
      </c>
      <c r="H930" s="124" t="str">
        <f t="shared" si="14"/>
        <v>07030900000000</v>
      </c>
    </row>
    <row r="931" spans="1:8" ht="25.5">
      <c r="A931" s="320" t="s">
        <v>488</v>
      </c>
      <c r="B931" s="321" t="s">
        <v>207</v>
      </c>
      <c r="C931" s="321" t="s">
        <v>1078</v>
      </c>
      <c r="D931" s="321" t="s">
        <v>996</v>
      </c>
      <c r="E931" s="321" t="s">
        <v>1174</v>
      </c>
      <c r="F931" s="316">
        <v>80000</v>
      </c>
      <c r="G931" s="316">
        <v>80000</v>
      </c>
      <c r="H931" s="124" t="str">
        <f t="shared" si="14"/>
        <v>07030930000000</v>
      </c>
    </row>
    <row r="932" spans="1:8" ht="76.5">
      <c r="A932" s="320" t="s">
        <v>407</v>
      </c>
      <c r="B932" s="321" t="s">
        <v>207</v>
      </c>
      <c r="C932" s="321" t="s">
        <v>1078</v>
      </c>
      <c r="D932" s="321" t="s">
        <v>1741</v>
      </c>
      <c r="E932" s="321" t="s">
        <v>1174</v>
      </c>
      <c r="F932" s="316">
        <v>80000</v>
      </c>
      <c r="G932" s="316">
        <v>80000</v>
      </c>
      <c r="H932" s="124" t="str">
        <f t="shared" si="14"/>
        <v>07030930080000</v>
      </c>
    </row>
    <row r="933" spans="1:8" ht="38.25">
      <c r="A933" s="320" t="s">
        <v>1328</v>
      </c>
      <c r="B933" s="321" t="s">
        <v>207</v>
      </c>
      <c r="C933" s="321" t="s">
        <v>1078</v>
      </c>
      <c r="D933" s="321" t="s">
        <v>1741</v>
      </c>
      <c r="E933" s="321" t="s">
        <v>1329</v>
      </c>
      <c r="F933" s="316">
        <v>80000</v>
      </c>
      <c r="G933" s="316">
        <v>80000</v>
      </c>
      <c r="H933" s="124" t="str">
        <f t="shared" si="14"/>
        <v>07030930080000600</v>
      </c>
    </row>
    <row r="934" spans="1:8">
      <c r="A934" s="320" t="s">
        <v>1199</v>
      </c>
      <c r="B934" s="321" t="s">
        <v>207</v>
      </c>
      <c r="C934" s="321" t="s">
        <v>1078</v>
      </c>
      <c r="D934" s="321" t="s">
        <v>1741</v>
      </c>
      <c r="E934" s="321" t="s">
        <v>1200</v>
      </c>
      <c r="F934" s="316">
        <v>80000</v>
      </c>
      <c r="G934" s="316">
        <v>80000</v>
      </c>
      <c r="H934" s="124" t="str">
        <f t="shared" ref="H934:H997" si="15">CONCATENATE(C934,,D934,E934)</f>
        <v>07030930080000610</v>
      </c>
    </row>
    <row r="935" spans="1:8" ht="25.5">
      <c r="A935" s="320" t="s">
        <v>366</v>
      </c>
      <c r="B935" s="321" t="s">
        <v>207</v>
      </c>
      <c r="C935" s="321" t="s">
        <v>1078</v>
      </c>
      <c r="D935" s="321" t="s">
        <v>1741</v>
      </c>
      <c r="E935" s="321" t="s">
        <v>367</v>
      </c>
      <c r="F935" s="316">
        <v>80000</v>
      </c>
      <c r="G935" s="316">
        <v>80000</v>
      </c>
      <c r="H935" s="124" t="str">
        <f t="shared" si="15"/>
        <v>07030930080000612</v>
      </c>
    </row>
    <row r="936" spans="1:8">
      <c r="A936" s="320" t="s">
        <v>1075</v>
      </c>
      <c r="B936" s="321" t="s">
        <v>207</v>
      </c>
      <c r="C936" s="321" t="s">
        <v>365</v>
      </c>
      <c r="D936" s="321" t="s">
        <v>1174</v>
      </c>
      <c r="E936" s="321" t="s">
        <v>1174</v>
      </c>
      <c r="F936" s="316">
        <v>17204000</v>
      </c>
      <c r="G936" s="316">
        <v>17204000</v>
      </c>
      <c r="H936" s="124" t="str">
        <f t="shared" si="15"/>
        <v>0707</v>
      </c>
    </row>
    <row r="937" spans="1:8" ht="25.5">
      <c r="A937" s="320" t="s">
        <v>442</v>
      </c>
      <c r="B937" s="321" t="s">
        <v>207</v>
      </c>
      <c r="C937" s="321" t="s">
        <v>365</v>
      </c>
      <c r="D937" s="321" t="s">
        <v>971</v>
      </c>
      <c r="E937" s="321" t="s">
        <v>1174</v>
      </c>
      <c r="F937" s="316">
        <v>17204000</v>
      </c>
      <c r="G937" s="316">
        <v>17204000</v>
      </c>
      <c r="H937" s="124" t="str">
        <f t="shared" si="15"/>
        <v>07070100000000</v>
      </c>
    </row>
    <row r="938" spans="1:8" ht="38.25">
      <c r="A938" s="320" t="s">
        <v>443</v>
      </c>
      <c r="B938" s="321" t="s">
        <v>207</v>
      </c>
      <c r="C938" s="321" t="s">
        <v>365</v>
      </c>
      <c r="D938" s="321" t="s">
        <v>972</v>
      </c>
      <c r="E938" s="321" t="s">
        <v>1174</v>
      </c>
      <c r="F938" s="316">
        <v>16930910</v>
      </c>
      <c r="G938" s="316">
        <v>16930910</v>
      </c>
      <c r="H938" s="124" t="str">
        <f t="shared" si="15"/>
        <v>07070110000000</v>
      </c>
    </row>
    <row r="939" spans="1:8" ht="140.25">
      <c r="A939" s="320" t="s">
        <v>417</v>
      </c>
      <c r="B939" s="321" t="s">
        <v>207</v>
      </c>
      <c r="C939" s="321" t="s">
        <v>365</v>
      </c>
      <c r="D939" s="321" t="s">
        <v>767</v>
      </c>
      <c r="E939" s="321" t="s">
        <v>1174</v>
      </c>
      <c r="F939" s="316">
        <v>1008000</v>
      </c>
      <c r="G939" s="316">
        <v>1008000</v>
      </c>
      <c r="H939" s="124" t="str">
        <f t="shared" si="15"/>
        <v>07070110040040</v>
      </c>
    </row>
    <row r="940" spans="1:8" ht="38.25">
      <c r="A940" s="320" t="s">
        <v>1328</v>
      </c>
      <c r="B940" s="321" t="s">
        <v>207</v>
      </c>
      <c r="C940" s="321" t="s">
        <v>365</v>
      </c>
      <c r="D940" s="321" t="s">
        <v>767</v>
      </c>
      <c r="E940" s="321" t="s">
        <v>1329</v>
      </c>
      <c r="F940" s="316">
        <v>1008000</v>
      </c>
      <c r="G940" s="316">
        <v>1008000</v>
      </c>
      <c r="H940" s="124" t="str">
        <f t="shared" si="15"/>
        <v>07070110040040600</v>
      </c>
    </row>
    <row r="941" spans="1:8">
      <c r="A941" s="320" t="s">
        <v>1199</v>
      </c>
      <c r="B941" s="321" t="s">
        <v>207</v>
      </c>
      <c r="C941" s="321" t="s">
        <v>365</v>
      </c>
      <c r="D941" s="321" t="s">
        <v>767</v>
      </c>
      <c r="E941" s="321" t="s">
        <v>1200</v>
      </c>
      <c r="F941" s="316">
        <v>1008000</v>
      </c>
      <c r="G941" s="316">
        <v>1008000</v>
      </c>
      <c r="H941" s="124" t="str">
        <f t="shared" si="15"/>
        <v>07070110040040610</v>
      </c>
    </row>
    <row r="942" spans="1:8" ht="76.5">
      <c r="A942" s="320" t="s">
        <v>347</v>
      </c>
      <c r="B942" s="321" t="s">
        <v>207</v>
      </c>
      <c r="C942" s="321" t="s">
        <v>365</v>
      </c>
      <c r="D942" s="321" t="s">
        <v>767</v>
      </c>
      <c r="E942" s="321" t="s">
        <v>348</v>
      </c>
      <c r="F942" s="316">
        <v>1008000</v>
      </c>
      <c r="G942" s="316">
        <v>1008000</v>
      </c>
      <c r="H942" s="124" t="str">
        <f t="shared" si="15"/>
        <v>07070110040040611</v>
      </c>
    </row>
    <row r="943" spans="1:8" ht="191.25">
      <c r="A943" s="320" t="s">
        <v>418</v>
      </c>
      <c r="B943" s="321" t="s">
        <v>207</v>
      </c>
      <c r="C943" s="321" t="s">
        <v>365</v>
      </c>
      <c r="D943" s="321" t="s">
        <v>768</v>
      </c>
      <c r="E943" s="321" t="s">
        <v>1174</v>
      </c>
      <c r="F943" s="316">
        <v>850000</v>
      </c>
      <c r="G943" s="316">
        <v>850000</v>
      </c>
      <c r="H943" s="124" t="str">
        <f t="shared" si="15"/>
        <v>07070110041040</v>
      </c>
    </row>
    <row r="944" spans="1:8" ht="38.25">
      <c r="A944" s="320" t="s">
        <v>1328</v>
      </c>
      <c r="B944" s="321" t="s">
        <v>207</v>
      </c>
      <c r="C944" s="321" t="s">
        <v>365</v>
      </c>
      <c r="D944" s="321" t="s">
        <v>768</v>
      </c>
      <c r="E944" s="321" t="s">
        <v>1329</v>
      </c>
      <c r="F944" s="316">
        <v>850000</v>
      </c>
      <c r="G944" s="316">
        <v>850000</v>
      </c>
      <c r="H944" s="124" t="str">
        <f t="shared" si="15"/>
        <v>07070110041040600</v>
      </c>
    </row>
    <row r="945" spans="1:8">
      <c r="A945" s="320" t="s">
        <v>1199</v>
      </c>
      <c r="B945" s="321" t="s">
        <v>207</v>
      </c>
      <c r="C945" s="321" t="s">
        <v>365</v>
      </c>
      <c r="D945" s="321" t="s">
        <v>768</v>
      </c>
      <c r="E945" s="321" t="s">
        <v>1200</v>
      </c>
      <c r="F945" s="316">
        <v>850000</v>
      </c>
      <c r="G945" s="316">
        <v>850000</v>
      </c>
      <c r="H945" s="124" t="str">
        <f t="shared" si="15"/>
        <v>07070110041040610</v>
      </c>
    </row>
    <row r="946" spans="1:8" ht="76.5">
      <c r="A946" s="320" t="s">
        <v>347</v>
      </c>
      <c r="B946" s="321" t="s">
        <v>207</v>
      </c>
      <c r="C946" s="321" t="s">
        <v>365</v>
      </c>
      <c r="D946" s="321" t="s">
        <v>768</v>
      </c>
      <c r="E946" s="321" t="s">
        <v>348</v>
      </c>
      <c r="F946" s="316">
        <v>850000</v>
      </c>
      <c r="G946" s="316">
        <v>850000</v>
      </c>
      <c r="H946" s="124" t="str">
        <f t="shared" si="15"/>
        <v>07070110041040611</v>
      </c>
    </row>
    <row r="947" spans="1:8" ht="153">
      <c r="A947" s="320" t="s">
        <v>769</v>
      </c>
      <c r="B947" s="321" t="s">
        <v>207</v>
      </c>
      <c r="C947" s="321" t="s">
        <v>365</v>
      </c>
      <c r="D947" s="321" t="s">
        <v>770</v>
      </c>
      <c r="E947" s="321" t="s">
        <v>1174</v>
      </c>
      <c r="F947" s="316">
        <v>93000</v>
      </c>
      <c r="G947" s="316">
        <v>93000</v>
      </c>
      <c r="H947" s="124" t="str">
        <f t="shared" si="15"/>
        <v>07070110047040</v>
      </c>
    </row>
    <row r="948" spans="1:8" ht="38.25">
      <c r="A948" s="320" t="s">
        <v>1328</v>
      </c>
      <c r="B948" s="321" t="s">
        <v>207</v>
      </c>
      <c r="C948" s="321" t="s">
        <v>365</v>
      </c>
      <c r="D948" s="321" t="s">
        <v>770</v>
      </c>
      <c r="E948" s="321" t="s">
        <v>1329</v>
      </c>
      <c r="F948" s="316">
        <v>93000</v>
      </c>
      <c r="G948" s="316">
        <v>93000</v>
      </c>
      <c r="H948" s="124" t="str">
        <f t="shared" si="15"/>
        <v>07070110047040600</v>
      </c>
    </row>
    <row r="949" spans="1:8">
      <c r="A949" s="320" t="s">
        <v>1199</v>
      </c>
      <c r="B949" s="321" t="s">
        <v>207</v>
      </c>
      <c r="C949" s="321" t="s">
        <v>365</v>
      </c>
      <c r="D949" s="321" t="s">
        <v>770</v>
      </c>
      <c r="E949" s="321" t="s">
        <v>1200</v>
      </c>
      <c r="F949" s="316">
        <v>93000</v>
      </c>
      <c r="G949" s="316">
        <v>93000</v>
      </c>
      <c r="H949" s="124" t="str">
        <f t="shared" si="15"/>
        <v>07070110047040610</v>
      </c>
    </row>
    <row r="950" spans="1:8" ht="25.5">
      <c r="A950" s="320" t="s">
        <v>366</v>
      </c>
      <c r="B950" s="321" t="s">
        <v>207</v>
      </c>
      <c r="C950" s="321" t="s">
        <v>365</v>
      </c>
      <c r="D950" s="321" t="s">
        <v>770</v>
      </c>
      <c r="E950" s="321" t="s">
        <v>367</v>
      </c>
      <c r="F950" s="316">
        <v>93000</v>
      </c>
      <c r="G950" s="316">
        <v>93000</v>
      </c>
      <c r="H950" s="124" t="str">
        <f t="shared" si="15"/>
        <v>07070110047040612</v>
      </c>
    </row>
    <row r="951" spans="1:8" ht="153">
      <c r="A951" s="320" t="s">
        <v>1149</v>
      </c>
      <c r="B951" s="321" t="s">
        <v>207</v>
      </c>
      <c r="C951" s="321" t="s">
        <v>365</v>
      </c>
      <c r="D951" s="321" t="s">
        <v>1150</v>
      </c>
      <c r="E951" s="321" t="s">
        <v>1174</v>
      </c>
      <c r="F951" s="316">
        <v>59000</v>
      </c>
      <c r="G951" s="316">
        <v>59000</v>
      </c>
      <c r="H951" s="124" t="str">
        <f t="shared" si="15"/>
        <v>0707011004Г040</v>
      </c>
    </row>
    <row r="952" spans="1:8" ht="38.25">
      <c r="A952" s="320" t="s">
        <v>1328</v>
      </c>
      <c r="B952" s="321" t="s">
        <v>207</v>
      </c>
      <c r="C952" s="321" t="s">
        <v>365</v>
      </c>
      <c r="D952" s="321" t="s">
        <v>1150</v>
      </c>
      <c r="E952" s="321" t="s">
        <v>1329</v>
      </c>
      <c r="F952" s="316">
        <v>59000</v>
      </c>
      <c r="G952" s="316">
        <v>59000</v>
      </c>
      <c r="H952" s="124" t="str">
        <f t="shared" si="15"/>
        <v>0707011004Г040600</v>
      </c>
    </row>
    <row r="953" spans="1:8">
      <c r="A953" s="320" t="s">
        <v>1199</v>
      </c>
      <c r="B953" s="321" t="s">
        <v>207</v>
      </c>
      <c r="C953" s="321" t="s">
        <v>365</v>
      </c>
      <c r="D953" s="321" t="s">
        <v>1150</v>
      </c>
      <c r="E953" s="321" t="s">
        <v>1200</v>
      </c>
      <c r="F953" s="316">
        <v>59000</v>
      </c>
      <c r="G953" s="316">
        <v>59000</v>
      </c>
      <c r="H953" s="124" t="str">
        <f t="shared" si="15"/>
        <v>0707011004Г040610</v>
      </c>
    </row>
    <row r="954" spans="1:8" ht="76.5">
      <c r="A954" s="320" t="s">
        <v>347</v>
      </c>
      <c r="B954" s="321" t="s">
        <v>207</v>
      </c>
      <c r="C954" s="321" t="s">
        <v>365</v>
      </c>
      <c r="D954" s="321" t="s">
        <v>1150</v>
      </c>
      <c r="E954" s="321" t="s">
        <v>348</v>
      </c>
      <c r="F954" s="316">
        <v>59000</v>
      </c>
      <c r="G954" s="316">
        <v>59000</v>
      </c>
      <c r="H954" s="124" t="str">
        <f t="shared" si="15"/>
        <v>0707011004Г040611</v>
      </c>
    </row>
    <row r="955" spans="1:8" ht="165.75">
      <c r="A955" s="320" t="s">
        <v>1871</v>
      </c>
      <c r="B955" s="321" t="s">
        <v>207</v>
      </c>
      <c r="C955" s="321" t="s">
        <v>365</v>
      </c>
      <c r="D955" s="321" t="s">
        <v>1872</v>
      </c>
      <c r="E955" s="321" t="s">
        <v>1174</v>
      </c>
      <c r="F955" s="316">
        <v>47750</v>
      </c>
      <c r="G955" s="316">
        <v>47750</v>
      </c>
      <c r="H955" s="124" t="str">
        <f t="shared" si="15"/>
        <v>0707011004М040</v>
      </c>
    </row>
    <row r="956" spans="1:8" ht="38.25">
      <c r="A956" s="320" t="s">
        <v>1328</v>
      </c>
      <c r="B956" s="321" t="s">
        <v>207</v>
      </c>
      <c r="C956" s="321" t="s">
        <v>365</v>
      </c>
      <c r="D956" s="321" t="s">
        <v>1872</v>
      </c>
      <c r="E956" s="321" t="s">
        <v>1329</v>
      </c>
      <c r="F956" s="316">
        <v>47750</v>
      </c>
      <c r="G956" s="316">
        <v>47750</v>
      </c>
      <c r="H956" s="124" t="str">
        <f t="shared" si="15"/>
        <v>0707011004М040600</v>
      </c>
    </row>
    <row r="957" spans="1:8">
      <c r="A957" s="320" t="s">
        <v>1199</v>
      </c>
      <c r="B957" s="321" t="s">
        <v>207</v>
      </c>
      <c r="C957" s="321" t="s">
        <v>365</v>
      </c>
      <c r="D957" s="321" t="s">
        <v>1872</v>
      </c>
      <c r="E957" s="321" t="s">
        <v>1200</v>
      </c>
      <c r="F957" s="316">
        <v>47750</v>
      </c>
      <c r="G957" s="316">
        <v>47750</v>
      </c>
      <c r="H957" s="124" t="str">
        <f t="shared" si="15"/>
        <v>0707011004М040610</v>
      </c>
    </row>
    <row r="958" spans="1:8" ht="76.5">
      <c r="A958" s="320" t="s">
        <v>347</v>
      </c>
      <c r="B958" s="321" t="s">
        <v>207</v>
      </c>
      <c r="C958" s="321" t="s">
        <v>365</v>
      </c>
      <c r="D958" s="321" t="s">
        <v>1872</v>
      </c>
      <c r="E958" s="321" t="s">
        <v>348</v>
      </c>
      <c r="F958" s="316">
        <v>47750</v>
      </c>
      <c r="G958" s="316">
        <v>47750</v>
      </c>
      <c r="H958" s="124" t="str">
        <f t="shared" si="15"/>
        <v>0707011004М040611</v>
      </c>
    </row>
    <row r="959" spans="1:8" ht="140.25">
      <c r="A959" s="320" t="s">
        <v>1151</v>
      </c>
      <c r="B959" s="321" t="s">
        <v>207</v>
      </c>
      <c r="C959" s="321" t="s">
        <v>365</v>
      </c>
      <c r="D959" s="321" t="s">
        <v>1152</v>
      </c>
      <c r="E959" s="321" t="s">
        <v>1174</v>
      </c>
      <c r="F959" s="316">
        <v>153000</v>
      </c>
      <c r="G959" s="316">
        <v>153000</v>
      </c>
      <c r="H959" s="124" t="str">
        <f t="shared" si="15"/>
        <v>0707011004Э040</v>
      </c>
    </row>
    <row r="960" spans="1:8" ht="38.25">
      <c r="A960" s="320" t="s">
        <v>1328</v>
      </c>
      <c r="B960" s="321" t="s">
        <v>207</v>
      </c>
      <c r="C960" s="321" t="s">
        <v>365</v>
      </c>
      <c r="D960" s="321" t="s">
        <v>1152</v>
      </c>
      <c r="E960" s="321" t="s">
        <v>1329</v>
      </c>
      <c r="F960" s="316">
        <v>153000</v>
      </c>
      <c r="G960" s="316">
        <v>153000</v>
      </c>
      <c r="H960" s="124" t="str">
        <f t="shared" si="15"/>
        <v>0707011004Э040600</v>
      </c>
    </row>
    <row r="961" spans="1:8">
      <c r="A961" s="320" t="s">
        <v>1199</v>
      </c>
      <c r="B961" s="321" t="s">
        <v>207</v>
      </c>
      <c r="C961" s="321" t="s">
        <v>365</v>
      </c>
      <c r="D961" s="321" t="s">
        <v>1152</v>
      </c>
      <c r="E961" s="321" t="s">
        <v>1200</v>
      </c>
      <c r="F961" s="316">
        <v>153000</v>
      </c>
      <c r="G961" s="316">
        <v>153000</v>
      </c>
      <c r="H961" s="124" t="str">
        <f t="shared" si="15"/>
        <v>0707011004Э040610</v>
      </c>
    </row>
    <row r="962" spans="1:8" ht="76.5">
      <c r="A962" s="320" t="s">
        <v>347</v>
      </c>
      <c r="B962" s="321" t="s">
        <v>207</v>
      </c>
      <c r="C962" s="321" t="s">
        <v>365</v>
      </c>
      <c r="D962" s="321" t="s">
        <v>1152</v>
      </c>
      <c r="E962" s="321" t="s">
        <v>348</v>
      </c>
      <c r="F962" s="316">
        <v>153000</v>
      </c>
      <c r="G962" s="316">
        <v>153000</v>
      </c>
      <c r="H962" s="124" t="str">
        <f t="shared" si="15"/>
        <v>0707011004Э040611</v>
      </c>
    </row>
    <row r="963" spans="1:8" ht="89.25">
      <c r="A963" s="320" t="s">
        <v>1189</v>
      </c>
      <c r="B963" s="321" t="s">
        <v>207</v>
      </c>
      <c r="C963" s="321" t="s">
        <v>365</v>
      </c>
      <c r="D963" s="321" t="s">
        <v>1190</v>
      </c>
      <c r="E963" s="321" t="s">
        <v>1174</v>
      </c>
      <c r="F963" s="316">
        <v>11850300</v>
      </c>
      <c r="G963" s="316">
        <v>11850300</v>
      </c>
      <c r="H963" s="124" t="str">
        <f t="shared" si="15"/>
        <v>07070110076490</v>
      </c>
    </row>
    <row r="964" spans="1:8" ht="38.25">
      <c r="A964" s="320" t="s">
        <v>1320</v>
      </c>
      <c r="B964" s="321" t="s">
        <v>207</v>
      </c>
      <c r="C964" s="321" t="s">
        <v>365</v>
      </c>
      <c r="D964" s="321" t="s">
        <v>1190</v>
      </c>
      <c r="E964" s="321" t="s">
        <v>1321</v>
      </c>
      <c r="F964" s="316">
        <v>7633100</v>
      </c>
      <c r="G964" s="316">
        <v>7633100</v>
      </c>
      <c r="H964" s="124" t="str">
        <f t="shared" si="15"/>
        <v>07070110076490200</v>
      </c>
    </row>
    <row r="965" spans="1:8" ht="38.25">
      <c r="A965" s="320" t="s">
        <v>1197</v>
      </c>
      <c r="B965" s="321" t="s">
        <v>207</v>
      </c>
      <c r="C965" s="321" t="s">
        <v>365</v>
      </c>
      <c r="D965" s="321" t="s">
        <v>1190</v>
      </c>
      <c r="E965" s="321" t="s">
        <v>1198</v>
      </c>
      <c r="F965" s="316">
        <v>7633100</v>
      </c>
      <c r="G965" s="316">
        <v>7633100</v>
      </c>
      <c r="H965" s="124" t="str">
        <f t="shared" si="15"/>
        <v>07070110076490240</v>
      </c>
    </row>
    <row r="966" spans="1:8">
      <c r="A966" s="320" t="s">
        <v>1224</v>
      </c>
      <c r="B966" s="321" t="s">
        <v>207</v>
      </c>
      <c r="C966" s="321" t="s">
        <v>365</v>
      </c>
      <c r="D966" s="321" t="s">
        <v>1190</v>
      </c>
      <c r="E966" s="321" t="s">
        <v>329</v>
      </c>
      <c r="F966" s="316">
        <v>7633100</v>
      </c>
      <c r="G966" s="316">
        <v>7633100</v>
      </c>
      <c r="H966" s="124" t="str">
        <f t="shared" si="15"/>
        <v>07070110076490244</v>
      </c>
    </row>
    <row r="967" spans="1:8" ht="38.25">
      <c r="A967" s="320" t="s">
        <v>1328</v>
      </c>
      <c r="B967" s="321" t="s">
        <v>207</v>
      </c>
      <c r="C967" s="321" t="s">
        <v>365</v>
      </c>
      <c r="D967" s="321" t="s">
        <v>1190</v>
      </c>
      <c r="E967" s="321" t="s">
        <v>1329</v>
      </c>
      <c r="F967" s="316">
        <v>4217200</v>
      </c>
      <c r="G967" s="316">
        <v>4217200</v>
      </c>
      <c r="H967" s="124" t="str">
        <f t="shared" si="15"/>
        <v>07070110076490600</v>
      </c>
    </row>
    <row r="968" spans="1:8">
      <c r="A968" s="320" t="s">
        <v>1199</v>
      </c>
      <c r="B968" s="321" t="s">
        <v>207</v>
      </c>
      <c r="C968" s="321" t="s">
        <v>365</v>
      </c>
      <c r="D968" s="321" t="s">
        <v>1190</v>
      </c>
      <c r="E968" s="321" t="s">
        <v>1200</v>
      </c>
      <c r="F968" s="316">
        <v>4217200</v>
      </c>
      <c r="G968" s="316">
        <v>4217200</v>
      </c>
      <c r="H968" s="124" t="str">
        <f t="shared" si="15"/>
        <v>07070110076490610</v>
      </c>
    </row>
    <row r="969" spans="1:8" ht="76.5">
      <c r="A969" s="320" t="s">
        <v>347</v>
      </c>
      <c r="B969" s="321" t="s">
        <v>207</v>
      </c>
      <c r="C969" s="321" t="s">
        <v>365</v>
      </c>
      <c r="D969" s="321" t="s">
        <v>1190</v>
      </c>
      <c r="E969" s="321" t="s">
        <v>348</v>
      </c>
      <c r="F969" s="316">
        <v>4217200</v>
      </c>
      <c r="G969" s="316">
        <v>4217200</v>
      </c>
      <c r="H969" s="124" t="str">
        <f t="shared" si="15"/>
        <v>07070110076490611</v>
      </c>
    </row>
    <row r="970" spans="1:8" ht="89.25">
      <c r="A970" s="320" t="s">
        <v>393</v>
      </c>
      <c r="B970" s="321" t="s">
        <v>207</v>
      </c>
      <c r="C970" s="321" t="s">
        <v>365</v>
      </c>
      <c r="D970" s="321" t="s">
        <v>776</v>
      </c>
      <c r="E970" s="321" t="s">
        <v>1174</v>
      </c>
      <c r="F970" s="316">
        <v>2511500</v>
      </c>
      <c r="G970" s="316">
        <v>2511500</v>
      </c>
      <c r="H970" s="124" t="str">
        <f t="shared" si="15"/>
        <v>07070110080030</v>
      </c>
    </row>
    <row r="971" spans="1:8" ht="38.25">
      <c r="A971" s="320" t="s">
        <v>1320</v>
      </c>
      <c r="B971" s="321" t="s">
        <v>207</v>
      </c>
      <c r="C971" s="321" t="s">
        <v>365</v>
      </c>
      <c r="D971" s="321" t="s">
        <v>776</v>
      </c>
      <c r="E971" s="321" t="s">
        <v>1321</v>
      </c>
      <c r="F971" s="316">
        <v>1246500</v>
      </c>
      <c r="G971" s="316">
        <v>1246500</v>
      </c>
      <c r="H971" s="124" t="str">
        <f t="shared" si="15"/>
        <v>07070110080030200</v>
      </c>
    </row>
    <row r="972" spans="1:8" ht="38.25">
      <c r="A972" s="320" t="s">
        <v>1197</v>
      </c>
      <c r="B972" s="321" t="s">
        <v>207</v>
      </c>
      <c r="C972" s="321" t="s">
        <v>365</v>
      </c>
      <c r="D972" s="321" t="s">
        <v>776</v>
      </c>
      <c r="E972" s="321" t="s">
        <v>1198</v>
      </c>
      <c r="F972" s="316">
        <v>1246500</v>
      </c>
      <c r="G972" s="316">
        <v>1246500</v>
      </c>
      <c r="H972" s="124" t="str">
        <f t="shared" si="15"/>
        <v>07070110080030240</v>
      </c>
    </row>
    <row r="973" spans="1:8">
      <c r="A973" s="320" t="s">
        <v>1224</v>
      </c>
      <c r="B973" s="321" t="s">
        <v>207</v>
      </c>
      <c r="C973" s="321" t="s">
        <v>365</v>
      </c>
      <c r="D973" s="321" t="s">
        <v>776</v>
      </c>
      <c r="E973" s="321" t="s">
        <v>329</v>
      </c>
      <c r="F973" s="316">
        <v>1246500</v>
      </c>
      <c r="G973" s="316">
        <v>1246500</v>
      </c>
      <c r="H973" s="124" t="str">
        <f t="shared" si="15"/>
        <v>07070110080030244</v>
      </c>
    </row>
    <row r="974" spans="1:8" ht="38.25">
      <c r="A974" s="320" t="s">
        <v>1328</v>
      </c>
      <c r="B974" s="321" t="s">
        <v>207</v>
      </c>
      <c r="C974" s="321" t="s">
        <v>365</v>
      </c>
      <c r="D974" s="321" t="s">
        <v>776</v>
      </c>
      <c r="E974" s="321" t="s">
        <v>1329</v>
      </c>
      <c r="F974" s="316">
        <v>1265000</v>
      </c>
      <c r="G974" s="316">
        <v>1265000</v>
      </c>
      <c r="H974" s="124" t="str">
        <f t="shared" si="15"/>
        <v>07070110080030600</v>
      </c>
    </row>
    <row r="975" spans="1:8">
      <c r="A975" s="320" t="s">
        <v>1199</v>
      </c>
      <c r="B975" s="321" t="s">
        <v>207</v>
      </c>
      <c r="C975" s="321" t="s">
        <v>365</v>
      </c>
      <c r="D975" s="321" t="s">
        <v>776</v>
      </c>
      <c r="E975" s="321" t="s">
        <v>1200</v>
      </c>
      <c r="F975" s="316">
        <v>1265000</v>
      </c>
      <c r="G975" s="316">
        <v>1265000</v>
      </c>
      <c r="H975" s="124" t="str">
        <f t="shared" si="15"/>
        <v>07070110080030610</v>
      </c>
    </row>
    <row r="976" spans="1:8" ht="76.5">
      <c r="A976" s="320" t="s">
        <v>347</v>
      </c>
      <c r="B976" s="321" t="s">
        <v>207</v>
      </c>
      <c r="C976" s="321" t="s">
        <v>365</v>
      </c>
      <c r="D976" s="321" t="s">
        <v>776</v>
      </c>
      <c r="E976" s="321" t="s">
        <v>348</v>
      </c>
      <c r="F976" s="316">
        <v>1265000</v>
      </c>
      <c r="G976" s="316">
        <v>1265000</v>
      </c>
      <c r="H976" s="124" t="str">
        <f t="shared" si="15"/>
        <v>07070110080030611</v>
      </c>
    </row>
    <row r="977" spans="1:8" ht="229.5">
      <c r="A977" s="320" t="s">
        <v>1482</v>
      </c>
      <c r="B977" s="321" t="s">
        <v>207</v>
      </c>
      <c r="C977" s="321" t="s">
        <v>365</v>
      </c>
      <c r="D977" s="321" t="s">
        <v>774</v>
      </c>
      <c r="E977" s="321" t="s">
        <v>1174</v>
      </c>
      <c r="F977" s="316">
        <v>358360</v>
      </c>
      <c r="G977" s="316">
        <v>358360</v>
      </c>
      <c r="H977" s="124" t="str">
        <f t="shared" si="15"/>
        <v>070701100S3970</v>
      </c>
    </row>
    <row r="978" spans="1:8" ht="38.25">
      <c r="A978" s="320" t="s">
        <v>1328</v>
      </c>
      <c r="B978" s="321" t="s">
        <v>207</v>
      </c>
      <c r="C978" s="321" t="s">
        <v>365</v>
      </c>
      <c r="D978" s="321" t="s">
        <v>774</v>
      </c>
      <c r="E978" s="321" t="s">
        <v>1329</v>
      </c>
      <c r="F978" s="316">
        <v>358360</v>
      </c>
      <c r="G978" s="316">
        <v>358360</v>
      </c>
      <c r="H978" s="124" t="str">
        <f t="shared" si="15"/>
        <v>070701100S3970600</v>
      </c>
    </row>
    <row r="979" spans="1:8">
      <c r="A979" s="320" t="s">
        <v>1199</v>
      </c>
      <c r="B979" s="321" t="s">
        <v>207</v>
      </c>
      <c r="C979" s="321" t="s">
        <v>365</v>
      </c>
      <c r="D979" s="321" t="s">
        <v>774</v>
      </c>
      <c r="E979" s="321" t="s">
        <v>1200</v>
      </c>
      <c r="F979" s="316">
        <v>358360</v>
      </c>
      <c r="G979" s="316">
        <v>358360</v>
      </c>
      <c r="H979" s="124" t="str">
        <f t="shared" si="15"/>
        <v>070701100S3970610</v>
      </c>
    </row>
    <row r="980" spans="1:8" ht="76.5">
      <c r="A980" s="320" t="s">
        <v>347</v>
      </c>
      <c r="B980" s="321" t="s">
        <v>207</v>
      </c>
      <c r="C980" s="321" t="s">
        <v>365</v>
      </c>
      <c r="D980" s="321" t="s">
        <v>774</v>
      </c>
      <c r="E980" s="321" t="s">
        <v>348</v>
      </c>
      <c r="F980" s="316">
        <v>358360</v>
      </c>
      <c r="G980" s="316">
        <v>358360</v>
      </c>
      <c r="H980" s="124" t="str">
        <f t="shared" si="15"/>
        <v>070701100S3970611</v>
      </c>
    </row>
    <row r="981" spans="1:8" ht="38.25">
      <c r="A981" s="320" t="s">
        <v>615</v>
      </c>
      <c r="B981" s="321" t="s">
        <v>207</v>
      </c>
      <c r="C981" s="321" t="s">
        <v>365</v>
      </c>
      <c r="D981" s="321" t="s">
        <v>973</v>
      </c>
      <c r="E981" s="321" t="s">
        <v>1174</v>
      </c>
      <c r="F981" s="316">
        <v>273090</v>
      </c>
      <c r="G981" s="316">
        <v>273090</v>
      </c>
      <c r="H981" s="124" t="str">
        <f t="shared" si="15"/>
        <v>07070130000000</v>
      </c>
    </row>
    <row r="982" spans="1:8" ht="89.25">
      <c r="A982" s="320" t="s">
        <v>607</v>
      </c>
      <c r="B982" s="321" t="s">
        <v>207</v>
      </c>
      <c r="C982" s="321" t="s">
        <v>365</v>
      </c>
      <c r="D982" s="321" t="s">
        <v>1742</v>
      </c>
      <c r="E982" s="321" t="s">
        <v>1174</v>
      </c>
      <c r="F982" s="316">
        <v>73090</v>
      </c>
      <c r="G982" s="316">
        <v>73090</v>
      </c>
      <c r="H982" s="124" t="str">
        <f t="shared" si="15"/>
        <v>07070130080030</v>
      </c>
    </row>
    <row r="983" spans="1:8" ht="76.5">
      <c r="A983" s="320" t="s">
        <v>1319</v>
      </c>
      <c r="B983" s="321" t="s">
        <v>207</v>
      </c>
      <c r="C983" s="321" t="s">
        <v>365</v>
      </c>
      <c r="D983" s="321" t="s">
        <v>1742</v>
      </c>
      <c r="E983" s="321" t="s">
        <v>273</v>
      </c>
      <c r="F983" s="316">
        <v>69590</v>
      </c>
      <c r="G983" s="316">
        <v>69590</v>
      </c>
      <c r="H983" s="124" t="str">
        <f t="shared" si="15"/>
        <v>07070130080030100</v>
      </c>
    </row>
    <row r="984" spans="1:8" ht="25.5">
      <c r="A984" s="320" t="s">
        <v>1191</v>
      </c>
      <c r="B984" s="321" t="s">
        <v>207</v>
      </c>
      <c r="C984" s="321" t="s">
        <v>365</v>
      </c>
      <c r="D984" s="321" t="s">
        <v>1742</v>
      </c>
      <c r="E984" s="321" t="s">
        <v>133</v>
      </c>
      <c r="F984" s="316">
        <v>69590</v>
      </c>
      <c r="G984" s="316">
        <v>69590</v>
      </c>
      <c r="H984" s="124" t="str">
        <f t="shared" si="15"/>
        <v>07070130080030110</v>
      </c>
    </row>
    <row r="985" spans="1:8">
      <c r="A985" s="320" t="s">
        <v>1138</v>
      </c>
      <c r="B985" s="321" t="s">
        <v>207</v>
      </c>
      <c r="C985" s="321" t="s">
        <v>365</v>
      </c>
      <c r="D985" s="321" t="s">
        <v>1742</v>
      </c>
      <c r="E985" s="321" t="s">
        <v>342</v>
      </c>
      <c r="F985" s="316">
        <v>53449</v>
      </c>
      <c r="G985" s="316">
        <v>53449</v>
      </c>
      <c r="H985" s="124" t="str">
        <f t="shared" si="15"/>
        <v>07070130080030111</v>
      </c>
    </row>
    <row r="986" spans="1:8" ht="51">
      <c r="A986" s="320" t="s">
        <v>1139</v>
      </c>
      <c r="B986" s="321" t="s">
        <v>207</v>
      </c>
      <c r="C986" s="321" t="s">
        <v>365</v>
      </c>
      <c r="D986" s="321" t="s">
        <v>1742</v>
      </c>
      <c r="E986" s="321" t="s">
        <v>1056</v>
      </c>
      <c r="F986" s="316">
        <v>16141</v>
      </c>
      <c r="G986" s="316">
        <v>16141</v>
      </c>
      <c r="H986" s="124" t="str">
        <f t="shared" si="15"/>
        <v>07070130080030119</v>
      </c>
    </row>
    <row r="987" spans="1:8" ht="38.25">
      <c r="A987" s="320" t="s">
        <v>1320</v>
      </c>
      <c r="B987" s="321" t="s">
        <v>207</v>
      </c>
      <c r="C987" s="321" t="s">
        <v>365</v>
      </c>
      <c r="D987" s="321" t="s">
        <v>1742</v>
      </c>
      <c r="E987" s="321" t="s">
        <v>1321</v>
      </c>
      <c r="F987" s="316">
        <v>3500</v>
      </c>
      <c r="G987" s="316">
        <v>3500</v>
      </c>
      <c r="H987" s="124" t="str">
        <f t="shared" si="15"/>
        <v>07070130080030200</v>
      </c>
    </row>
    <row r="988" spans="1:8" ht="38.25">
      <c r="A988" s="320" t="s">
        <v>1197</v>
      </c>
      <c r="B988" s="321" t="s">
        <v>207</v>
      </c>
      <c r="C988" s="321" t="s">
        <v>365</v>
      </c>
      <c r="D988" s="321" t="s">
        <v>1742</v>
      </c>
      <c r="E988" s="321" t="s">
        <v>1198</v>
      </c>
      <c r="F988" s="316">
        <v>3500</v>
      </c>
      <c r="G988" s="316">
        <v>3500</v>
      </c>
      <c r="H988" s="124" t="str">
        <f t="shared" si="15"/>
        <v>07070130080030240</v>
      </c>
    </row>
    <row r="989" spans="1:8">
      <c r="A989" s="320" t="s">
        <v>1224</v>
      </c>
      <c r="B989" s="321" t="s">
        <v>207</v>
      </c>
      <c r="C989" s="321" t="s">
        <v>365</v>
      </c>
      <c r="D989" s="321" t="s">
        <v>1742</v>
      </c>
      <c r="E989" s="321" t="s">
        <v>329</v>
      </c>
      <c r="F989" s="316">
        <v>3500</v>
      </c>
      <c r="G989" s="316">
        <v>3500</v>
      </c>
      <c r="H989" s="124" t="str">
        <f t="shared" si="15"/>
        <v>07070130080030244</v>
      </c>
    </row>
    <row r="990" spans="1:8" ht="114.75">
      <c r="A990" s="320" t="s">
        <v>608</v>
      </c>
      <c r="B990" s="321" t="s">
        <v>207</v>
      </c>
      <c r="C990" s="321" t="s">
        <v>365</v>
      </c>
      <c r="D990" s="321" t="s">
        <v>1743</v>
      </c>
      <c r="E990" s="321" t="s">
        <v>1174</v>
      </c>
      <c r="F990" s="316">
        <v>200000</v>
      </c>
      <c r="G990" s="316">
        <v>200000</v>
      </c>
      <c r="H990" s="124" t="str">
        <f t="shared" si="15"/>
        <v>0707013008П030</v>
      </c>
    </row>
    <row r="991" spans="1:8" ht="38.25">
      <c r="A991" s="320" t="s">
        <v>1320</v>
      </c>
      <c r="B991" s="321" t="s">
        <v>207</v>
      </c>
      <c r="C991" s="321" t="s">
        <v>365</v>
      </c>
      <c r="D991" s="321" t="s">
        <v>1743</v>
      </c>
      <c r="E991" s="321" t="s">
        <v>1321</v>
      </c>
      <c r="F991" s="316">
        <v>200000</v>
      </c>
      <c r="G991" s="316">
        <v>200000</v>
      </c>
      <c r="H991" s="124" t="str">
        <f t="shared" si="15"/>
        <v>0707013008П030200</v>
      </c>
    </row>
    <row r="992" spans="1:8" ht="38.25">
      <c r="A992" s="320" t="s">
        <v>1197</v>
      </c>
      <c r="B992" s="321" t="s">
        <v>207</v>
      </c>
      <c r="C992" s="321" t="s">
        <v>365</v>
      </c>
      <c r="D992" s="321" t="s">
        <v>1743</v>
      </c>
      <c r="E992" s="321" t="s">
        <v>1198</v>
      </c>
      <c r="F992" s="316">
        <v>200000</v>
      </c>
      <c r="G992" s="316">
        <v>200000</v>
      </c>
      <c r="H992" s="124" t="str">
        <f t="shared" si="15"/>
        <v>0707013008П030240</v>
      </c>
    </row>
    <row r="993" spans="1:8">
      <c r="A993" s="320" t="s">
        <v>1224</v>
      </c>
      <c r="B993" s="321" t="s">
        <v>207</v>
      </c>
      <c r="C993" s="321" t="s">
        <v>365</v>
      </c>
      <c r="D993" s="321" t="s">
        <v>1743</v>
      </c>
      <c r="E993" s="321" t="s">
        <v>329</v>
      </c>
      <c r="F993" s="316">
        <v>200000</v>
      </c>
      <c r="G993" s="316">
        <v>200000</v>
      </c>
      <c r="H993" s="124" t="str">
        <f t="shared" si="15"/>
        <v>0707013008П030244</v>
      </c>
    </row>
    <row r="994" spans="1:8">
      <c r="A994" s="320" t="s">
        <v>4</v>
      </c>
      <c r="B994" s="321" t="s">
        <v>207</v>
      </c>
      <c r="C994" s="321" t="s">
        <v>420</v>
      </c>
      <c r="D994" s="321" t="s">
        <v>1174</v>
      </c>
      <c r="E994" s="321" t="s">
        <v>1174</v>
      </c>
      <c r="F994" s="316">
        <v>84027190</v>
      </c>
      <c r="G994" s="316">
        <v>84027190</v>
      </c>
      <c r="H994" s="124" t="str">
        <f t="shared" si="15"/>
        <v>0709</v>
      </c>
    </row>
    <row r="995" spans="1:8" ht="25.5">
      <c r="A995" s="320" t="s">
        <v>442</v>
      </c>
      <c r="B995" s="321" t="s">
        <v>207</v>
      </c>
      <c r="C995" s="321" t="s">
        <v>420</v>
      </c>
      <c r="D995" s="321" t="s">
        <v>971</v>
      </c>
      <c r="E995" s="321" t="s">
        <v>1174</v>
      </c>
      <c r="F995" s="316">
        <v>84027190</v>
      </c>
      <c r="G995" s="316">
        <v>84027190</v>
      </c>
      <c r="H995" s="124" t="str">
        <f t="shared" si="15"/>
        <v>07090100000000</v>
      </c>
    </row>
    <row r="996" spans="1:8" ht="38.25">
      <c r="A996" s="320" t="s">
        <v>443</v>
      </c>
      <c r="B996" s="321" t="s">
        <v>207</v>
      </c>
      <c r="C996" s="321" t="s">
        <v>420</v>
      </c>
      <c r="D996" s="321" t="s">
        <v>972</v>
      </c>
      <c r="E996" s="321" t="s">
        <v>1174</v>
      </c>
      <c r="F996" s="316">
        <v>220000</v>
      </c>
      <c r="G996" s="316">
        <v>220000</v>
      </c>
      <c r="H996" s="124" t="str">
        <f t="shared" si="15"/>
        <v>07090110000000</v>
      </c>
    </row>
    <row r="997" spans="1:8" ht="89.25">
      <c r="A997" s="320" t="s">
        <v>411</v>
      </c>
      <c r="B997" s="321" t="s">
        <v>207</v>
      </c>
      <c r="C997" s="321" t="s">
        <v>420</v>
      </c>
      <c r="D997" s="321" t="s">
        <v>761</v>
      </c>
      <c r="E997" s="321" t="s">
        <v>1174</v>
      </c>
      <c r="F997" s="316">
        <v>220000</v>
      </c>
      <c r="G997" s="316">
        <v>220000</v>
      </c>
      <c r="H997" s="124" t="str">
        <f t="shared" si="15"/>
        <v>07090110080020</v>
      </c>
    </row>
    <row r="998" spans="1:8" ht="38.25">
      <c r="A998" s="320" t="s">
        <v>1320</v>
      </c>
      <c r="B998" s="321" t="s">
        <v>207</v>
      </c>
      <c r="C998" s="321" t="s">
        <v>420</v>
      </c>
      <c r="D998" s="321" t="s">
        <v>761</v>
      </c>
      <c r="E998" s="321" t="s">
        <v>1321</v>
      </c>
      <c r="F998" s="316">
        <v>220000</v>
      </c>
      <c r="G998" s="316">
        <v>220000</v>
      </c>
      <c r="H998" s="124" t="str">
        <f t="shared" ref="H998:H1061" si="16">CONCATENATE(C998,,D998,E998)</f>
        <v>07090110080020200</v>
      </c>
    </row>
    <row r="999" spans="1:8" ht="38.25">
      <c r="A999" s="320" t="s">
        <v>1197</v>
      </c>
      <c r="B999" s="321" t="s">
        <v>207</v>
      </c>
      <c r="C999" s="321" t="s">
        <v>420</v>
      </c>
      <c r="D999" s="321" t="s">
        <v>761</v>
      </c>
      <c r="E999" s="321" t="s">
        <v>1198</v>
      </c>
      <c r="F999" s="316">
        <v>220000</v>
      </c>
      <c r="G999" s="316">
        <v>220000</v>
      </c>
      <c r="H999" s="124" t="str">
        <f t="shared" si="16"/>
        <v>07090110080020240</v>
      </c>
    </row>
    <row r="1000" spans="1:8">
      <c r="A1000" s="320" t="s">
        <v>1224</v>
      </c>
      <c r="B1000" s="321" t="s">
        <v>207</v>
      </c>
      <c r="C1000" s="321" t="s">
        <v>420</v>
      </c>
      <c r="D1000" s="321" t="s">
        <v>761</v>
      </c>
      <c r="E1000" s="321" t="s">
        <v>329</v>
      </c>
      <c r="F1000" s="316">
        <v>220000</v>
      </c>
      <c r="G1000" s="316">
        <v>220000</v>
      </c>
      <c r="H1000" s="124" t="str">
        <f t="shared" si="16"/>
        <v>07090110080020244</v>
      </c>
    </row>
    <row r="1001" spans="1:8" ht="51">
      <c r="A1001" s="320" t="s">
        <v>445</v>
      </c>
      <c r="B1001" s="321" t="s">
        <v>207</v>
      </c>
      <c r="C1001" s="321" t="s">
        <v>420</v>
      </c>
      <c r="D1001" s="321" t="s">
        <v>1134</v>
      </c>
      <c r="E1001" s="321" t="s">
        <v>1174</v>
      </c>
      <c r="F1001" s="316">
        <v>6099700</v>
      </c>
      <c r="G1001" s="316">
        <v>6099700</v>
      </c>
      <c r="H1001" s="124" t="str">
        <f t="shared" si="16"/>
        <v>07090120000000</v>
      </c>
    </row>
    <row r="1002" spans="1:8" ht="127.5">
      <c r="A1002" s="320" t="s">
        <v>421</v>
      </c>
      <c r="B1002" s="321" t="s">
        <v>207</v>
      </c>
      <c r="C1002" s="321" t="s">
        <v>420</v>
      </c>
      <c r="D1002" s="321" t="s">
        <v>1126</v>
      </c>
      <c r="E1002" s="321" t="s">
        <v>1174</v>
      </c>
      <c r="F1002" s="316">
        <v>6099700</v>
      </c>
      <c r="G1002" s="316">
        <v>6099700</v>
      </c>
      <c r="H1002" s="124" t="str">
        <f t="shared" si="16"/>
        <v>07090120075520</v>
      </c>
    </row>
    <row r="1003" spans="1:8" ht="76.5">
      <c r="A1003" s="320" t="s">
        <v>1319</v>
      </c>
      <c r="B1003" s="321" t="s">
        <v>207</v>
      </c>
      <c r="C1003" s="321" t="s">
        <v>420</v>
      </c>
      <c r="D1003" s="321" t="s">
        <v>1126</v>
      </c>
      <c r="E1003" s="321" t="s">
        <v>273</v>
      </c>
      <c r="F1003" s="316">
        <v>4992580</v>
      </c>
      <c r="G1003" s="316">
        <v>4992580</v>
      </c>
      <c r="H1003" s="124" t="str">
        <f t="shared" si="16"/>
        <v>07090120075520100</v>
      </c>
    </row>
    <row r="1004" spans="1:8" ht="38.25">
      <c r="A1004" s="320" t="s">
        <v>1204</v>
      </c>
      <c r="B1004" s="321" t="s">
        <v>207</v>
      </c>
      <c r="C1004" s="321" t="s">
        <v>420</v>
      </c>
      <c r="D1004" s="321" t="s">
        <v>1126</v>
      </c>
      <c r="E1004" s="321" t="s">
        <v>28</v>
      </c>
      <c r="F1004" s="316">
        <v>4992580</v>
      </c>
      <c r="G1004" s="316">
        <v>4992580</v>
      </c>
      <c r="H1004" s="124" t="str">
        <f t="shared" si="16"/>
        <v>07090120075520120</v>
      </c>
    </row>
    <row r="1005" spans="1:8" ht="25.5">
      <c r="A1005" s="320" t="s">
        <v>953</v>
      </c>
      <c r="B1005" s="321" t="s">
        <v>207</v>
      </c>
      <c r="C1005" s="321" t="s">
        <v>420</v>
      </c>
      <c r="D1005" s="321" t="s">
        <v>1126</v>
      </c>
      <c r="E1005" s="321" t="s">
        <v>324</v>
      </c>
      <c r="F1005" s="316">
        <v>3609480</v>
      </c>
      <c r="G1005" s="316">
        <v>3609480</v>
      </c>
      <c r="H1005" s="124" t="str">
        <f t="shared" si="16"/>
        <v>07090120075520121</v>
      </c>
    </row>
    <row r="1006" spans="1:8" ht="51">
      <c r="A1006" s="320" t="s">
        <v>325</v>
      </c>
      <c r="B1006" s="321" t="s">
        <v>207</v>
      </c>
      <c r="C1006" s="321" t="s">
        <v>420</v>
      </c>
      <c r="D1006" s="321" t="s">
        <v>1126</v>
      </c>
      <c r="E1006" s="321" t="s">
        <v>326</v>
      </c>
      <c r="F1006" s="316">
        <v>305520</v>
      </c>
      <c r="G1006" s="316">
        <v>305520</v>
      </c>
      <c r="H1006" s="124" t="str">
        <f t="shared" si="16"/>
        <v>07090120075520122</v>
      </c>
    </row>
    <row r="1007" spans="1:8" ht="63.75">
      <c r="A1007" s="320" t="s">
        <v>1054</v>
      </c>
      <c r="B1007" s="321" t="s">
        <v>207</v>
      </c>
      <c r="C1007" s="321" t="s">
        <v>420</v>
      </c>
      <c r="D1007" s="321" t="s">
        <v>1126</v>
      </c>
      <c r="E1007" s="321" t="s">
        <v>1055</v>
      </c>
      <c r="F1007" s="316">
        <v>1077580</v>
      </c>
      <c r="G1007" s="316">
        <v>1077580</v>
      </c>
      <c r="H1007" s="124" t="str">
        <f t="shared" si="16"/>
        <v>07090120075520129</v>
      </c>
    </row>
    <row r="1008" spans="1:8" ht="38.25">
      <c r="A1008" s="320" t="s">
        <v>1320</v>
      </c>
      <c r="B1008" s="321" t="s">
        <v>207</v>
      </c>
      <c r="C1008" s="321" t="s">
        <v>420</v>
      </c>
      <c r="D1008" s="321" t="s">
        <v>1126</v>
      </c>
      <c r="E1008" s="321" t="s">
        <v>1321</v>
      </c>
      <c r="F1008" s="316">
        <v>1107120</v>
      </c>
      <c r="G1008" s="316">
        <v>1107120</v>
      </c>
      <c r="H1008" s="124" t="str">
        <f t="shared" si="16"/>
        <v>07090120075520200</v>
      </c>
    </row>
    <row r="1009" spans="1:8" ht="38.25">
      <c r="A1009" s="320" t="s">
        <v>1197</v>
      </c>
      <c r="B1009" s="321" t="s">
        <v>207</v>
      </c>
      <c r="C1009" s="321" t="s">
        <v>420</v>
      </c>
      <c r="D1009" s="321" t="s">
        <v>1126</v>
      </c>
      <c r="E1009" s="321" t="s">
        <v>1198</v>
      </c>
      <c r="F1009" s="316">
        <v>1107120</v>
      </c>
      <c r="G1009" s="316">
        <v>1107120</v>
      </c>
      <c r="H1009" s="124" t="str">
        <f t="shared" si="16"/>
        <v>07090120075520240</v>
      </c>
    </row>
    <row r="1010" spans="1:8">
      <c r="A1010" s="320" t="s">
        <v>1224</v>
      </c>
      <c r="B1010" s="321" t="s">
        <v>207</v>
      </c>
      <c r="C1010" s="321" t="s">
        <v>420</v>
      </c>
      <c r="D1010" s="321" t="s">
        <v>1126</v>
      </c>
      <c r="E1010" s="321" t="s">
        <v>329</v>
      </c>
      <c r="F1010" s="316">
        <v>1107120</v>
      </c>
      <c r="G1010" s="316">
        <v>1107120</v>
      </c>
      <c r="H1010" s="124" t="str">
        <f t="shared" si="16"/>
        <v>07090120075520244</v>
      </c>
    </row>
    <row r="1011" spans="1:8" ht="38.25">
      <c r="A1011" s="320" t="s">
        <v>615</v>
      </c>
      <c r="B1011" s="321" t="s">
        <v>207</v>
      </c>
      <c r="C1011" s="321" t="s">
        <v>420</v>
      </c>
      <c r="D1011" s="321" t="s">
        <v>973</v>
      </c>
      <c r="E1011" s="321" t="s">
        <v>1174</v>
      </c>
      <c r="F1011" s="316">
        <v>77707490</v>
      </c>
      <c r="G1011" s="316">
        <v>77707490</v>
      </c>
      <c r="H1011" s="124" t="str">
        <f t="shared" si="16"/>
        <v>07090130000000</v>
      </c>
    </row>
    <row r="1012" spans="1:8" ht="102">
      <c r="A1012" s="320" t="s">
        <v>609</v>
      </c>
      <c r="B1012" s="321" t="s">
        <v>207</v>
      </c>
      <c r="C1012" s="321" t="s">
        <v>420</v>
      </c>
      <c r="D1012" s="321" t="s">
        <v>1127</v>
      </c>
      <c r="E1012" s="321" t="s">
        <v>1174</v>
      </c>
      <c r="F1012" s="316">
        <v>49733700</v>
      </c>
      <c r="G1012" s="316">
        <v>49733700</v>
      </c>
      <c r="H1012" s="124" t="str">
        <f t="shared" si="16"/>
        <v>07090130040000</v>
      </c>
    </row>
    <row r="1013" spans="1:8" ht="76.5">
      <c r="A1013" s="320" t="s">
        <v>1319</v>
      </c>
      <c r="B1013" s="321" t="s">
        <v>207</v>
      </c>
      <c r="C1013" s="321" t="s">
        <v>420</v>
      </c>
      <c r="D1013" s="321" t="s">
        <v>1127</v>
      </c>
      <c r="E1013" s="321" t="s">
        <v>273</v>
      </c>
      <c r="F1013" s="316">
        <v>46966700</v>
      </c>
      <c r="G1013" s="316">
        <v>46966700</v>
      </c>
      <c r="H1013" s="124" t="str">
        <f t="shared" si="16"/>
        <v>07090130040000100</v>
      </c>
    </row>
    <row r="1014" spans="1:8" ht="25.5">
      <c r="A1014" s="320" t="s">
        <v>1191</v>
      </c>
      <c r="B1014" s="321" t="s">
        <v>207</v>
      </c>
      <c r="C1014" s="321" t="s">
        <v>420</v>
      </c>
      <c r="D1014" s="321" t="s">
        <v>1127</v>
      </c>
      <c r="E1014" s="321" t="s">
        <v>133</v>
      </c>
      <c r="F1014" s="316">
        <v>46966700</v>
      </c>
      <c r="G1014" s="316">
        <v>46966700</v>
      </c>
      <c r="H1014" s="124" t="str">
        <f t="shared" si="16"/>
        <v>07090130040000110</v>
      </c>
    </row>
    <row r="1015" spans="1:8">
      <c r="A1015" s="320" t="s">
        <v>1138</v>
      </c>
      <c r="B1015" s="321" t="s">
        <v>207</v>
      </c>
      <c r="C1015" s="321" t="s">
        <v>420</v>
      </c>
      <c r="D1015" s="321" t="s">
        <v>1127</v>
      </c>
      <c r="E1015" s="321" t="s">
        <v>342</v>
      </c>
      <c r="F1015" s="316">
        <v>36000000</v>
      </c>
      <c r="G1015" s="316">
        <v>36000000</v>
      </c>
      <c r="H1015" s="124" t="str">
        <f t="shared" si="16"/>
        <v>07090130040000111</v>
      </c>
    </row>
    <row r="1016" spans="1:8" ht="25.5">
      <c r="A1016" s="320" t="s">
        <v>1147</v>
      </c>
      <c r="B1016" s="321" t="s">
        <v>207</v>
      </c>
      <c r="C1016" s="321" t="s">
        <v>420</v>
      </c>
      <c r="D1016" s="321" t="s">
        <v>1127</v>
      </c>
      <c r="E1016" s="321" t="s">
        <v>391</v>
      </c>
      <c r="F1016" s="316">
        <v>140000</v>
      </c>
      <c r="G1016" s="316">
        <v>140000</v>
      </c>
      <c r="H1016" s="124" t="str">
        <f t="shared" si="16"/>
        <v>07090130040000112</v>
      </c>
    </row>
    <row r="1017" spans="1:8" ht="51">
      <c r="A1017" s="320" t="s">
        <v>1139</v>
      </c>
      <c r="B1017" s="321" t="s">
        <v>207</v>
      </c>
      <c r="C1017" s="321" t="s">
        <v>420</v>
      </c>
      <c r="D1017" s="321" t="s">
        <v>1127</v>
      </c>
      <c r="E1017" s="321" t="s">
        <v>1056</v>
      </c>
      <c r="F1017" s="316">
        <v>10826700</v>
      </c>
      <c r="G1017" s="316">
        <v>10826700</v>
      </c>
      <c r="H1017" s="124" t="str">
        <f t="shared" si="16"/>
        <v>07090130040000119</v>
      </c>
    </row>
    <row r="1018" spans="1:8" ht="38.25">
      <c r="A1018" s="320" t="s">
        <v>1320</v>
      </c>
      <c r="B1018" s="321" t="s">
        <v>207</v>
      </c>
      <c r="C1018" s="321" t="s">
        <v>420</v>
      </c>
      <c r="D1018" s="321" t="s">
        <v>1127</v>
      </c>
      <c r="E1018" s="321" t="s">
        <v>1321</v>
      </c>
      <c r="F1018" s="316">
        <v>2767000</v>
      </c>
      <c r="G1018" s="316">
        <v>2767000</v>
      </c>
      <c r="H1018" s="124" t="str">
        <f t="shared" si="16"/>
        <v>07090130040000200</v>
      </c>
    </row>
    <row r="1019" spans="1:8" ht="38.25">
      <c r="A1019" s="320" t="s">
        <v>1197</v>
      </c>
      <c r="B1019" s="321" t="s">
        <v>207</v>
      </c>
      <c r="C1019" s="321" t="s">
        <v>420</v>
      </c>
      <c r="D1019" s="321" t="s">
        <v>1127</v>
      </c>
      <c r="E1019" s="321" t="s">
        <v>1198</v>
      </c>
      <c r="F1019" s="316">
        <v>2767000</v>
      </c>
      <c r="G1019" s="316">
        <v>2767000</v>
      </c>
      <c r="H1019" s="124" t="str">
        <f t="shared" si="16"/>
        <v>07090130040000240</v>
      </c>
    </row>
    <row r="1020" spans="1:8">
      <c r="A1020" s="320" t="s">
        <v>1224</v>
      </c>
      <c r="B1020" s="321" t="s">
        <v>207</v>
      </c>
      <c r="C1020" s="321" t="s">
        <v>420</v>
      </c>
      <c r="D1020" s="321" t="s">
        <v>1127</v>
      </c>
      <c r="E1020" s="321" t="s">
        <v>329</v>
      </c>
      <c r="F1020" s="316">
        <v>2767000</v>
      </c>
      <c r="G1020" s="316">
        <v>2767000</v>
      </c>
      <c r="H1020" s="124" t="str">
        <f t="shared" si="16"/>
        <v>07090130040000244</v>
      </c>
    </row>
    <row r="1021" spans="1:8" ht="102">
      <c r="A1021" s="320" t="s">
        <v>610</v>
      </c>
      <c r="B1021" s="321" t="s">
        <v>207</v>
      </c>
      <c r="C1021" s="321" t="s">
        <v>420</v>
      </c>
      <c r="D1021" s="321" t="s">
        <v>1133</v>
      </c>
      <c r="E1021" s="321" t="s">
        <v>1174</v>
      </c>
      <c r="F1021" s="316">
        <v>1148640</v>
      </c>
      <c r="G1021" s="316">
        <v>1148640</v>
      </c>
      <c r="H1021" s="124" t="str">
        <f t="shared" si="16"/>
        <v>07090130040050</v>
      </c>
    </row>
    <row r="1022" spans="1:8" ht="76.5">
      <c r="A1022" s="320" t="s">
        <v>1319</v>
      </c>
      <c r="B1022" s="321" t="s">
        <v>207</v>
      </c>
      <c r="C1022" s="321" t="s">
        <v>420</v>
      </c>
      <c r="D1022" s="321" t="s">
        <v>1133</v>
      </c>
      <c r="E1022" s="321" t="s">
        <v>273</v>
      </c>
      <c r="F1022" s="316">
        <v>1148640</v>
      </c>
      <c r="G1022" s="316">
        <v>1148640</v>
      </c>
      <c r="H1022" s="124" t="str">
        <f t="shared" si="16"/>
        <v>07090130040050100</v>
      </c>
    </row>
    <row r="1023" spans="1:8" ht="25.5">
      <c r="A1023" s="320" t="s">
        <v>1191</v>
      </c>
      <c r="B1023" s="321" t="s">
        <v>207</v>
      </c>
      <c r="C1023" s="321" t="s">
        <v>420</v>
      </c>
      <c r="D1023" s="321" t="s">
        <v>1133</v>
      </c>
      <c r="E1023" s="321" t="s">
        <v>133</v>
      </c>
      <c r="F1023" s="316">
        <v>1148640</v>
      </c>
      <c r="G1023" s="316">
        <v>1148640</v>
      </c>
      <c r="H1023" s="124" t="str">
        <f t="shared" si="16"/>
        <v>07090130040050110</v>
      </c>
    </row>
    <row r="1024" spans="1:8">
      <c r="A1024" s="320" t="s">
        <v>1138</v>
      </c>
      <c r="B1024" s="321" t="s">
        <v>207</v>
      </c>
      <c r="C1024" s="321" t="s">
        <v>420</v>
      </c>
      <c r="D1024" s="321" t="s">
        <v>1133</v>
      </c>
      <c r="E1024" s="321" t="s">
        <v>342</v>
      </c>
      <c r="F1024" s="316">
        <v>882000</v>
      </c>
      <c r="G1024" s="316">
        <v>882000</v>
      </c>
      <c r="H1024" s="124" t="str">
        <f t="shared" si="16"/>
        <v>07090130040050111</v>
      </c>
    </row>
    <row r="1025" spans="1:8" ht="51">
      <c r="A1025" s="320" t="s">
        <v>1139</v>
      </c>
      <c r="B1025" s="321" t="s">
        <v>207</v>
      </c>
      <c r="C1025" s="321" t="s">
        <v>420</v>
      </c>
      <c r="D1025" s="321" t="s">
        <v>1133</v>
      </c>
      <c r="E1025" s="321" t="s">
        <v>1056</v>
      </c>
      <c r="F1025" s="316">
        <v>266640</v>
      </c>
      <c r="G1025" s="316">
        <v>266640</v>
      </c>
      <c r="H1025" s="124" t="str">
        <f t="shared" si="16"/>
        <v>07090130040050119</v>
      </c>
    </row>
    <row r="1026" spans="1:8" ht="140.25">
      <c r="A1026" s="320" t="s">
        <v>622</v>
      </c>
      <c r="B1026" s="321" t="s">
        <v>207</v>
      </c>
      <c r="C1026" s="321" t="s">
        <v>420</v>
      </c>
      <c r="D1026" s="321" t="s">
        <v>1128</v>
      </c>
      <c r="E1026" s="321" t="s">
        <v>1174</v>
      </c>
      <c r="F1026" s="316">
        <v>15754200</v>
      </c>
      <c r="G1026" s="316">
        <v>15754200</v>
      </c>
      <c r="H1026" s="124" t="str">
        <f t="shared" si="16"/>
        <v>07090130041000</v>
      </c>
    </row>
    <row r="1027" spans="1:8" ht="76.5">
      <c r="A1027" s="320" t="s">
        <v>1319</v>
      </c>
      <c r="B1027" s="321" t="s">
        <v>207</v>
      </c>
      <c r="C1027" s="321" t="s">
        <v>420</v>
      </c>
      <c r="D1027" s="321" t="s">
        <v>1128</v>
      </c>
      <c r="E1027" s="321" t="s">
        <v>273</v>
      </c>
      <c r="F1027" s="316">
        <v>15754200</v>
      </c>
      <c r="G1027" s="316">
        <v>15754200</v>
      </c>
      <c r="H1027" s="124" t="str">
        <f t="shared" si="16"/>
        <v>07090130041000100</v>
      </c>
    </row>
    <row r="1028" spans="1:8" ht="25.5">
      <c r="A1028" s="320" t="s">
        <v>1191</v>
      </c>
      <c r="B1028" s="321" t="s">
        <v>207</v>
      </c>
      <c r="C1028" s="321" t="s">
        <v>420</v>
      </c>
      <c r="D1028" s="321" t="s">
        <v>1128</v>
      </c>
      <c r="E1028" s="321" t="s">
        <v>133</v>
      </c>
      <c r="F1028" s="316">
        <v>15754200</v>
      </c>
      <c r="G1028" s="316">
        <v>15754200</v>
      </c>
      <c r="H1028" s="124" t="str">
        <f t="shared" si="16"/>
        <v>07090130041000110</v>
      </c>
    </row>
    <row r="1029" spans="1:8">
      <c r="A1029" s="320" t="s">
        <v>1138</v>
      </c>
      <c r="B1029" s="321" t="s">
        <v>207</v>
      </c>
      <c r="C1029" s="321" t="s">
        <v>420</v>
      </c>
      <c r="D1029" s="321" t="s">
        <v>1128</v>
      </c>
      <c r="E1029" s="321" t="s">
        <v>342</v>
      </c>
      <c r="F1029" s="316">
        <v>12100000</v>
      </c>
      <c r="G1029" s="316">
        <v>12100000</v>
      </c>
      <c r="H1029" s="124" t="str">
        <f t="shared" si="16"/>
        <v>07090130041000111</v>
      </c>
    </row>
    <row r="1030" spans="1:8" ht="51">
      <c r="A1030" s="320" t="s">
        <v>1139</v>
      </c>
      <c r="B1030" s="321" t="s">
        <v>207</v>
      </c>
      <c r="C1030" s="321" t="s">
        <v>420</v>
      </c>
      <c r="D1030" s="321" t="s">
        <v>1128</v>
      </c>
      <c r="E1030" s="321" t="s">
        <v>1056</v>
      </c>
      <c r="F1030" s="316">
        <v>3654200</v>
      </c>
      <c r="G1030" s="316">
        <v>3654200</v>
      </c>
      <c r="H1030" s="124" t="str">
        <f t="shared" si="16"/>
        <v>07090130041000119</v>
      </c>
    </row>
    <row r="1031" spans="1:8" ht="114.75">
      <c r="A1031" s="320" t="s">
        <v>611</v>
      </c>
      <c r="B1031" s="321" t="s">
        <v>207</v>
      </c>
      <c r="C1031" s="321" t="s">
        <v>420</v>
      </c>
      <c r="D1031" s="321" t="s">
        <v>1129</v>
      </c>
      <c r="E1031" s="321" t="s">
        <v>1174</v>
      </c>
      <c r="F1031" s="316">
        <v>450000</v>
      </c>
      <c r="G1031" s="316">
        <v>450000</v>
      </c>
      <c r="H1031" s="124" t="str">
        <f t="shared" si="16"/>
        <v>07090130047000</v>
      </c>
    </row>
    <row r="1032" spans="1:8" ht="76.5">
      <c r="A1032" s="320" t="s">
        <v>1319</v>
      </c>
      <c r="B1032" s="321" t="s">
        <v>207</v>
      </c>
      <c r="C1032" s="321" t="s">
        <v>420</v>
      </c>
      <c r="D1032" s="321" t="s">
        <v>1129</v>
      </c>
      <c r="E1032" s="321" t="s">
        <v>273</v>
      </c>
      <c r="F1032" s="316">
        <v>450000</v>
      </c>
      <c r="G1032" s="316">
        <v>450000</v>
      </c>
      <c r="H1032" s="124" t="str">
        <f t="shared" si="16"/>
        <v>07090130047000100</v>
      </c>
    </row>
    <row r="1033" spans="1:8" ht="25.5">
      <c r="A1033" s="320" t="s">
        <v>1191</v>
      </c>
      <c r="B1033" s="321" t="s">
        <v>207</v>
      </c>
      <c r="C1033" s="321" t="s">
        <v>420</v>
      </c>
      <c r="D1033" s="321" t="s">
        <v>1129</v>
      </c>
      <c r="E1033" s="321" t="s">
        <v>133</v>
      </c>
      <c r="F1033" s="316">
        <v>450000</v>
      </c>
      <c r="G1033" s="316">
        <v>450000</v>
      </c>
      <c r="H1033" s="124" t="str">
        <f t="shared" si="16"/>
        <v>07090130047000110</v>
      </c>
    </row>
    <row r="1034" spans="1:8" ht="25.5">
      <c r="A1034" s="320" t="s">
        <v>1147</v>
      </c>
      <c r="B1034" s="321" t="s">
        <v>207</v>
      </c>
      <c r="C1034" s="321" t="s">
        <v>420</v>
      </c>
      <c r="D1034" s="321" t="s">
        <v>1129</v>
      </c>
      <c r="E1034" s="321" t="s">
        <v>391</v>
      </c>
      <c r="F1034" s="316">
        <v>450000</v>
      </c>
      <c r="G1034" s="316">
        <v>450000</v>
      </c>
      <c r="H1034" s="124" t="str">
        <f t="shared" si="16"/>
        <v>07090130047000112</v>
      </c>
    </row>
    <row r="1035" spans="1:8" ht="89.25">
      <c r="A1035" s="320" t="s">
        <v>612</v>
      </c>
      <c r="B1035" s="321" t="s">
        <v>207</v>
      </c>
      <c r="C1035" s="321" t="s">
        <v>420</v>
      </c>
      <c r="D1035" s="321" t="s">
        <v>1130</v>
      </c>
      <c r="E1035" s="321" t="s">
        <v>1174</v>
      </c>
      <c r="F1035" s="316">
        <v>47400</v>
      </c>
      <c r="G1035" s="316">
        <v>47400</v>
      </c>
      <c r="H1035" s="124" t="str">
        <f t="shared" si="16"/>
        <v>0709013004Г000</v>
      </c>
    </row>
    <row r="1036" spans="1:8" ht="38.25">
      <c r="A1036" s="320" t="s">
        <v>1320</v>
      </c>
      <c r="B1036" s="321" t="s">
        <v>207</v>
      </c>
      <c r="C1036" s="321" t="s">
        <v>420</v>
      </c>
      <c r="D1036" s="321" t="s">
        <v>1130</v>
      </c>
      <c r="E1036" s="321" t="s">
        <v>1321</v>
      </c>
      <c r="F1036" s="316">
        <v>47400</v>
      </c>
      <c r="G1036" s="316">
        <v>47400</v>
      </c>
      <c r="H1036" s="124" t="str">
        <f t="shared" si="16"/>
        <v>0709013004Г000200</v>
      </c>
    </row>
    <row r="1037" spans="1:8" ht="38.25">
      <c r="A1037" s="320" t="s">
        <v>1197</v>
      </c>
      <c r="B1037" s="321" t="s">
        <v>207</v>
      </c>
      <c r="C1037" s="321" t="s">
        <v>420</v>
      </c>
      <c r="D1037" s="321" t="s">
        <v>1130</v>
      </c>
      <c r="E1037" s="321" t="s">
        <v>1198</v>
      </c>
      <c r="F1037" s="316">
        <v>47400</v>
      </c>
      <c r="G1037" s="316">
        <v>47400</v>
      </c>
      <c r="H1037" s="124" t="str">
        <f t="shared" si="16"/>
        <v>0709013004Г000240</v>
      </c>
    </row>
    <row r="1038" spans="1:8">
      <c r="A1038" s="320" t="s">
        <v>1224</v>
      </c>
      <c r="B1038" s="321" t="s">
        <v>207</v>
      </c>
      <c r="C1038" s="321" t="s">
        <v>420</v>
      </c>
      <c r="D1038" s="321" t="s">
        <v>1130</v>
      </c>
      <c r="E1038" s="321" t="s">
        <v>329</v>
      </c>
      <c r="F1038" s="316">
        <v>47400</v>
      </c>
      <c r="G1038" s="316">
        <v>47400</v>
      </c>
      <c r="H1038" s="124" t="str">
        <f t="shared" si="16"/>
        <v>0709013004Г000244</v>
      </c>
    </row>
    <row r="1039" spans="1:8" ht="102">
      <c r="A1039" s="320" t="s">
        <v>1873</v>
      </c>
      <c r="B1039" s="321" t="s">
        <v>207</v>
      </c>
      <c r="C1039" s="321" t="s">
        <v>420</v>
      </c>
      <c r="D1039" s="321" t="s">
        <v>1874</v>
      </c>
      <c r="E1039" s="321" t="s">
        <v>1174</v>
      </c>
      <c r="F1039" s="316">
        <v>20000</v>
      </c>
      <c r="G1039" s="316">
        <v>20000</v>
      </c>
      <c r="H1039" s="124" t="str">
        <f t="shared" si="16"/>
        <v>0709013004М000</v>
      </c>
    </row>
    <row r="1040" spans="1:8" ht="38.25">
      <c r="A1040" s="320" t="s">
        <v>1320</v>
      </c>
      <c r="B1040" s="321" t="s">
        <v>207</v>
      </c>
      <c r="C1040" s="321" t="s">
        <v>420</v>
      </c>
      <c r="D1040" s="321" t="s">
        <v>1874</v>
      </c>
      <c r="E1040" s="321" t="s">
        <v>1321</v>
      </c>
      <c r="F1040" s="316">
        <v>20000</v>
      </c>
      <c r="G1040" s="316">
        <v>20000</v>
      </c>
      <c r="H1040" s="124" t="str">
        <f t="shared" si="16"/>
        <v>0709013004М000200</v>
      </c>
    </row>
    <row r="1041" spans="1:8" ht="38.25">
      <c r="A1041" s="320" t="s">
        <v>1197</v>
      </c>
      <c r="B1041" s="321" t="s">
        <v>207</v>
      </c>
      <c r="C1041" s="321" t="s">
        <v>420</v>
      </c>
      <c r="D1041" s="321" t="s">
        <v>1874</v>
      </c>
      <c r="E1041" s="321" t="s">
        <v>1198</v>
      </c>
      <c r="F1041" s="316">
        <v>20000</v>
      </c>
      <c r="G1041" s="316">
        <v>20000</v>
      </c>
      <c r="H1041" s="124" t="str">
        <f t="shared" si="16"/>
        <v>0709013004М000240</v>
      </c>
    </row>
    <row r="1042" spans="1:8">
      <c r="A1042" s="320" t="s">
        <v>1224</v>
      </c>
      <c r="B1042" s="321" t="s">
        <v>207</v>
      </c>
      <c r="C1042" s="321" t="s">
        <v>420</v>
      </c>
      <c r="D1042" s="321" t="s">
        <v>1874</v>
      </c>
      <c r="E1042" s="321" t="s">
        <v>329</v>
      </c>
      <c r="F1042" s="316">
        <v>20000</v>
      </c>
      <c r="G1042" s="316">
        <v>20000</v>
      </c>
      <c r="H1042" s="124" t="str">
        <f t="shared" si="16"/>
        <v>0709013004М000244</v>
      </c>
    </row>
    <row r="1043" spans="1:8" ht="76.5">
      <c r="A1043" s="320" t="s">
        <v>968</v>
      </c>
      <c r="B1043" s="321" t="s">
        <v>207</v>
      </c>
      <c r="C1043" s="321" t="s">
        <v>420</v>
      </c>
      <c r="D1043" s="321" t="s">
        <v>1153</v>
      </c>
      <c r="E1043" s="321" t="s">
        <v>1174</v>
      </c>
      <c r="F1043" s="316">
        <v>1180000</v>
      </c>
      <c r="G1043" s="316">
        <v>1180000</v>
      </c>
      <c r="H1043" s="124" t="str">
        <f t="shared" si="16"/>
        <v>0709013004Э000</v>
      </c>
    </row>
    <row r="1044" spans="1:8" ht="38.25">
      <c r="A1044" s="320" t="s">
        <v>1320</v>
      </c>
      <c r="B1044" s="321" t="s">
        <v>207</v>
      </c>
      <c r="C1044" s="321" t="s">
        <v>420</v>
      </c>
      <c r="D1044" s="321" t="s">
        <v>1153</v>
      </c>
      <c r="E1044" s="321" t="s">
        <v>1321</v>
      </c>
      <c r="F1044" s="316">
        <v>1180000</v>
      </c>
      <c r="G1044" s="316">
        <v>1180000</v>
      </c>
      <c r="H1044" s="124" t="str">
        <f t="shared" si="16"/>
        <v>0709013004Э000200</v>
      </c>
    </row>
    <row r="1045" spans="1:8" ht="38.25">
      <c r="A1045" s="320" t="s">
        <v>1197</v>
      </c>
      <c r="B1045" s="321" t="s">
        <v>207</v>
      </c>
      <c r="C1045" s="321" t="s">
        <v>420</v>
      </c>
      <c r="D1045" s="321" t="s">
        <v>1153</v>
      </c>
      <c r="E1045" s="321" t="s">
        <v>1198</v>
      </c>
      <c r="F1045" s="316">
        <v>1180000</v>
      </c>
      <c r="G1045" s="316">
        <v>1180000</v>
      </c>
      <c r="H1045" s="124" t="str">
        <f t="shared" si="16"/>
        <v>0709013004Э000240</v>
      </c>
    </row>
    <row r="1046" spans="1:8">
      <c r="A1046" s="320" t="s">
        <v>1706</v>
      </c>
      <c r="B1046" s="321" t="s">
        <v>207</v>
      </c>
      <c r="C1046" s="321" t="s">
        <v>420</v>
      </c>
      <c r="D1046" s="321" t="s">
        <v>1153</v>
      </c>
      <c r="E1046" s="321" t="s">
        <v>1707</v>
      </c>
      <c r="F1046" s="316">
        <v>1180000</v>
      </c>
      <c r="G1046" s="316">
        <v>1180000</v>
      </c>
      <c r="H1046" s="124" t="str">
        <f t="shared" si="16"/>
        <v>0709013004Э000247</v>
      </c>
    </row>
    <row r="1047" spans="1:8" ht="102">
      <c r="A1047" s="320" t="s">
        <v>613</v>
      </c>
      <c r="B1047" s="321" t="s">
        <v>207</v>
      </c>
      <c r="C1047" s="321" t="s">
        <v>420</v>
      </c>
      <c r="D1047" s="321" t="s">
        <v>1131</v>
      </c>
      <c r="E1047" s="321" t="s">
        <v>1174</v>
      </c>
      <c r="F1047" s="316">
        <v>7689550</v>
      </c>
      <c r="G1047" s="316">
        <v>7689550</v>
      </c>
      <c r="H1047" s="124" t="str">
        <f t="shared" si="16"/>
        <v>07090130060000</v>
      </c>
    </row>
    <row r="1048" spans="1:8" ht="76.5">
      <c r="A1048" s="320" t="s">
        <v>1319</v>
      </c>
      <c r="B1048" s="321" t="s">
        <v>207</v>
      </c>
      <c r="C1048" s="321" t="s">
        <v>420</v>
      </c>
      <c r="D1048" s="321" t="s">
        <v>1131</v>
      </c>
      <c r="E1048" s="321" t="s">
        <v>273</v>
      </c>
      <c r="F1048" s="316">
        <v>7452800</v>
      </c>
      <c r="G1048" s="316">
        <v>7452800</v>
      </c>
      <c r="H1048" s="124" t="str">
        <f t="shared" si="16"/>
        <v>07090130060000100</v>
      </c>
    </row>
    <row r="1049" spans="1:8" ht="38.25">
      <c r="A1049" s="320" t="s">
        <v>1204</v>
      </c>
      <c r="B1049" s="321" t="s">
        <v>207</v>
      </c>
      <c r="C1049" s="321" t="s">
        <v>420</v>
      </c>
      <c r="D1049" s="321" t="s">
        <v>1131</v>
      </c>
      <c r="E1049" s="321" t="s">
        <v>28</v>
      </c>
      <c r="F1049" s="316">
        <v>7452800</v>
      </c>
      <c r="G1049" s="316">
        <v>7452800</v>
      </c>
      <c r="H1049" s="124" t="str">
        <f t="shared" si="16"/>
        <v>07090130060000120</v>
      </c>
    </row>
    <row r="1050" spans="1:8" ht="25.5">
      <c r="A1050" s="320" t="s">
        <v>953</v>
      </c>
      <c r="B1050" s="321" t="s">
        <v>207</v>
      </c>
      <c r="C1050" s="321" t="s">
        <v>420</v>
      </c>
      <c r="D1050" s="321" t="s">
        <v>1131</v>
      </c>
      <c r="E1050" s="321" t="s">
        <v>324</v>
      </c>
      <c r="F1050" s="316">
        <v>5675490</v>
      </c>
      <c r="G1050" s="316">
        <v>5675490</v>
      </c>
      <c r="H1050" s="124" t="str">
        <f t="shared" si="16"/>
        <v>07090130060000121</v>
      </c>
    </row>
    <row r="1051" spans="1:8" ht="51">
      <c r="A1051" s="320" t="s">
        <v>325</v>
      </c>
      <c r="B1051" s="321" t="s">
        <v>207</v>
      </c>
      <c r="C1051" s="321" t="s">
        <v>420</v>
      </c>
      <c r="D1051" s="321" t="s">
        <v>1131</v>
      </c>
      <c r="E1051" s="321" t="s">
        <v>326</v>
      </c>
      <c r="F1051" s="316">
        <v>83000</v>
      </c>
      <c r="G1051" s="316">
        <v>83000</v>
      </c>
      <c r="H1051" s="124" t="str">
        <f t="shared" si="16"/>
        <v>07090130060000122</v>
      </c>
    </row>
    <row r="1052" spans="1:8" ht="63.75">
      <c r="A1052" s="320" t="s">
        <v>1054</v>
      </c>
      <c r="B1052" s="321" t="s">
        <v>207</v>
      </c>
      <c r="C1052" s="321" t="s">
        <v>420</v>
      </c>
      <c r="D1052" s="321" t="s">
        <v>1131</v>
      </c>
      <c r="E1052" s="321" t="s">
        <v>1055</v>
      </c>
      <c r="F1052" s="316">
        <v>1694310</v>
      </c>
      <c r="G1052" s="316">
        <v>1694310</v>
      </c>
      <c r="H1052" s="124" t="str">
        <f t="shared" si="16"/>
        <v>07090130060000129</v>
      </c>
    </row>
    <row r="1053" spans="1:8" ht="38.25">
      <c r="A1053" s="320" t="s">
        <v>1320</v>
      </c>
      <c r="B1053" s="321" t="s">
        <v>207</v>
      </c>
      <c r="C1053" s="321" t="s">
        <v>420</v>
      </c>
      <c r="D1053" s="321" t="s">
        <v>1131</v>
      </c>
      <c r="E1053" s="321" t="s">
        <v>1321</v>
      </c>
      <c r="F1053" s="316">
        <v>236750</v>
      </c>
      <c r="G1053" s="316">
        <v>236750</v>
      </c>
      <c r="H1053" s="124" t="str">
        <f t="shared" si="16"/>
        <v>07090130060000200</v>
      </c>
    </row>
    <row r="1054" spans="1:8" ht="38.25">
      <c r="A1054" s="320" t="s">
        <v>1197</v>
      </c>
      <c r="B1054" s="321" t="s">
        <v>207</v>
      </c>
      <c r="C1054" s="321" t="s">
        <v>420</v>
      </c>
      <c r="D1054" s="321" t="s">
        <v>1131</v>
      </c>
      <c r="E1054" s="321" t="s">
        <v>1198</v>
      </c>
      <c r="F1054" s="316">
        <v>236750</v>
      </c>
      <c r="G1054" s="316">
        <v>236750</v>
      </c>
      <c r="H1054" s="124" t="str">
        <f t="shared" si="16"/>
        <v>07090130060000240</v>
      </c>
    </row>
    <row r="1055" spans="1:8">
      <c r="A1055" s="320" t="s">
        <v>1224</v>
      </c>
      <c r="B1055" s="321" t="s">
        <v>207</v>
      </c>
      <c r="C1055" s="321" t="s">
        <v>420</v>
      </c>
      <c r="D1055" s="321" t="s">
        <v>1131</v>
      </c>
      <c r="E1055" s="321" t="s">
        <v>329</v>
      </c>
      <c r="F1055" s="316">
        <v>236750</v>
      </c>
      <c r="G1055" s="316">
        <v>236750</v>
      </c>
      <c r="H1055" s="124" t="str">
        <f t="shared" si="16"/>
        <v>07090130060000244</v>
      </c>
    </row>
    <row r="1056" spans="1:8" ht="127.5">
      <c r="A1056" s="320" t="s">
        <v>614</v>
      </c>
      <c r="B1056" s="321" t="s">
        <v>207</v>
      </c>
      <c r="C1056" s="321" t="s">
        <v>420</v>
      </c>
      <c r="D1056" s="321" t="s">
        <v>1132</v>
      </c>
      <c r="E1056" s="321" t="s">
        <v>1174</v>
      </c>
      <c r="F1056" s="316">
        <v>250000</v>
      </c>
      <c r="G1056" s="316">
        <v>250000</v>
      </c>
      <c r="H1056" s="124" t="str">
        <f t="shared" si="16"/>
        <v>07090130067000</v>
      </c>
    </row>
    <row r="1057" spans="1:8" ht="76.5">
      <c r="A1057" s="320" t="s">
        <v>1319</v>
      </c>
      <c r="B1057" s="321" t="s">
        <v>207</v>
      </c>
      <c r="C1057" s="321" t="s">
        <v>420</v>
      </c>
      <c r="D1057" s="321" t="s">
        <v>1132</v>
      </c>
      <c r="E1057" s="321" t="s">
        <v>273</v>
      </c>
      <c r="F1057" s="316">
        <v>250000</v>
      </c>
      <c r="G1057" s="316">
        <v>250000</v>
      </c>
      <c r="H1057" s="124" t="str">
        <f t="shared" si="16"/>
        <v>07090130067000100</v>
      </c>
    </row>
    <row r="1058" spans="1:8" ht="38.25">
      <c r="A1058" s="320" t="s">
        <v>1204</v>
      </c>
      <c r="B1058" s="321" t="s">
        <v>207</v>
      </c>
      <c r="C1058" s="321" t="s">
        <v>420</v>
      </c>
      <c r="D1058" s="321" t="s">
        <v>1132</v>
      </c>
      <c r="E1058" s="321" t="s">
        <v>28</v>
      </c>
      <c r="F1058" s="316">
        <v>250000</v>
      </c>
      <c r="G1058" s="316">
        <v>250000</v>
      </c>
      <c r="H1058" s="124" t="str">
        <f t="shared" si="16"/>
        <v>07090130067000120</v>
      </c>
    </row>
    <row r="1059" spans="1:8" ht="51">
      <c r="A1059" s="320" t="s">
        <v>325</v>
      </c>
      <c r="B1059" s="321" t="s">
        <v>207</v>
      </c>
      <c r="C1059" s="321" t="s">
        <v>420</v>
      </c>
      <c r="D1059" s="321" t="s">
        <v>1132</v>
      </c>
      <c r="E1059" s="321" t="s">
        <v>326</v>
      </c>
      <c r="F1059" s="316">
        <v>250000</v>
      </c>
      <c r="G1059" s="316">
        <v>250000</v>
      </c>
      <c r="H1059" s="124" t="str">
        <f t="shared" si="16"/>
        <v>07090130067000122</v>
      </c>
    </row>
    <row r="1060" spans="1:8" ht="114.75">
      <c r="A1060" s="320" t="s">
        <v>1875</v>
      </c>
      <c r="B1060" s="321" t="s">
        <v>207</v>
      </c>
      <c r="C1060" s="321" t="s">
        <v>420</v>
      </c>
      <c r="D1060" s="321" t="s">
        <v>1876</v>
      </c>
      <c r="E1060" s="321" t="s">
        <v>1174</v>
      </c>
      <c r="F1060" s="316">
        <v>1434000</v>
      </c>
      <c r="G1060" s="316">
        <v>1434000</v>
      </c>
      <c r="H1060" s="124" t="str">
        <f t="shared" si="16"/>
        <v>0709013006Э000</v>
      </c>
    </row>
    <row r="1061" spans="1:8" ht="38.25">
      <c r="A1061" s="320" t="s">
        <v>1320</v>
      </c>
      <c r="B1061" s="321" t="s">
        <v>207</v>
      </c>
      <c r="C1061" s="321" t="s">
        <v>420</v>
      </c>
      <c r="D1061" s="321" t="s">
        <v>1876</v>
      </c>
      <c r="E1061" s="321" t="s">
        <v>1321</v>
      </c>
      <c r="F1061" s="316">
        <v>1434000</v>
      </c>
      <c r="G1061" s="316">
        <v>1434000</v>
      </c>
      <c r="H1061" s="124" t="str">
        <f t="shared" si="16"/>
        <v>0709013006Э000200</v>
      </c>
    </row>
    <row r="1062" spans="1:8" ht="38.25">
      <c r="A1062" s="320" t="s">
        <v>1197</v>
      </c>
      <c r="B1062" s="321" t="s">
        <v>207</v>
      </c>
      <c r="C1062" s="321" t="s">
        <v>420</v>
      </c>
      <c r="D1062" s="321" t="s">
        <v>1876</v>
      </c>
      <c r="E1062" s="321" t="s">
        <v>1198</v>
      </c>
      <c r="F1062" s="316">
        <v>1434000</v>
      </c>
      <c r="G1062" s="316">
        <v>1434000</v>
      </c>
      <c r="H1062" s="124" t="str">
        <f t="shared" ref="H1062:H1125" si="17">CONCATENATE(C1062,,D1062,E1062)</f>
        <v>0709013006Э000240</v>
      </c>
    </row>
    <row r="1063" spans="1:8">
      <c r="A1063" s="320" t="s">
        <v>1706</v>
      </c>
      <c r="B1063" s="321" t="s">
        <v>207</v>
      </c>
      <c r="C1063" s="321" t="s">
        <v>420</v>
      </c>
      <c r="D1063" s="321" t="s">
        <v>1876</v>
      </c>
      <c r="E1063" s="321" t="s">
        <v>1707</v>
      </c>
      <c r="F1063" s="316">
        <v>1434000</v>
      </c>
      <c r="G1063" s="316">
        <v>1434000</v>
      </c>
      <c r="H1063" s="124" t="str">
        <f t="shared" si="17"/>
        <v>0709013006Э000247</v>
      </c>
    </row>
    <row r="1064" spans="1:8">
      <c r="A1064" s="320" t="s">
        <v>141</v>
      </c>
      <c r="B1064" s="321" t="s">
        <v>207</v>
      </c>
      <c r="C1064" s="321" t="s">
        <v>1143</v>
      </c>
      <c r="D1064" s="321" t="s">
        <v>1174</v>
      </c>
      <c r="E1064" s="321" t="s">
        <v>1174</v>
      </c>
      <c r="F1064" s="316">
        <v>62482300</v>
      </c>
      <c r="G1064" s="316">
        <v>63216400</v>
      </c>
      <c r="H1064" s="124" t="str">
        <f t="shared" si="17"/>
        <v>1000</v>
      </c>
    </row>
    <row r="1065" spans="1:8">
      <c r="A1065" s="320" t="s">
        <v>98</v>
      </c>
      <c r="B1065" s="321" t="s">
        <v>207</v>
      </c>
      <c r="C1065" s="321" t="s">
        <v>378</v>
      </c>
      <c r="D1065" s="321" t="s">
        <v>1174</v>
      </c>
      <c r="E1065" s="321" t="s">
        <v>1174</v>
      </c>
      <c r="F1065" s="316">
        <v>58577900</v>
      </c>
      <c r="G1065" s="316">
        <v>59312000</v>
      </c>
      <c r="H1065" s="124" t="str">
        <f t="shared" si="17"/>
        <v>1003</v>
      </c>
    </row>
    <row r="1066" spans="1:8" ht="25.5">
      <c r="A1066" s="320" t="s">
        <v>442</v>
      </c>
      <c r="B1066" s="321" t="s">
        <v>207</v>
      </c>
      <c r="C1066" s="321" t="s">
        <v>378</v>
      </c>
      <c r="D1066" s="321" t="s">
        <v>971</v>
      </c>
      <c r="E1066" s="321" t="s">
        <v>1174</v>
      </c>
      <c r="F1066" s="316">
        <v>58577900</v>
      </c>
      <c r="G1066" s="316">
        <v>59312000</v>
      </c>
      <c r="H1066" s="124" t="str">
        <f t="shared" si="17"/>
        <v>10030100000000</v>
      </c>
    </row>
    <row r="1067" spans="1:8" ht="38.25">
      <c r="A1067" s="320" t="s">
        <v>443</v>
      </c>
      <c r="B1067" s="321" t="s">
        <v>207</v>
      </c>
      <c r="C1067" s="321" t="s">
        <v>378</v>
      </c>
      <c r="D1067" s="321" t="s">
        <v>972</v>
      </c>
      <c r="E1067" s="321" t="s">
        <v>1174</v>
      </c>
      <c r="F1067" s="316">
        <v>58577900</v>
      </c>
      <c r="G1067" s="316">
        <v>59312000</v>
      </c>
      <c r="H1067" s="124" t="str">
        <f t="shared" si="17"/>
        <v>10030110000000</v>
      </c>
    </row>
    <row r="1068" spans="1:8" ht="204">
      <c r="A1068" s="320" t="s">
        <v>1364</v>
      </c>
      <c r="B1068" s="321" t="s">
        <v>207</v>
      </c>
      <c r="C1068" s="321" t="s">
        <v>378</v>
      </c>
      <c r="D1068" s="321" t="s">
        <v>785</v>
      </c>
      <c r="E1068" s="321" t="s">
        <v>1174</v>
      </c>
      <c r="F1068" s="316">
        <v>817000</v>
      </c>
      <c r="G1068" s="316">
        <v>817000</v>
      </c>
      <c r="H1068" s="124" t="str">
        <f t="shared" si="17"/>
        <v>10030110075540</v>
      </c>
    </row>
    <row r="1069" spans="1:8" ht="38.25">
      <c r="A1069" s="320" t="s">
        <v>1320</v>
      </c>
      <c r="B1069" s="321" t="s">
        <v>207</v>
      </c>
      <c r="C1069" s="321" t="s">
        <v>378</v>
      </c>
      <c r="D1069" s="321" t="s">
        <v>785</v>
      </c>
      <c r="E1069" s="321" t="s">
        <v>1321</v>
      </c>
      <c r="F1069" s="316">
        <v>817000</v>
      </c>
      <c r="G1069" s="316">
        <v>817000</v>
      </c>
      <c r="H1069" s="124" t="str">
        <f t="shared" si="17"/>
        <v>10030110075540200</v>
      </c>
    </row>
    <row r="1070" spans="1:8" ht="38.25">
      <c r="A1070" s="320" t="s">
        <v>1197</v>
      </c>
      <c r="B1070" s="321" t="s">
        <v>207</v>
      </c>
      <c r="C1070" s="321" t="s">
        <v>378</v>
      </c>
      <c r="D1070" s="321" t="s">
        <v>785</v>
      </c>
      <c r="E1070" s="321" t="s">
        <v>1198</v>
      </c>
      <c r="F1070" s="316">
        <v>817000</v>
      </c>
      <c r="G1070" s="316">
        <v>817000</v>
      </c>
      <c r="H1070" s="124" t="str">
        <f t="shared" si="17"/>
        <v>10030110075540240</v>
      </c>
    </row>
    <row r="1071" spans="1:8">
      <c r="A1071" s="320" t="s">
        <v>1224</v>
      </c>
      <c r="B1071" s="321" t="s">
        <v>207</v>
      </c>
      <c r="C1071" s="321" t="s">
        <v>378</v>
      </c>
      <c r="D1071" s="321" t="s">
        <v>785</v>
      </c>
      <c r="E1071" s="321" t="s">
        <v>329</v>
      </c>
      <c r="F1071" s="316">
        <v>817000</v>
      </c>
      <c r="G1071" s="316">
        <v>817000</v>
      </c>
      <c r="H1071" s="124" t="str">
        <f t="shared" si="17"/>
        <v>10030110075540244</v>
      </c>
    </row>
    <row r="1072" spans="1:8" ht="153">
      <c r="A1072" s="320" t="s">
        <v>1365</v>
      </c>
      <c r="B1072" s="321" t="s">
        <v>207</v>
      </c>
      <c r="C1072" s="321" t="s">
        <v>378</v>
      </c>
      <c r="D1072" s="321" t="s">
        <v>786</v>
      </c>
      <c r="E1072" s="321" t="s">
        <v>1174</v>
      </c>
      <c r="F1072" s="316">
        <v>25151300</v>
      </c>
      <c r="G1072" s="316">
        <v>25151300</v>
      </c>
      <c r="H1072" s="124" t="str">
        <f t="shared" si="17"/>
        <v>10030110075660</v>
      </c>
    </row>
    <row r="1073" spans="1:8" ht="38.25">
      <c r="A1073" s="320" t="s">
        <v>1320</v>
      </c>
      <c r="B1073" s="321" t="s">
        <v>207</v>
      </c>
      <c r="C1073" s="321" t="s">
        <v>378</v>
      </c>
      <c r="D1073" s="321" t="s">
        <v>786</v>
      </c>
      <c r="E1073" s="321" t="s">
        <v>1321</v>
      </c>
      <c r="F1073" s="316">
        <v>24006300</v>
      </c>
      <c r="G1073" s="316">
        <v>24006300</v>
      </c>
      <c r="H1073" s="124" t="str">
        <f t="shared" si="17"/>
        <v>10030110075660200</v>
      </c>
    </row>
    <row r="1074" spans="1:8" ht="38.25">
      <c r="A1074" s="320" t="s">
        <v>1197</v>
      </c>
      <c r="B1074" s="321" t="s">
        <v>207</v>
      </c>
      <c r="C1074" s="321" t="s">
        <v>378</v>
      </c>
      <c r="D1074" s="321" t="s">
        <v>786</v>
      </c>
      <c r="E1074" s="321" t="s">
        <v>1198</v>
      </c>
      <c r="F1074" s="316">
        <v>24006300</v>
      </c>
      <c r="G1074" s="316">
        <v>24006300</v>
      </c>
      <c r="H1074" s="124" t="str">
        <f t="shared" si="17"/>
        <v>10030110075660240</v>
      </c>
    </row>
    <row r="1075" spans="1:8">
      <c r="A1075" s="320" t="s">
        <v>1224</v>
      </c>
      <c r="B1075" s="321" t="s">
        <v>207</v>
      </c>
      <c r="C1075" s="321" t="s">
        <v>378</v>
      </c>
      <c r="D1075" s="321" t="s">
        <v>786</v>
      </c>
      <c r="E1075" s="321" t="s">
        <v>329</v>
      </c>
      <c r="F1075" s="316">
        <v>24006300</v>
      </c>
      <c r="G1075" s="316">
        <v>24006300</v>
      </c>
      <c r="H1075" s="124" t="str">
        <f t="shared" si="17"/>
        <v>10030110075660244</v>
      </c>
    </row>
    <row r="1076" spans="1:8" ht="25.5">
      <c r="A1076" s="320" t="s">
        <v>1324</v>
      </c>
      <c r="B1076" s="321" t="s">
        <v>207</v>
      </c>
      <c r="C1076" s="321" t="s">
        <v>378</v>
      </c>
      <c r="D1076" s="321" t="s">
        <v>786</v>
      </c>
      <c r="E1076" s="321" t="s">
        <v>1325</v>
      </c>
      <c r="F1076" s="316">
        <v>1145000</v>
      </c>
      <c r="G1076" s="316">
        <v>1145000</v>
      </c>
      <c r="H1076" s="124" t="str">
        <f t="shared" si="17"/>
        <v>10030110075660300</v>
      </c>
    </row>
    <row r="1077" spans="1:8" ht="38.25">
      <c r="A1077" s="320" t="s">
        <v>1201</v>
      </c>
      <c r="B1077" s="321" t="s">
        <v>207</v>
      </c>
      <c r="C1077" s="321" t="s">
        <v>378</v>
      </c>
      <c r="D1077" s="321" t="s">
        <v>786</v>
      </c>
      <c r="E1077" s="321" t="s">
        <v>557</v>
      </c>
      <c r="F1077" s="316">
        <v>1145000</v>
      </c>
      <c r="G1077" s="316">
        <v>1145000</v>
      </c>
      <c r="H1077" s="124" t="str">
        <f t="shared" si="17"/>
        <v>10030110075660320</v>
      </c>
    </row>
    <row r="1078" spans="1:8" ht="38.25">
      <c r="A1078" s="320" t="s">
        <v>379</v>
      </c>
      <c r="B1078" s="321" t="s">
        <v>207</v>
      </c>
      <c r="C1078" s="321" t="s">
        <v>378</v>
      </c>
      <c r="D1078" s="321" t="s">
        <v>786</v>
      </c>
      <c r="E1078" s="321" t="s">
        <v>380</v>
      </c>
      <c r="F1078" s="316">
        <v>1145000</v>
      </c>
      <c r="G1078" s="316">
        <v>1145000</v>
      </c>
      <c r="H1078" s="124" t="str">
        <f t="shared" si="17"/>
        <v>10030110075660321</v>
      </c>
    </row>
    <row r="1079" spans="1:8" ht="191.25">
      <c r="A1079" s="320" t="s">
        <v>1673</v>
      </c>
      <c r="B1079" s="321" t="s">
        <v>207</v>
      </c>
      <c r="C1079" s="321" t="s">
        <v>378</v>
      </c>
      <c r="D1079" s="321" t="s">
        <v>1674</v>
      </c>
      <c r="E1079" s="321" t="s">
        <v>1174</v>
      </c>
      <c r="F1079" s="316">
        <v>32609600</v>
      </c>
      <c r="G1079" s="316">
        <v>33343700</v>
      </c>
      <c r="H1079" s="124" t="str">
        <f t="shared" si="17"/>
        <v>100301100L3040</v>
      </c>
    </row>
    <row r="1080" spans="1:8" ht="38.25">
      <c r="A1080" s="320" t="s">
        <v>1320</v>
      </c>
      <c r="B1080" s="321" t="s">
        <v>207</v>
      </c>
      <c r="C1080" s="321" t="s">
        <v>378</v>
      </c>
      <c r="D1080" s="321" t="s">
        <v>1674</v>
      </c>
      <c r="E1080" s="321" t="s">
        <v>1321</v>
      </c>
      <c r="F1080" s="316">
        <v>32609600</v>
      </c>
      <c r="G1080" s="316">
        <v>33343700</v>
      </c>
      <c r="H1080" s="124" t="str">
        <f t="shared" si="17"/>
        <v>100301100L3040200</v>
      </c>
    </row>
    <row r="1081" spans="1:8" ht="38.25">
      <c r="A1081" s="320" t="s">
        <v>1197</v>
      </c>
      <c r="B1081" s="321" t="s">
        <v>207</v>
      </c>
      <c r="C1081" s="321" t="s">
        <v>378</v>
      </c>
      <c r="D1081" s="321" t="s">
        <v>1674</v>
      </c>
      <c r="E1081" s="321" t="s">
        <v>1198</v>
      </c>
      <c r="F1081" s="316">
        <v>32609600</v>
      </c>
      <c r="G1081" s="316">
        <v>33343700</v>
      </c>
      <c r="H1081" s="124" t="str">
        <f t="shared" si="17"/>
        <v>100301100L3040240</v>
      </c>
    </row>
    <row r="1082" spans="1:8">
      <c r="A1082" s="320" t="s">
        <v>1224</v>
      </c>
      <c r="B1082" s="321" t="s">
        <v>207</v>
      </c>
      <c r="C1082" s="321" t="s">
        <v>378</v>
      </c>
      <c r="D1082" s="321" t="s">
        <v>1674</v>
      </c>
      <c r="E1082" s="321" t="s">
        <v>329</v>
      </c>
      <c r="F1082" s="316">
        <v>32609600</v>
      </c>
      <c r="G1082" s="316">
        <v>33343700</v>
      </c>
      <c r="H1082" s="124" t="str">
        <f t="shared" si="17"/>
        <v>100301100L3040244</v>
      </c>
    </row>
    <row r="1083" spans="1:8">
      <c r="A1083" s="320" t="s">
        <v>18</v>
      </c>
      <c r="B1083" s="321" t="s">
        <v>207</v>
      </c>
      <c r="C1083" s="321" t="s">
        <v>423</v>
      </c>
      <c r="D1083" s="321" t="s">
        <v>1174</v>
      </c>
      <c r="E1083" s="321" t="s">
        <v>1174</v>
      </c>
      <c r="F1083" s="316">
        <v>3904400</v>
      </c>
      <c r="G1083" s="316">
        <v>3904400</v>
      </c>
      <c r="H1083" s="124" t="str">
        <f t="shared" si="17"/>
        <v>1004</v>
      </c>
    </row>
    <row r="1084" spans="1:8" ht="25.5">
      <c r="A1084" s="320" t="s">
        <v>442</v>
      </c>
      <c r="B1084" s="321" t="s">
        <v>207</v>
      </c>
      <c r="C1084" s="321" t="s">
        <v>423</v>
      </c>
      <c r="D1084" s="321" t="s">
        <v>971</v>
      </c>
      <c r="E1084" s="321" t="s">
        <v>1174</v>
      </c>
      <c r="F1084" s="316">
        <v>3904400</v>
      </c>
      <c r="G1084" s="316">
        <v>3904400</v>
      </c>
      <c r="H1084" s="124" t="str">
        <f t="shared" si="17"/>
        <v>10040100000000</v>
      </c>
    </row>
    <row r="1085" spans="1:8" ht="38.25">
      <c r="A1085" s="320" t="s">
        <v>443</v>
      </c>
      <c r="B1085" s="321" t="s">
        <v>207</v>
      </c>
      <c r="C1085" s="321" t="s">
        <v>423</v>
      </c>
      <c r="D1085" s="321" t="s">
        <v>972</v>
      </c>
      <c r="E1085" s="321" t="s">
        <v>1174</v>
      </c>
      <c r="F1085" s="316">
        <v>3904400</v>
      </c>
      <c r="G1085" s="316">
        <v>3904400</v>
      </c>
      <c r="H1085" s="124" t="str">
        <f t="shared" si="17"/>
        <v>10040110000000</v>
      </c>
    </row>
    <row r="1086" spans="1:8" ht="140.25">
      <c r="A1086" s="320" t="s">
        <v>1366</v>
      </c>
      <c r="B1086" s="321" t="s">
        <v>207</v>
      </c>
      <c r="C1086" s="321" t="s">
        <v>423</v>
      </c>
      <c r="D1086" s="321" t="s">
        <v>787</v>
      </c>
      <c r="E1086" s="321" t="s">
        <v>1174</v>
      </c>
      <c r="F1086" s="316">
        <v>3904400</v>
      </c>
      <c r="G1086" s="316">
        <v>3904400</v>
      </c>
      <c r="H1086" s="124" t="str">
        <f t="shared" si="17"/>
        <v>10040110075560</v>
      </c>
    </row>
    <row r="1087" spans="1:8" ht="38.25">
      <c r="A1087" s="320" t="s">
        <v>1320</v>
      </c>
      <c r="B1087" s="321" t="s">
        <v>207</v>
      </c>
      <c r="C1087" s="321" t="s">
        <v>423</v>
      </c>
      <c r="D1087" s="321" t="s">
        <v>787</v>
      </c>
      <c r="E1087" s="321" t="s">
        <v>1321</v>
      </c>
      <c r="F1087" s="316">
        <v>10000</v>
      </c>
      <c r="G1087" s="316">
        <v>10000</v>
      </c>
      <c r="H1087" s="124" t="str">
        <f t="shared" si="17"/>
        <v>10040110075560200</v>
      </c>
    </row>
    <row r="1088" spans="1:8" ht="38.25">
      <c r="A1088" s="320" t="s">
        <v>1197</v>
      </c>
      <c r="B1088" s="321" t="s">
        <v>207</v>
      </c>
      <c r="C1088" s="321" t="s">
        <v>423</v>
      </c>
      <c r="D1088" s="321" t="s">
        <v>787</v>
      </c>
      <c r="E1088" s="321" t="s">
        <v>1198</v>
      </c>
      <c r="F1088" s="316">
        <v>10000</v>
      </c>
      <c r="G1088" s="316">
        <v>10000</v>
      </c>
      <c r="H1088" s="124" t="str">
        <f t="shared" si="17"/>
        <v>10040110075560240</v>
      </c>
    </row>
    <row r="1089" spans="1:8">
      <c r="A1089" s="320" t="s">
        <v>1224</v>
      </c>
      <c r="B1089" s="321" t="s">
        <v>207</v>
      </c>
      <c r="C1089" s="321" t="s">
        <v>423</v>
      </c>
      <c r="D1089" s="321" t="s">
        <v>787</v>
      </c>
      <c r="E1089" s="321" t="s">
        <v>329</v>
      </c>
      <c r="F1089" s="316">
        <v>10000</v>
      </c>
      <c r="G1089" s="316">
        <v>10000</v>
      </c>
      <c r="H1089" s="124" t="str">
        <f t="shared" si="17"/>
        <v>10040110075560244</v>
      </c>
    </row>
    <row r="1090" spans="1:8" ht="25.5">
      <c r="A1090" s="320" t="s">
        <v>1324</v>
      </c>
      <c r="B1090" s="321" t="s">
        <v>207</v>
      </c>
      <c r="C1090" s="321" t="s">
        <v>423</v>
      </c>
      <c r="D1090" s="321" t="s">
        <v>787</v>
      </c>
      <c r="E1090" s="321" t="s">
        <v>1325</v>
      </c>
      <c r="F1090" s="316">
        <v>3894400</v>
      </c>
      <c r="G1090" s="316">
        <v>3894400</v>
      </c>
      <c r="H1090" s="124" t="str">
        <f t="shared" si="17"/>
        <v>10040110075560300</v>
      </c>
    </row>
    <row r="1091" spans="1:8" ht="38.25">
      <c r="A1091" s="320" t="s">
        <v>1201</v>
      </c>
      <c r="B1091" s="321" t="s">
        <v>207</v>
      </c>
      <c r="C1091" s="321" t="s">
        <v>423</v>
      </c>
      <c r="D1091" s="321" t="s">
        <v>787</v>
      </c>
      <c r="E1091" s="321" t="s">
        <v>557</v>
      </c>
      <c r="F1091" s="316">
        <v>3894400</v>
      </c>
      <c r="G1091" s="316">
        <v>3894400</v>
      </c>
      <c r="H1091" s="124" t="str">
        <f t="shared" si="17"/>
        <v>10040110075560320</v>
      </c>
    </row>
    <row r="1092" spans="1:8" ht="38.25">
      <c r="A1092" s="320" t="s">
        <v>379</v>
      </c>
      <c r="B1092" s="321" t="s">
        <v>207</v>
      </c>
      <c r="C1092" s="321" t="s">
        <v>423</v>
      </c>
      <c r="D1092" s="321" t="s">
        <v>787</v>
      </c>
      <c r="E1092" s="321" t="s">
        <v>380</v>
      </c>
      <c r="F1092" s="316">
        <v>3894400</v>
      </c>
      <c r="G1092" s="316">
        <v>3894400</v>
      </c>
      <c r="H1092" s="124" t="str">
        <f t="shared" si="17"/>
        <v>10040110075560321</v>
      </c>
    </row>
    <row r="1093" spans="1:8">
      <c r="A1093" s="320" t="s">
        <v>248</v>
      </c>
      <c r="B1093" s="321" t="s">
        <v>207</v>
      </c>
      <c r="C1093" s="321" t="s">
        <v>1144</v>
      </c>
      <c r="D1093" s="321" t="s">
        <v>1174</v>
      </c>
      <c r="E1093" s="321" t="s">
        <v>1174</v>
      </c>
      <c r="F1093" s="316">
        <v>1938956</v>
      </c>
      <c r="G1093" s="316">
        <v>1938956</v>
      </c>
      <c r="H1093" s="124" t="str">
        <f t="shared" si="17"/>
        <v>1100</v>
      </c>
    </row>
    <row r="1094" spans="1:8">
      <c r="A1094" s="320" t="s">
        <v>1229</v>
      </c>
      <c r="B1094" s="321" t="s">
        <v>207</v>
      </c>
      <c r="C1094" s="321" t="s">
        <v>1230</v>
      </c>
      <c r="D1094" s="321" t="s">
        <v>1174</v>
      </c>
      <c r="E1094" s="321" t="s">
        <v>1174</v>
      </c>
      <c r="F1094" s="316">
        <v>1938956</v>
      </c>
      <c r="G1094" s="316">
        <v>1938956</v>
      </c>
      <c r="H1094" s="124" t="str">
        <f t="shared" si="17"/>
        <v>1101</v>
      </c>
    </row>
    <row r="1095" spans="1:8" ht="25.5">
      <c r="A1095" s="320" t="s">
        <v>442</v>
      </c>
      <c r="B1095" s="321" t="s">
        <v>207</v>
      </c>
      <c r="C1095" s="321" t="s">
        <v>1230</v>
      </c>
      <c r="D1095" s="321" t="s">
        <v>971</v>
      </c>
      <c r="E1095" s="321" t="s">
        <v>1174</v>
      </c>
      <c r="F1095" s="316">
        <v>1938956</v>
      </c>
      <c r="G1095" s="316">
        <v>1938956</v>
      </c>
      <c r="H1095" s="124" t="str">
        <f t="shared" si="17"/>
        <v>11010100000000</v>
      </c>
    </row>
    <row r="1096" spans="1:8" ht="38.25">
      <c r="A1096" s="320" t="s">
        <v>443</v>
      </c>
      <c r="B1096" s="321" t="s">
        <v>207</v>
      </c>
      <c r="C1096" s="321" t="s">
        <v>1230</v>
      </c>
      <c r="D1096" s="321" t="s">
        <v>972</v>
      </c>
      <c r="E1096" s="321" t="s">
        <v>1174</v>
      </c>
      <c r="F1096" s="316">
        <v>1938956</v>
      </c>
      <c r="G1096" s="316">
        <v>1938956</v>
      </c>
      <c r="H1096" s="124" t="str">
        <f t="shared" si="17"/>
        <v>11010110000000</v>
      </c>
    </row>
    <row r="1097" spans="1:8" ht="140.25">
      <c r="A1097" s="320" t="s">
        <v>1801</v>
      </c>
      <c r="B1097" s="321" t="s">
        <v>207</v>
      </c>
      <c r="C1097" s="321" t="s">
        <v>1230</v>
      </c>
      <c r="D1097" s="321" t="s">
        <v>1802</v>
      </c>
      <c r="E1097" s="321" t="s">
        <v>1174</v>
      </c>
      <c r="F1097" s="316">
        <v>1368100</v>
      </c>
      <c r="G1097" s="316">
        <v>1368100</v>
      </c>
      <c r="H1097" s="124" t="str">
        <f t="shared" si="17"/>
        <v>11010110040031</v>
      </c>
    </row>
    <row r="1098" spans="1:8" ht="38.25">
      <c r="A1098" s="320" t="s">
        <v>1328</v>
      </c>
      <c r="B1098" s="321" t="s">
        <v>207</v>
      </c>
      <c r="C1098" s="321" t="s">
        <v>1230</v>
      </c>
      <c r="D1098" s="321" t="s">
        <v>1802</v>
      </c>
      <c r="E1098" s="321" t="s">
        <v>1329</v>
      </c>
      <c r="F1098" s="316">
        <v>1368100</v>
      </c>
      <c r="G1098" s="316">
        <v>1368100</v>
      </c>
      <c r="H1098" s="124" t="str">
        <f t="shared" si="17"/>
        <v>11010110040031600</v>
      </c>
    </row>
    <row r="1099" spans="1:8">
      <c r="A1099" s="320" t="s">
        <v>1199</v>
      </c>
      <c r="B1099" s="321" t="s">
        <v>207</v>
      </c>
      <c r="C1099" s="321" t="s">
        <v>1230</v>
      </c>
      <c r="D1099" s="321" t="s">
        <v>1802</v>
      </c>
      <c r="E1099" s="321" t="s">
        <v>1200</v>
      </c>
      <c r="F1099" s="316">
        <v>1368100</v>
      </c>
      <c r="G1099" s="316">
        <v>1368100</v>
      </c>
      <c r="H1099" s="124" t="str">
        <f t="shared" si="17"/>
        <v>11010110040031610</v>
      </c>
    </row>
    <row r="1100" spans="1:8" ht="76.5">
      <c r="A1100" s="320" t="s">
        <v>347</v>
      </c>
      <c r="B1100" s="321" t="s">
        <v>207</v>
      </c>
      <c r="C1100" s="321" t="s">
        <v>1230</v>
      </c>
      <c r="D1100" s="321" t="s">
        <v>1802</v>
      </c>
      <c r="E1100" s="321" t="s">
        <v>348</v>
      </c>
      <c r="F1100" s="316">
        <v>1368100</v>
      </c>
      <c r="G1100" s="316">
        <v>1368100</v>
      </c>
      <c r="H1100" s="124" t="str">
        <f t="shared" si="17"/>
        <v>11010110040031611</v>
      </c>
    </row>
    <row r="1101" spans="1:8" ht="153">
      <c r="A1101" s="320" t="s">
        <v>581</v>
      </c>
      <c r="B1101" s="321" t="s">
        <v>207</v>
      </c>
      <c r="C1101" s="321" t="s">
        <v>1230</v>
      </c>
      <c r="D1101" s="321" t="s">
        <v>760</v>
      </c>
      <c r="E1101" s="321" t="s">
        <v>1174</v>
      </c>
      <c r="F1101" s="316">
        <v>525096</v>
      </c>
      <c r="G1101" s="316">
        <v>525096</v>
      </c>
      <c r="H1101" s="124" t="str">
        <f t="shared" si="17"/>
        <v>1101011004Г030</v>
      </c>
    </row>
    <row r="1102" spans="1:8" ht="38.25">
      <c r="A1102" s="320" t="s">
        <v>1328</v>
      </c>
      <c r="B1102" s="321" t="s">
        <v>207</v>
      </c>
      <c r="C1102" s="321" t="s">
        <v>1230</v>
      </c>
      <c r="D1102" s="321" t="s">
        <v>760</v>
      </c>
      <c r="E1102" s="321" t="s">
        <v>1329</v>
      </c>
      <c r="F1102" s="316">
        <v>525096</v>
      </c>
      <c r="G1102" s="316">
        <v>525096</v>
      </c>
      <c r="H1102" s="124" t="str">
        <f t="shared" si="17"/>
        <v>1101011004Г030600</v>
      </c>
    </row>
    <row r="1103" spans="1:8">
      <c r="A1103" s="320" t="s">
        <v>1199</v>
      </c>
      <c r="B1103" s="321" t="s">
        <v>207</v>
      </c>
      <c r="C1103" s="321" t="s">
        <v>1230</v>
      </c>
      <c r="D1103" s="321" t="s">
        <v>760</v>
      </c>
      <c r="E1103" s="321" t="s">
        <v>1200</v>
      </c>
      <c r="F1103" s="316">
        <v>525096</v>
      </c>
      <c r="G1103" s="316">
        <v>525096</v>
      </c>
      <c r="H1103" s="124" t="str">
        <f t="shared" si="17"/>
        <v>1101011004Г030610</v>
      </c>
    </row>
    <row r="1104" spans="1:8" ht="76.5">
      <c r="A1104" s="320" t="s">
        <v>347</v>
      </c>
      <c r="B1104" s="321" t="s">
        <v>207</v>
      </c>
      <c r="C1104" s="321" t="s">
        <v>1230</v>
      </c>
      <c r="D1104" s="321" t="s">
        <v>760</v>
      </c>
      <c r="E1104" s="321" t="s">
        <v>348</v>
      </c>
      <c r="F1104" s="316">
        <v>525096</v>
      </c>
      <c r="G1104" s="316">
        <v>525096</v>
      </c>
      <c r="H1104" s="124" t="str">
        <f t="shared" si="17"/>
        <v>1101011004Г030611</v>
      </c>
    </row>
    <row r="1105" spans="1:8" ht="127.5">
      <c r="A1105" s="320" t="s">
        <v>966</v>
      </c>
      <c r="B1105" s="321" t="s">
        <v>207</v>
      </c>
      <c r="C1105" s="321" t="s">
        <v>1230</v>
      </c>
      <c r="D1105" s="321" t="s">
        <v>967</v>
      </c>
      <c r="E1105" s="321" t="s">
        <v>1174</v>
      </c>
      <c r="F1105" s="316">
        <v>45760</v>
      </c>
      <c r="G1105" s="316">
        <v>45760</v>
      </c>
      <c r="H1105" s="124" t="str">
        <f t="shared" si="17"/>
        <v>1101011004Э030</v>
      </c>
    </row>
    <row r="1106" spans="1:8" ht="38.25">
      <c r="A1106" s="320" t="s">
        <v>1328</v>
      </c>
      <c r="B1106" s="321" t="s">
        <v>207</v>
      </c>
      <c r="C1106" s="321" t="s">
        <v>1230</v>
      </c>
      <c r="D1106" s="321" t="s">
        <v>967</v>
      </c>
      <c r="E1106" s="321" t="s">
        <v>1329</v>
      </c>
      <c r="F1106" s="316">
        <v>45760</v>
      </c>
      <c r="G1106" s="316">
        <v>45760</v>
      </c>
      <c r="H1106" s="124" t="str">
        <f t="shared" si="17"/>
        <v>1101011004Э030600</v>
      </c>
    </row>
    <row r="1107" spans="1:8">
      <c r="A1107" s="320" t="s">
        <v>1199</v>
      </c>
      <c r="B1107" s="321" t="s">
        <v>207</v>
      </c>
      <c r="C1107" s="321" t="s">
        <v>1230</v>
      </c>
      <c r="D1107" s="321" t="s">
        <v>967</v>
      </c>
      <c r="E1107" s="321" t="s">
        <v>1200</v>
      </c>
      <c r="F1107" s="316">
        <v>45760</v>
      </c>
      <c r="G1107" s="316">
        <v>45760</v>
      </c>
      <c r="H1107" s="124" t="str">
        <f t="shared" si="17"/>
        <v>1101011004Э030610</v>
      </c>
    </row>
    <row r="1108" spans="1:8" ht="76.5">
      <c r="A1108" s="320" t="s">
        <v>347</v>
      </c>
      <c r="B1108" s="321" t="s">
        <v>207</v>
      </c>
      <c r="C1108" s="321" t="s">
        <v>1230</v>
      </c>
      <c r="D1108" s="321" t="s">
        <v>967</v>
      </c>
      <c r="E1108" s="321" t="s">
        <v>348</v>
      </c>
      <c r="F1108" s="316">
        <v>45760</v>
      </c>
      <c r="G1108" s="316">
        <v>45760</v>
      </c>
      <c r="H1108" s="124" t="str">
        <f t="shared" si="17"/>
        <v>1101011004Э030611</v>
      </c>
    </row>
    <row r="1109" spans="1:8" ht="25.5">
      <c r="A1109" s="320" t="s">
        <v>1170</v>
      </c>
      <c r="B1109" s="321" t="s">
        <v>952</v>
      </c>
      <c r="C1109" s="321" t="s">
        <v>1174</v>
      </c>
      <c r="D1109" s="321" t="s">
        <v>1174</v>
      </c>
      <c r="E1109" s="321" t="s">
        <v>1174</v>
      </c>
      <c r="F1109" s="316">
        <v>31928800</v>
      </c>
      <c r="G1109" s="316">
        <v>31928800</v>
      </c>
      <c r="H1109" s="124" t="str">
        <f t="shared" si="17"/>
        <v/>
      </c>
    </row>
    <row r="1110" spans="1:8" ht="38.25">
      <c r="A1110" s="320" t="s">
        <v>238</v>
      </c>
      <c r="B1110" s="321" t="s">
        <v>952</v>
      </c>
      <c r="C1110" s="321" t="s">
        <v>1137</v>
      </c>
      <c r="D1110" s="321" t="s">
        <v>1174</v>
      </c>
      <c r="E1110" s="321" t="s">
        <v>1174</v>
      </c>
      <c r="F1110" s="316">
        <v>25777760</v>
      </c>
      <c r="G1110" s="316">
        <v>25777760</v>
      </c>
      <c r="H1110" s="124" t="str">
        <f t="shared" si="17"/>
        <v>0300</v>
      </c>
    </row>
    <row r="1111" spans="1:8" ht="51">
      <c r="A1111" s="320" t="s">
        <v>1712</v>
      </c>
      <c r="B1111" s="321" t="s">
        <v>952</v>
      </c>
      <c r="C1111" s="321" t="s">
        <v>345</v>
      </c>
      <c r="D1111" s="321" t="s">
        <v>1174</v>
      </c>
      <c r="E1111" s="321" t="s">
        <v>1174</v>
      </c>
      <c r="F1111" s="316">
        <v>25777760</v>
      </c>
      <c r="G1111" s="316">
        <v>25777760</v>
      </c>
      <c r="H1111" s="124" t="str">
        <f t="shared" si="17"/>
        <v>0310</v>
      </c>
    </row>
    <row r="1112" spans="1:8" ht="63.75">
      <c r="A1112" s="320" t="s">
        <v>1763</v>
      </c>
      <c r="B1112" s="321" t="s">
        <v>952</v>
      </c>
      <c r="C1112" s="321" t="s">
        <v>345</v>
      </c>
      <c r="D1112" s="321" t="s">
        <v>978</v>
      </c>
      <c r="E1112" s="321" t="s">
        <v>1174</v>
      </c>
      <c r="F1112" s="316">
        <v>25777760</v>
      </c>
      <c r="G1112" s="316">
        <v>25777760</v>
      </c>
      <c r="H1112" s="124" t="str">
        <f t="shared" si="17"/>
        <v>03100400000000</v>
      </c>
    </row>
    <row r="1113" spans="1:8" ht="25.5">
      <c r="A1113" s="320" t="s">
        <v>459</v>
      </c>
      <c r="B1113" s="321" t="s">
        <v>952</v>
      </c>
      <c r="C1113" s="321" t="s">
        <v>345</v>
      </c>
      <c r="D1113" s="321" t="s">
        <v>980</v>
      </c>
      <c r="E1113" s="321" t="s">
        <v>1174</v>
      </c>
      <c r="F1113" s="316">
        <v>25777760</v>
      </c>
      <c r="G1113" s="316">
        <v>25777760</v>
      </c>
      <c r="H1113" s="124" t="str">
        <f t="shared" si="17"/>
        <v>03100420000000</v>
      </c>
    </row>
    <row r="1114" spans="1:8" ht="153">
      <c r="A1114" s="320" t="s">
        <v>346</v>
      </c>
      <c r="B1114" s="321" t="s">
        <v>952</v>
      </c>
      <c r="C1114" s="321" t="s">
        <v>345</v>
      </c>
      <c r="D1114" s="321" t="s">
        <v>658</v>
      </c>
      <c r="E1114" s="321" t="s">
        <v>1174</v>
      </c>
      <c r="F1114" s="316">
        <v>21102512</v>
      </c>
      <c r="G1114" s="316">
        <v>21102512</v>
      </c>
      <c r="H1114" s="124" t="str">
        <f t="shared" si="17"/>
        <v>03100420040010</v>
      </c>
    </row>
    <row r="1115" spans="1:8" ht="76.5">
      <c r="A1115" s="320" t="s">
        <v>1319</v>
      </c>
      <c r="B1115" s="321" t="s">
        <v>952</v>
      </c>
      <c r="C1115" s="321" t="s">
        <v>345</v>
      </c>
      <c r="D1115" s="321" t="s">
        <v>658</v>
      </c>
      <c r="E1115" s="321" t="s">
        <v>273</v>
      </c>
      <c r="F1115" s="316">
        <v>19164242</v>
      </c>
      <c r="G1115" s="316">
        <v>19164242</v>
      </c>
      <c r="H1115" s="124" t="str">
        <f t="shared" si="17"/>
        <v>03100420040010100</v>
      </c>
    </row>
    <row r="1116" spans="1:8" ht="25.5">
      <c r="A1116" s="320" t="s">
        <v>1191</v>
      </c>
      <c r="B1116" s="321" t="s">
        <v>952</v>
      </c>
      <c r="C1116" s="321" t="s">
        <v>345</v>
      </c>
      <c r="D1116" s="321" t="s">
        <v>658</v>
      </c>
      <c r="E1116" s="321" t="s">
        <v>133</v>
      </c>
      <c r="F1116" s="316">
        <v>19164242</v>
      </c>
      <c r="G1116" s="316">
        <v>19164242</v>
      </c>
      <c r="H1116" s="124" t="str">
        <f t="shared" si="17"/>
        <v>03100420040010110</v>
      </c>
    </row>
    <row r="1117" spans="1:8">
      <c r="A1117" s="320" t="s">
        <v>1138</v>
      </c>
      <c r="B1117" s="321" t="s">
        <v>952</v>
      </c>
      <c r="C1117" s="321" t="s">
        <v>345</v>
      </c>
      <c r="D1117" s="321" t="s">
        <v>658</v>
      </c>
      <c r="E1117" s="321" t="s">
        <v>342</v>
      </c>
      <c r="F1117" s="316">
        <v>14701000</v>
      </c>
      <c r="G1117" s="316">
        <v>14701000</v>
      </c>
      <c r="H1117" s="124" t="str">
        <f t="shared" si="17"/>
        <v>03100420040010111</v>
      </c>
    </row>
    <row r="1118" spans="1:8" ht="25.5">
      <c r="A1118" s="320" t="s">
        <v>1147</v>
      </c>
      <c r="B1118" s="321" t="s">
        <v>952</v>
      </c>
      <c r="C1118" s="321" t="s">
        <v>345</v>
      </c>
      <c r="D1118" s="321" t="s">
        <v>658</v>
      </c>
      <c r="E1118" s="321" t="s">
        <v>391</v>
      </c>
      <c r="F1118" s="316">
        <v>32600</v>
      </c>
      <c r="G1118" s="316">
        <v>32600</v>
      </c>
      <c r="H1118" s="124" t="str">
        <f t="shared" si="17"/>
        <v>03100420040010112</v>
      </c>
    </row>
    <row r="1119" spans="1:8" ht="51">
      <c r="A1119" s="320" t="s">
        <v>1139</v>
      </c>
      <c r="B1119" s="321" t="s">
        <v>952</v>
      </c>
      <c r="C1119" s="321" t="s">
        <v>345</v>
      </c>
      <c r="D1119" s="321" t="s">
        <v>658</v>
      </c>
      <c r="E1119" s="321" t="s">
        <v>1056</v>
      </c>
      <c r="F1119" s="316">
        <v>4430642</v>
      </c>
      <c r="G1119" s="316">
        <v>4430642</v>
      </c>
      <c r="H1119" s="124" t="str">
        <f t="shared" si="17"/>
        <v>03100420040010119</v>
      </c>
    </row>
    <row r="1120" spans="1:8" ht="38.25">
      <c r="A1120" s="320" t="s">
        <v>1320</v>
      </c>
      <c r="B1120" s="321" t="s">
        <v>952</v>
      </c>
      <c r="C1120" s="321" t="s">
        <v>345</v>
      </c>
      <c r="D1120" s="321" t="s">
        <v>658</v>
      </c>
      <c r="E1120" s="321" t="s">
        <v>1321</v>
      </c>
      <c r="F1120" s="316">
        <v>1938270</v>
      </c>
      <c r="G1120" s="316">
        <v>1938270</v>
      </c>
      <c r="H1120" s="124" t="str">
        <f t="shared" si="17"/>
        <v>03100420040010200</v>
      </c>
    </row>
    <row r="1121" spans="1:8" ht="38.25">
      <c r="A1121" s="320" t="s">
        <v>1197</v>
      </c>
      <c r="B1121" s="321" t="s">
        <v>952</v>
      </c>
      <c r="C1121" s="321" t="s">
        <v>345</v>
      </c>
      <c r="D1121" s="321" t="s">
        <v>658</v>
      </c>
      <c r="E1121" s="321" t="s">
        <v>1198</v>
      </c>
      <c r="F1121" s="316">
        <v>1938270</v>
      </c>
      <c r="G1121" s="316">
        <v>1938270</v>
      </c>
      <c r="H1121" s="124" t="str">
        <f t="shared" si="17"/>
        <v>03100420040010240</v>
      </c>
    </row>
    <row r="1122" spans="1:8">
      <c r="A1122" s="320" t="s">
        <v>1224</v>
      </c>
      <c r="B1122" s="321" t="s">
        <v>952</v>
      </c>
      <c r="C1122" s="321" t="s">
        <v>345</v>
      </c>
      <c r="D1122" s="321" t="s">
        <v>658</v>
      </c>
      <c r="E1122" s="321" t="s">
        <v>329</v>
      </c>
      <c r="F1122" s="316">
        <v>1938270</v>
      </c>
      <c r="G1122" s="316">
        <v>1938270</v>
      </c>
      <c r="H1122" s="124" t="str">
        <f t="shared" si="17"/>
        <v>03100420040010244</v>
      </c>
    </row>
    <row r="1123" spans="1:8" ht="165.75">
      <c r="A1123" s="320" t="s">
        <v>1367</v>
      </c>
      <c r="B1123" s="321" t="s">
        <v>952</v>
      </c>
      <c r="C1123" s="321" t="s">
        <v>345</v>
      </c>
      <c r="D1123" s="321" t="s">
        <v>1368</v>
      </c>
      <c r="E1123" s="321" t="s">
        <v>1174</v>
      </c>
      <c r="F1123" s="316">
        <v>1413106</v>
      </c>
      <c r="G1123" s="316">
        <v>1413106</v>
      </c>
      <c r="H1123" s="124" t="str">
        <f t="shared" si="17"/>
        <v>03100420041010</v>
      </c>
    </row>
    <row r="1124" spans="1:8" ht="76.5">
      <c r="A1124" s="320" t="s">
        <v>1319</v>
      </c>
      <c r="B1124" s="321" t="s">
        <v>952</v>
      </c>
      <c r="C1124" s="321" t="s">
        <v>345</v>
      </c>
      <c r="D1124" s="321" t="s">
        <v>1368</v>
      </c>
      <c r="E1124" s="321" t="s">
        <v>273</v>
      </c>
      <c r="F1124" s="316">
        <v>1413106</v>
      </c>
      <c r="G1124" s="316">
        <v>1413106</v>
      </c>
      <c r="H1124" s="124" t="str">
        <f t="shared" si="17"/>
        <v>03100420041010100</v>
      </c>
    </row>
    <row r="1125" spans="1:8" ht="25.5">
      <c r="A1125" s="320" t="s">
        <v>1191</v>
      </c>
      <c r="B1125" s="321" t="s">
        <v>952</v>
      </c>
      <c r="C1125" s="321" t="s">
        <v>345</v>
      </c>
      <c r="D1125" s="321" t="s">
        <v>1368</v>
      </c>
      <c r="E1125" s="321" t="s">
        <v>133</v>
      </c>
      <c r="F1125" s="316">
        <v>1413106</v>
      </c>
      <c r="G1125" s="316">
        <v>1413106</v>
      </c>
      <c r="H1125" s="124" t="str">
        <f t="shared" si="17"/>
        <v>03100420041010110</v>
      </c>
    </row>
    <row r="1126" spans="1:8">
      <c r="A1126" s="320" t="s">
        <v>1138</v>
      </c>
      <c r="B1126" s="321" t="s">
        <v>952</v>
      </c>
      <c r="C1126" s="321" t="s">
        <v>345</v>
      </c>
      <c r="D1126" s="321" t="s">
        <v>1368</v>
      </c>
      <c r="E1126" s="321" t="s">
        <v>342</v>
      </c>
      <c r="F1126" s="316">
        <v>1085335</v>
      </c>
      <c r="G1126" s="316">
        <v>1085335</v>
      </c>
      <c r="H1126" s="124" t="str">
        <f t="shared" ref="H1126:H1189" si="18">CONCATENATE(C1126,,D1126,E1126)</f>
        <v>03100420041010111</v>
      </c>
    </row>
    <row r="1127" spans="1:8" ht="51">
      <c r="A1127" s="320" t="s">
        <v>1139</v>
      </c>
      <c r="B1127" s="321" t="s">
        <v>952</v>
      </c>
      <c r="C1127" s="321" t="s">
        <v>345</v>
      </c>
      <c r="D1127" s="321" t="s">
        <v>1368</v>
      </c>
      <c r="E1127" s="321" t="s">
        <v>1056</v>
      </c>
      <c r="F1127" s="316">
        <v>327771</v>
      </c>
      <c r="G1127" s="316">
        <v>327771</v>
      </c>
      <c r="H1127" s="124" t="str">
        <f t="shared" si="18"/>
        <v>03100420041010119</v>
      </c>
    </row>
    <row r="1128" spans="1:8" ht="153">
      <c r="A1128" s="320" t="s">
        <v>1369</v>
      </c>
      <c r="B1128" s="321" t="s">
        <v>952</v>
      </c>
      <c r="C1128" s="321" t="s">
        <v>345</v>
      </c>
      <c r="D1128" s="321" t="s">
        <v>1370</v>
      </c>
      <c r="E1128" s="321" t="s">
        <v>1174</v>
      </c>
      <c r="F1128" s="316">
        <v>163657</v>
      </c>
      <c r="G1128" s="316">
        <v>163657</v>
      </c>
      <c r="H1128" s="124" t="str">
        <f t="shared" si="18"/>
        <v>03100420047010</v>
      </c>
    </row>
    <row r="1129" spans="1:8" ht="76.5">
      <c r="A1129" s="320" t="s">
        <v>1319</v>
      </c>
      <c r="B1129" s="321" t="s">
        <v>952</v>
      </c>
      <c r="C1129" s="321" t="s">
        <v>345</v>
      </c>
      <c r="D1129" s="321" t="s">
        <v>1370</v>
      </c>
      <c r="E1129" s="321" t="s">
        <v>273</v>
      </c>
      <c r="F1129" s="316">
        <v>163657</v>
      </c>
      <c r="G1129" s="316">
        <v>163657</v>
      </c>
      <c r="H1129" s="124" t="str">
        <f t="shared" si="18"/>
        <v>03100420047010100</v>
      </c>
    </row>
    <row r="1130" spans="1:8" ht="25.5">
      <c r="A1130" s="320" t="s">
        <v>1191</v>
      </c>
      <c r="B1130" s="321" t="s">
        <v>952</v>
      </c>
      <c r="C1130" s="321" t="s">
        <v>345</v>
      </c>
      <c r="D1130" s="321" t="s">
        <v>1370</v>
      </c>
      <c r="E1130" s="321" t="s">
        <v>133</v>
      </c>
      <c r="F1130" s="316">
        <v>163657</v>
      </c>
      <c r="G1130" s="316">
        <v>163657</v>
      </c>
      <c r="H1130" s="124" t="str">
        <f t="shared" si="18"/>
        <v>03100420047010110</v>
      </c>
    </row>
    <row r="1131" spans="1:8" ht="25.5">
      <c r="A1131" s="320" t="s">
        <v>1147</v>
      </c>
      <c r="B1131" s="321" t="s">
        <v>952</v>
      </c>
      <c r="C1131" s="321" t="s">
        <v>345</v>
      </c>
      <c r="D1131" s="321" t="s">
        <v>1370</v>
      </c>
      <c r="E1131" s="321" t="s">
        <v>391</v>
      </c>
      <c r="F1131" s="316">
        <v>163657</v>
      </c>
      <c r="G1131" s="316">
        <v>163657</v>
      </c>
      <c r="H1131" s="124" t="str">
        <f t="shared" si="18"/>
        <v>03100420047010112</v>
      </c>
    </row>
    <row r="1132" spans="1:8" ht="165.75">
      <c r="A1132" s="320" t="s">
        <v>1760</v>
      </c>
      <c r="B1132" s="321" t="s">
        <v>952</v>
      </c>
      <c r="C1132" s="321" t="s">
        <v>345</v>
      </c>
      <c r="D1132" s="321" t="s">
        <v>660</v>
      </c>
      <c r="E1132" s="321" t="s">
        <v>1174</v>
      </c>
      <c r="F1132" s="316">
        <v>2136650</v>
      </c>
      <c r="G1132" s="316">
        <v>2136650</v>
      </c>
      <c r="H1132" s="124" t="str">
        <f t="shared" si="18"/>
        <v>0310042004Г010</v>
      </c>
    </row>
    <row r="1133" spans="1:8" ht="38.25">
      <c r="A1133" s="320" t="s">
        <v>1320</v>
      </c>
      <c r="B1133" s="321" t="s">
        <v>952</v>
      </c>
      <c r="C1133" s="321" t="s">
        <v>345</v>
      </c>
      <c r="D1133" s="321" t="s">
        <v>660</v>
      </c>
      <c r="E1133" s="321" t="s">
        <v>1321</v>
      </c>
      <c r="F1133" s="316">
        <v>2136650</v>
      </c>
      <c r="G1133" s="316">
        <v>2136650</v>
      </c>
      <c r="H1133" s="124" t="str">
        <f t="shared" si="18"/>
        <v>0310042004Г010200</v>
      </c>
    </row>
    <row r="1134" spans="1:8" ht="38.25">
      <c r="A1134" s="320" t="s">
        <v>1197</v>
      </c>
      <c r="B1134" s="321" t="s">
        <v>952</v>
      </c>
      <c r="C1134" s="321" t="s">
        <v>345</v>
      </c>
      <c r="D1134" s="321" t="s">
        <v>660</v>
      </c>
      <c r="E1134" s="321" t="s">
        <v>1198</v>
      </c>
      <c r="F1134" s="316">
        <v>2136650</v>
      </c>
      <c r="G1134" s="316">
        <v>2136650</v>
      </c>
      <c r="H1134" s="124" t="str">
        <f t="shared" si="18"/>
        <v>0310042004Г010240</v>
      </c>
    </row>
    <row r="1135" spans="1:8">
      <c r="A1135" s="320" t="s">
        <v>1224</v>
      </c>
      <c r="B1135" s="321" t="s">
        <v>952</v>
      </c>
      <c r="C1135" s="321" t="s">
        <v>345</v>
      </c>
      <c r="D1135" s="321" t="s">
        <v>660</v>
      </c>
      <c r="E1135" s="321" t="s">
        <v>329</v>
      </c>
      <c r="F1135" s="316">
        <v>7650</v>
      </c>
      <c r="G1135" s="316">
        <v>7650</v>
      </c>
      <c r="H1135" s="124" t="str">
        <f t="shared" si="18"/>
        <v>0310042004Г010244</v>
      </c>
    </row>
    <row r="1136" spans="1:8">
      <c r="A1136" s="320" t="s">
        <v>1706</v>
      </c>
      <c r="B1136" s="321" t="s">
        <v>952</v>
      </c>
      <c r="C1136" s="321" t="s">
        <v>345</v>
      </c>
      <c r="D1136" s="321" t="s">
        <v>660</v>
      </c>
      <c r="E1136" s="321" t="s">
        <v>1707</v>
      </c>
      <c r="F1136" s="316">
        <v>2129000</v>
      </c>
      <c r="G1136" s="316">
        <v>2129000</v>
      </c>
      <c r="H1136" s="124" t="str">
        <f t="shared" si="18"/>
        <v>0310042004Г010247</v>
      </c>
    </row>
    <row r="1137" spans="1:8" ht="178.5">
      <c r="A1137" s="320" t="s">
        <v>1848</v>
      </c>
      <c r="B1137" s="321" t="s">
        <v>952</v>
      </c>
      <c r="C1137" s="321" t="s">
        <v>345</v>
      </c>
      <c r="D1137" s="321" t="s">
        <v>1849</v>
      </c>
      <c r="E1137" s="321" t="s">
        <v>1174</v>
      </c>
      <c r="F1137" s="316">
        <v>40000</v>
      </c>
      <c r="G1137" s="316">
        <v>40000</v>
      </c>
      <c r="H1137" s="124" t="str">
        <f t="shared" si="18"/>
        <v>0310042004М010</v>
      </c>
    </row>
    <row r="1138" spans="1:8" ht="38.25">
      <c r="A1138" s="320" t="s">
        <v>1320</v>
      </c>
      <c r="B1138" s="321" t="s">
        <v>952</v>
      </c>
      <c r="C1138" s="321" t="s">
        <v>345</v>
      </c>
      <c r="D1138" s="321" t="s">
        <v>1849</v>
      </c>
      <c r="E1138" s="321" t="s">
        <v>1321</v>
      </c>
      <c r="F1138" s="316">
        <v>40000</v>
      </c>
      <c r="G1138" s="316">
        <v>40000</v>
      </c>
      <c r="H1138" s="124" t="str">
        <f t="shared" si="18"/>
        <v>0310042004М010200</v>
      </c>
    </row>
    <row r="1139" spans="1:8" ht="38.25">
      <c r="A1139" s="320" t="s">
        <v>1197</v>
      </c>
      <c r="B1139" s="321" t="s">
        <v>952</v>
      </c>
      <c r="C1139" s="321" t="s">
        <v>345</v>
      </c>
      <c r="D1139" s="321" t="s">
        <v>1849</v>
      </c>
      <c r="E1139" s="321" t="s">
        <v>1198</v>
      </c>
      <c r="F1139" s="316">
        <v>40000</v>
      </c>
      <c r="G1139" s="316">
        <v>40000</v>
      </c>
      <c r="H1139" s="124" t="str">
        <f t="shared" si="18"/>
        <v>0310042004М010240</v>
      </c>
    </row>
    <row r="1140" spans="1:8">
      <c r="A1140" s="320" t="s">
        <v>1224</v>
      </c>
      <c r="B1140" s="321" t="s">
        <v>952</v>
      </c>
      <c r="C1140" s="321" t="s">
        <v>345</v>
      </c>
      <c r="D1140" s="321" t="s">
        <v>1849</v>
      </c>
      <c r="E1140" s="321" t="s">
        <v>329</v>
      </c>
      <c r="F1140" s="316">
        <v>40000</v>
      </c>
      <c r="G1140" s="316">
        <v>40000</v>
      </c>
      <c r="H1140" s="124" t="str">
        <f t="shared" si="18"/>
        <v>0310042004М010244</v>
      </c>
    </row>
    <row r="1141" spans="1:8" ht="114.75">
      <c r="A1141" s="320" t="s">
        <v>1850</v>
      </c>
      <c r="B1141" s="321" t="s">
        <v>952</v>
      </c>
      <c r="C1141" s="321" t="s">
        <v>345</v>
      </c>
      <c r="D1141" s="321" t="s">
        <v>1851</v>
      </c>
      <c r="E1141" s="321" t="s">
        <v>1174</v>
      </c>
      <c r="F1141" s="316">
        <v>42000</v>
      </c>
      <c r="G1141" s="316">
        <v>42000</v>
      </c>
      <c r="H1141" s="124" t="str">
        <f t="shared" si="18"/>
        <v>0310042004Ф010</v>
      </c>
    </row>
    <row r="1142" spans="1:8" ht="38.25">
      <c r="A1142" s="320" t="s">
        <v>1320</v>
      </c>
      <c r="B1142" s="321" t="s">
        <v>952</v>
      </c>
      <c r="C1142" s="321" t="s">
        <v>345</v>
      </c>
      <c r="D1142" s="321" t="s">
        <v>1851</v>
      </c>
      <c r="E1142" s="321" t="s">
        <v>1321</v>
      </c>
      <c r="F1142" s="316">
        <v>42000</v>
      </c>
      <c r="G1142" s="316">
        <v>42000</v>
      </c>
      <c r="H1142" s="124" t="str">
        <f t="shared" si="18"/>
        <v>0310042004Ф010200</v>
      </c>
    </row>
    <row r="1143" spans="1:8" ht="38.25">
      <c r="A1143" s="320" t="s">
        <v>1197</v>
      </c>
      <c r="B1143" s="321" t="s">
        <v>952</v>
      </c>
      <c r="C1143" s="321" t="s">
        <v>345</v>
      </c>
      <c r="D1143" s="321" t="s">
        <v>1851</v>
      </c>
      <c r="E1143" s="321" t="s">
        <v>1198</v>
      </c>
      <c r="F1143" s="316">
        <v>42000</v>
      </c>
      <c r="G1143" s="316">
        <v>42000</v>
      </c>
      <c r="H1143" s="124" t="str">
        <f t="shared" si="18"/>
        <v>0310042004Ф010240</v>
      </c>
    </row>
    <row r="1144" spans="1:8">
      <c r="A1144" s="320" t="s">
        <v>1224</v>
      </c>
      <c r="B1144" s="321" t="s">
        <v>952</v>
      </c>
      <c r="C1144" s="321" t="s">
        <v>345</v>
      </c>
      <c r="D1144" s="321" t="s">
        <v>1851</v>
      </c>
      <c r="E1144" s="321" t="s">
        <v>329</v>
      </c>
      <c r="F1144" s="316">
        <v>42000</v>
      </c>
      <c r="G1144" s="316">
        <v>42000</v>
      </c>
      <c r="H1144" s="124" t="str">
        <f t="shared" si="18"/>
        <v>0310042004Ф010244</v>
      </c>
    </row>
    <row r="1145" spans="1:8" ht="153">
      <c r="A1145" s="320" t="s">
        <v>1371</v>
      </c>
      <c r="B1145" s="321" t="s">
        <v>952</v>
      </c>
      <c r="C1145" s="321" t="s">
        <v>345</v>
      </c>
      <c r="D1145" s="321" t="s">
        <v>1372</v>
      </c>
      <c r="E1145" s="321" t="s">
        <v>1174</v>
      </c>
      <c r="F1145" s="316">
        <v>879835</v>
      </c>
      <c r="G1145" s="316">
        <v>879835</v>
      </c>
      <c r="H1145" s="124" t="str">
        <f t="shared" si="18"/>
        <v>0310042004Э010</v>
      </c>
    </row>
    <row r="1146" spans="1:8" ht="38.25">
      <c r="A1146" s="320" t="s">
        <v>1320</v>
      </c>
      <c r="B1146" s="321" t="s">
        <v>952</v>
      </c>
      <c r="C1146" s="321" t="s">
        <v>345</v>
      </c>
      <c r="D1146" s="321" t="s">
        <v>1372</v>
      </c>
      <c r="E1146" s="321" t="s">
        <v>1321</v>
      </c>
      <c r="F1146" s="316">
        <v>879835</v>
      </c>
      <c r="G1146" s="316">
        <v>879835</v>
      </c>
      <c r="H1146" s="124" t="str">
        <f t="shared" si="18"/>
        <v>0310042004Э010200</v>
      </c>
    </row>
    <row r="1147" spans="1:8" ht="38.25">
      <c r="A1147" s="320" t="s">
        <v>1197</v>
      </c>
      <c r="B1147" s="321" t="s">
        <v>952</v>
      </c>
      <c r="C1147" s="321" t="s">
        <v>345</v>
      </c>
      <c r="D1147" s="321" t="s">
        <v>1372</v>
      </c>
      <c r="E1147" s="321" t="s">
        <v>1198</v>
      </c>
      <c r="F1147" s="316">
        <v>879835</v>
      </c>
      <c r="G1147" s="316">
        <v>879835</v>
      </c>
      <c r="H1147" s="124" t="str">
        <f t="shared" si="18"/>
        <v>0310042004Э010240</v>
      </c>
    </row>
    <row r="1148" spans="1:8">
      <c r="A1148" s="320" t="s">
        <v>1706</v>
      </c>
      <c r="B1148" s="321" t="s">
        <v>952</v>
      </c>
      <c r="C1148" s="321" t="s">
        <v>345</v>
      </c>
      <c r="D1148" s="321" t="s">
        <v>1372</v>
      </c>
      <c r="E1148" s="321" t="s">
        <v>1707</v>
      </c>
      <c r="F1148" s="316">
        <v>879835</v>
      </c>
      <c r="G1148" s="316">
        <v>879835</v>
      </c>
      <c r="H1148" s="124" t="str">
        <f t="shared" si="18"/>
        <v>0310042004Э010247</v>
      </c>
    </row>
    <row r="1149" spans="1:8" ht="25.5">
      <c r="A1149" s="320" t="s">
        <v>239</v>
      </c>
      <c r="B1149" s="321" t="s">
        <v>952</v>
      </c>
      <c r="C1149" s="321" t="s">
        <v>1141</v>
      </c>
      <c r="D1149" s="321" t="s">
        <v>1174</v>
      </c>
      <c r="E1149" s="321" t="s">
        <v>1174</v>
      </c>
      <c r="F1149" s="316">
        <v>6151040</v>
      </c>
      <c r="G1149" s="316">
        <v>6151040</v>
      </c>
      <c r="H1149" s="124" t="str">
        <f t="shared" si="18"/>
        <v>0500</v>
      </c>
    </row>
    <row r="1150" spans="1:8">
      <c r="A1150" s="320" t="s">
        <v>146</v>
      </c>
      <c r="B1150" s="321" t="s">
        <v>952</v>
      </c>
      <c r="C1150" s="321" t="s">
        <v>364</v>
      </c>
      <c r="D1150" s="321" t="s">
        <v>1174</v>
      </c>
      <c r="E1150" s="321" t="s">
        <v>1174</v>
      </c>
      <c r="F1150" s="316">
        <v>6151040</v>
      </c>
      <c r="G1150" s="316">
        <v>6151040</v>
      </c>
      <c r="H1150" s="124" t="str">
        <f t="shared" si="18"/>
        <v>0502</v>
      </c>
    </row>
    <row r="1151" spans="1:8" ht="63.75">
      <c r="A1151" s="320" t="s">
        <v>452</v>
      </c>
      <c r="B1151" s="321" t="s">
        <v>952</v>
      </c>
      <c r="C1151" s="321" t="s">
        <v>364</v>
      </c>
      <c r="D1151" s="321" t="s">
        <v>974</v>
      </c>
      <c r="E1151" s="321" t="s">
        <v>1174</v>
      </c>
      <c r="F1151" s="316">
        <v>6151040</v>
      </c>
      <c r="G1151" s="316">
        <v>6151040</v>
      </c>
      <c r="H1151" s="124" t="str">
        <f t="shared" si="18"/>
        <v>05020300000000</v>
      </c>
    </row>
    <row r="1152" spans="1:8" ht="51">
      <c r="A1152" s="320" t="s">
        <v>591</v>
      </c>
      <c r="B1152" s="321" t="s">
        <v>952</v>
      </c>
      <c r="C1152" s="321" t="s">
        <v>364</v>
      </c>
      <c r="D1152" s="321" t="s">
        <v>975</v>
      </c>
      <c r="E1152" s="321" t="s">
        <v>1174</v>
      </c>
      <c r="F1152" s="316">
        <v>6151040</v>
      </c>
      <c r="G1152" s="316">
        <v>6151040</v>
      </c>
      <c r="H1152" s="124" t="str">
        <f t="shared" si="18"/>
        <v>05020320000000</v>
      </c>
    </row>
    <row r="1153" spans="1:8" ht="140.25">
      <c r="A1153" s="320" t="s">
        <v>1162</v>
      </c>
      <c r="B1153" s="321" t="s">
        <v>952</v>
      </c>
      <c r="C1153" s="321" t="s">
        <v>364</v>
      </c>
      <c r="D1153" s="321" t="s">
        <v>679</v>
      </c>
      <c r="E1153" s="321" t="s">
        <v>1174</v>
      </c>
      <c r="F1153" s="316">
        <v>1429800</v>
      </c>
      <c r="G1153" s="316">
        <v>1429800</v>
      </c>
      <c r="H1153" s="124" t="str">
        <f t="shared" si="18"/>
        <v>05020320075700</v>
      </c>
    </row>
    <row r="1154" spans="1:8" ht="76.5">
      <c r="A1154" s="320" t="s">
        <v>1319</v>
      </c>
      <c r="B1154" s="321" t="s">
        <v>952</v>
      </c>
      <c r="C1154" s="321" t="s">
        <v>364</v>
      </c>
      <c r="D1154" s="321" t="s">
        <v>679</v>
      </c>
      <c r="E1154" s="321" t="s">
        <v>273</v>
      </c>
      <c r="F1154" s="316">
        <v>881193</v>
      </c>
      <c r="G1154" s="316">
        <v>881193</v>
      </c>
      <c r="H1154" s="124" t="str">
        <f t="shared" si="18"/>
        <v>05020320075700100</v>
      </c>
    </row>
    <row r="1155" spans="1:8" ht="25.5">
      <c r="A1155" s="320" t="s">
        <v>1191</v>
      </c>
      <c r="B1155" s="321" t="s">
        <v>952</v>
      </c>
      <c r="C1155" s="321" t="s">
        <v>364</v>
      </c>
      <c r="D1155" s="321" t="s">
        <v>679</v>
      </c>
      <c r="E1155" s="321" t="s">
        <v>133</v>
      </c>
      <c r="F1155" s="316">
        <v>881193</v>
      </c>
      <c r="G1155" s="316">
        <v>881193</v>
      </c>
      <c r="H1155" s="124" t="str">
        <f t="shared" si="18"/>
        <v>05020320075700110</v>
      </c>
    </row>
    <row r="1156" spans="1:8">
      <c r="A1156" s="320" t="s">
        <v>1138</v>
      </c>
      <c r="B1156" s="321" t="s">
        <v>952</v>
      </c>
      <c r="C1156" s="321" t="s">
        <v>364</v>
      </c>
      <c r="D1156" s="321" t="s">
        <v>679</v>
      </c>
      <c r="E1156" s="321" t="s">
        <v>342</v>
      </c>
      <c r="F1156" s="316">
        <v>676800</v>
      </c>
      <c r="G1156" s="316">
        <v>676800</v>
      </c>
      <c r="H1156" s="124" t="str">
        <f t="shared" si="18"/>
        <v>05020320075700111</v>
      </c>
    </row>
    <row r="1157" spans="1:8" ht="51">
      <c r="A1157" s="320" t="s">
        <v>1139</v>
      </c>
      <c r="B1157" s="321" t="s">
        <v>952</v>
      </c>
      <c r="C1157" s="321" t="s">
        <v>364</v>
      </c>
      <c r="D1157" s="321" t="s">
        <v>679</v>
      </c>
      <c r="E1157" s="321" t="s">
        <v>1056</v>
      </c>
      <c r="F1157" s="316">
        <v>204393</v>
      </c>
      <c r="G1157" s="316">
        <v>204393</v>
      </c>
      <c r="H1157" s="124" t="str">
        <f t="shared" si="18"/>
        <v>05020320075700119</v>
      </c>
    </row>
    <row r="1158" spans="1:8" ht="38.25">
      <c r="A1158" s="320" t="s">
        <v>1320</v>
      </c>
      <c r="B1158" s="321" t="s">
        <v>952</v>
      </c>
      <c r="C1158" s="321" t="s">
        <v>364</v>
      </c>
      <c r="D1158" s="321" t="s">
        <v>679</v>
      </c>
      <c r="E1158" s="321" t="s">
        <v>1321</v>
      </c>
      <c r="F1158" s="316">
        <v>548607</v>
      </c>
      <c r="G1158" s="316">
        <v>548607</v>
      </c>
      <c r="H1158" s="124" t="str">
        <f t="shared" si="18"/>
        <v>05020320075700200</v>
      </c>
    </row>
    <row r="1159" spans="1:8" ht="38.25">
      <c r="A1159" s="320" t="s">
        <v>1197</v>
      </c>
      <c r="B1159" s="321" t="s">
        <v>952</v>
      </c>
      <c r="C1159" s="321" t="s">
        <v>364</v>
      </c>
      <c r="D1159" s="321" t="s">
        <v>679</v>
      </c>
      <c r="E1159" s="321" t="s">
        <v>1198</v>
      </c>
      <c r="F1159" s="316">
        <v>548607</v>
      </c>
      <c r="G1159" s="316">
        <v>548607</v>
      </c>
      <c r="H1159" s="124" t="str">
        <f t="shared" si="18"/>
        <v>05020320075700240</v>
      </c>
    </row>
    <row r="1160" spans="1:8">
      <c r="A1160" s="320" t="s">
        <v>1224</v>
      </c>
      <c r="B1160" s="321" t="s">
        <v>952</v>
      </c>
      <c r="C1160" s="321" t="s">
        <v>364</v>
      </c>
      <c r="D1160" s="321" t="s">
        <v>679</v>
      </c>
      <c r="E1160" s="321" t="s">
        <v>329</v>
      </c>
      <c r="F1160" s="316">
        <v>548607</v>
      </c>
      <c r="G1160" s="316">
        <v>548607</v>
      </c>
      <c r="H1160" s="124" t="str">
        <f t="shared" si="18"/>
        <v>05020320075700244</v>
      </c>
    </row>
    <row r="1161" spans="1:8" ht="153">
      <c r="A1161" s="320" t="s">
        <v>1315</v>
      </c>
      <c r="B1161" s="321" t="s">
        <v>952</v>
      </c>
      <c r="C1161" s="321" t="s">
        <v>364</v>
      </c>
      <c r="D1161" s="321" t="s">
        <v>1316</v>
      </c>
      <c r="E1161" s="321" t="s">
        <v>1174</v>
      </c>
      <c r="F1161" s="316">
        <v>3870201</v>
      </c>
      <c r="G1161" s="316">
        <v>3870201</v>
      </c>
      <c r="H1161" s="124" t="str">
        <f t="shared" si="18"/>
        <v>05020320080090</v>
      </c>
    </row>
    <row r="1162" spans="1:8" ht="76.5">
      <c r="A1162" s="320" t="s">
        <v>1319</v>
      </c>
      <c r="B1162" s="321" t="s">
        <v>952</v>
      </c>
      <c r="C1162" s="321" t="s">
        <v>364</v>
      </c>
      <c r="D1162" s="321" t="s">
        <v>1316</v>
      </c>
      <c r="E1162" s="321" t="s">
        <v>273</v>
      </c>
      <c r="F1162" s="316">
        <v>2402551</v>
      </c>
      <c r="G1162" s="316">
        <v>2402551</v>
      </c>
      <c r="H1162" s="124" t="str">
        <f t="shared" si="18"/>
        <v>05020320080090100</v>
      </c>
    </row>
    <row r="1163" spans="1:8" ht="25.5">
      <c r="A1163" s="320" t="s">
        <v>1191</v>
      </c>
      <c r="B1163" s="321" t="s">
        <v>952</v>
      </c>
      <c r="C1163" s="321" t="s">
        <v>364</v>
      </c>
      <c r="D1163" s="321" t="s">
        <v>1316</v>
      </c>
      <c r="E1163" s="321" t="s">
        <v>133</v>
      </c>
      <c r="F1163" s="316">
        <v>2402551</v>
      </c>
      <c r="G1163" s="316">
        <v>2402551</v>
      </c>
      <c r="H1163" s="124" t="str">
        <f t="shared" si="18"/>
        <v>05020320080090110</v>
      </c>
    </row>
    <row r="1164" spans="1:8">
      <c r="A1164" s="320" t="s">
        <v>1138</v>
      </c>
      <c r="B1164" s="321" t="s">
        <v>952</v>
      </c>
      <c r="C1164" s="321" t="s">
        <v>364</v>
      </c>
      <c r="D1164" s="321" t="s">
        <v>1316</v>
      </c>
      <c r="E1164" s="321" t="s">
        <v>342</v>
      </c>
      <c r="F1164" s="316">
        <v>1838380</v>
      </c>
      <c r="G1164" s="316">
        <v>1838380</v>
      </c>
      <c r="H1164" s="124" t="str">
        <f t="shared" si="18"/>
        <v>05020320080090111</v>
      </c>
    </row>
    <row r="1165" spans="1:8" ht="25.5">
      <c r="A1165" s="320" t="s">
        <v>1147</v>
      </c>
      <c r="B1165" s="321" t="s">
        <v>952</v>
      </c>
      <c r="C1165" s="321" t="s">
        <v>364</v>
      </c>
      <c r="D1165" s="321" t="s">
        <v>1316</v>
      </c>
      <c r="E1165" s="321" t="s">
        <v>391</v>
      </c>
      <c r="F1165" s="316">
        <v>12000</v>
      </c>
      <c r="G1165" s="316">
        <v>12000</v>
      </c>
      <c r="H1165" s="124" t="str">
        <f t="shared" si="18"/>
        <v>05020320080090112</v>
      </c>
    </row>
    <row r="1166" spans="1:8" ht="51">
      <c r="A1166" s="320" t="s">
        <v>1139</v>
      </c>
      <c r="B1166" s="321" t="s">
        <v>952</v>
      </c>
      <c r="C1166" s="321" t="s">
        <v>364</v>
      </c>
      <c r="D1166" s="321" t="s">
        <v>1316</v>
      </c>
      <c r="E1166" s="321" t="s">
        <v>1056</v>
      </c>
      <c r="F1166" s="316">
        <v>552171</v>
      </c>
      <c r="G1166" s="316">
        <v>552171</v>
      </c>
      <c r="H1166" s="124" t="str">
        <f t="shared" si="18"/>
        <v>05020320080090119</v>
      </c>
    </row>
    <row r="1167" spans="1:8" ht="38.25">
      <c r="A1167" s="320" t="s">
        <v>1320</v>
      </c>
      <c r="B1167" s="321" t="s">
        <v>952</v>
      </c>
      <c r="C1167" s="321" t="s">
        <v>364</v>
      </c>
      <c r="D1167" s="321" t="s">
        <v>1316</v>
      </c>
      <c r="E1167" s="321" t="s">
        <v>1321</v>
      </c>
      <c r="F1167" s="316">
        <v>1467650</v>
      </c>
      <c r="G1167" s="316">
        <v>1467650</v>
      </c>
      <c r="H1167" s="124" t="str">
        <f t="shared" si="18"/>
        <v>05020320080090200</v>
      </c>
    </row>
    <row r="1168" spans="1:8" ht="38.25">
      <c r="A1168" s="320" t="s">
        <v>1197</v>
      </c>
      <c r="B1168" s="321" t="s">
        <v>952</v>
      </c>
      <c r="C1168" s="321" t="s">
        <v>364</v>
      </c>
      <c r="D1168" s="321" t="s">
        <v>1316</v>
      </c>
      <c r="E1168" s="321" t="s">
        <v>1198</v>
      </c>
      <c r="F1168" s="316">
        <v>1467650</v>
      </c>
      <c r="G1168" s="316">
        <v>1467650</v>
      </c>
      <c r="H1168" s="124" t="str">
        <f t="shared" si="18"/>
        <v>05020320080090240</v>
      </c>
    </row>
    <row r="1169" spans="1:8">
      <c r="A1169" s="320" t="s">
        <v>1224</v>
      </c>
      <c r="B1169" s="321" t="s">
        <v>952</v>
      </c>
      <c r="C1169" s="321" t="s">
        <v>364</v>
      </c>
      <c r="D1169" s="321" t="s">
        <v>1316</v>
      </c>
      <c r="E1169" s="321" t="s">
        <v>329</v>
      </c>
      <c r="F1169" s="316">
        <v>1467650</v>
      </c>
      <c r="G1169" s="316">
        <v>1467650</v>
      </c>
      <c r="H1169" s="124" t="str">
        <f t="shared" si="18"/>
        <v>05020320080090244</v>
      </c>
    </row>
    <row r="1170" spans="1:8" ht="216.75">
      <c r="A1170" s="320" t="s">
        <v>1373</v>
      </c>
      <c r="B1170" s="321" t="s">
        <v>952</v>
      </c>
      <c r="C1170" s="321" t="s">
        <v>364</v>
      </c>
      <c r="D1170" s="321" t="s">
        <v>1374</v>
      </c>
      <c r="E1170" s="321" t="s">
        <v>1174</v>
      </c>
      <c r="F1170" s="316">
        <v>282524</v>
      </c>
      <c r="G1170" s="316">
        <v>282524</v>
      </c>
      <c r="H1170" s="124" t="str">
        <f t="shared" si="18"/>
        <v>05020320081090</v>
      </c>
    </row>
    <row r="1171" spans="1:8" ht="76.5">
      <c r="A1171" s="320" t="s">
        <v>1319</v>
      </c>
      <c r="B1171" s="321" t="s">
        <v>952</v>
      </c>
      <c r="C1171" s="321" t="s">
        <v>364</v>
      </c>
      <c r="D1171" s="321" t="s">
        <v>1374</v>
      </c>
      <c r="E1171" s="321" t="s">
        <v>273</v>
      </c>
      <c r="F1171" s="316">
        <v>282524</v>
      </c>
      <c r="G1171" s="316">
        <v>282524</v>
      </c>
      <c r="H1171" s="124" t="str">
        <f t="shared" si="18"/>
        <v>05020320081090100</v>
      </c>
    </row>
    <row r="1172" spans="1:8" ht="25.5">
      <c r="A1172" s="320" t="s">
        <v>1191</v>
      </c>
      <c r="B1172" s="321" t="s">
        <v>952</v>
      </c>
      <c r="C1172" s="321" t="s">
        <v>364</v>
      </c>
      <c r="D1172" s="321" t="s">
        <v>1374</v>
      </c>
      <c r="E1172" s="321" t="s">
        <v>133</v>
      </c>
      <c r="F1172" s="316">
        <v>282524</v>
      </c>
      <c r="G1172" s="316">
        <v>282524</v>
      </c>
      <c r="H1172" s="124" t="str">
        <f t="shared" si="18"/>
        <v>05020320081090110</v>
      </c>
    </row>
    <row r="1173" spans="1:8">
      <c r="A1173" s="320" t="s">
        <v>1138</v>
      </c>
      <c r="B1173" s="321" t="s">
        <v>952</v>
      </c>
      <c r="C1173" s="321" t="s">
        <v>364</v>
      </c>
      <c r="D1173" s="321" t="s">
        <v>1374</v>
      </c>
      <c r="E1173" s="321" t="s">
        <v>342</v>
      </c>
      <c r="F1173" s="316">
        <v>216993</v>
      </c>
      <c r="G1173" s="316">
        <v>216993</v>
      </c>
      <c r="H1173" s="124" t="str">
        <f t="shared" si="18"/>
        <v>05020320081090111</v>
      </c>
    </row>
    <row r="1174" spans="1:8" ht="51">
      <c r="A1174" s="320" t="s">
        <v>1139</v>
      </c>
      <c r="B1174" s="321" t="s">
        <v>952</v>
      </c>
      <c r="C1174" s="321" t="s">
        <v>364</v>
      </c>
      <c r="D1174" s="321" t="s">
        <v>1374</v>
      </c>
      <c r="E1174" s="321" t="s">
        <v>1056</v>
      </c>
      <c r="F1174" s="316">
        <v>65531</v>
      </c>
      <c r="G1174" s="316">
        <v>65531</v>
      </c>
      <c r="H1174" s="124" t="str">
        <f t="shared" si="18"/>
        <v>05020320081090119</v>
      </c>
    </row>
    <row r="1175" spans="1:8" ht="178.5">
      <c r="A1175" s="320" t="s">
        <v>1744</v>
      </c>
      <c r="B1175" s="321" t="s">
        <v>952</v>
      </c>
      <c r="C1175" s="321" t="s">
        <v>364</v>
      </c>
      <c r="D1175" s="321" t="s">
        <v>1745</v>
      </c>
      <c r="E1175" s="321" t="s">
        <v>1174</v>
      </c>
      <c r="F1175" s="316">
        <v>40000</v>
      </c>
      <c r="G1175" s="316">
        <v>40000</v>
      </c>
      <c r="H1175" s="124" t="str">
        <f t="shared" si="18"/>
        <v>05020320087090</v>
      </c>
    </row>
    <row r="1176" spans="1:8" ht="76.5">
      <c r="A1176" s="320" t="s">
        <v>1319</v>
      </c>
      <c r="B1176" s="321" t="s">
        <v>952</v>
      </c>
      <c r="C1176" s="321" t="s">
        <v>364</v>
      </c>
      <c r="D1176" s="321" t="s">
        <v>1745</v>
      </c>
      <c r="E1176" s="321" t="s">
        <v>273</v>
      </c>
      <c r="F1176" s="316">
        <v>40000</v>
      </c>
      <c r="G1176" s="316">
        <v>40000</v>
      </c>
      <c r="H1176" s="124" t="str">
        <f t="shared" si="18"/>
        <v>05020320087090100</v>
      </c>
    </row>
    <row r="1177" spans="1:8" ht="25.5">
      <c r="A1177" s="320" t="s">
        <v>1191</v>
      </c>
      <c r="B1177" s="321" t="s">
        <v>952</v>
      </c>
      <c r="C1177" s="321" t="s">
        <v>364</v>
      </c>
      <c r="D1177" s="321" t="s">
        <v>1745</v>
      </c>
      <c r="E1177" s="321" t="s">
        <v>133</v>
      </c>
      <c r="F1177" s="316">
        <v>40000</v>
      </c>
      <c r="G1177" s="316">
        <v>40000</v>
      </c>
      <c r="H1177" s="124" t="str">
        <f t="shared" si="18"/>
        <v>05020320087090110</v>
      </c>
    </row>
    <row r="1178" spans="1:8" ht="25.5">
      <c r="A1178" s="320" t="s">
        <v>1147</v>
      </c>
      <c r="B1178" s="321" t="s">
        <v>952</v>
      </c>
      <c r="C1178" s="321" t="s">
        <v>364</v>
      </c>
      <c r="D1178" s="321" t="s">
        <v>1745</v>
      </c>
      <c r="E1178" s="321" t="s">
        <v>391</v>
      </c>
      <c r="F1178" s="316">
        <v>40000</v>
      </c>
      <c r="G1178" s="316">
        <v>40000</v>
      </c>
      <c r="H1178" s="124" t="str">
        <f t="shared" si="18"/>
        <v>05020320087090112</v>
      </c>
    </row>
    <row r="1179" spans="1:8" ht="165.75">
      <c r="A1179" s="320" t="s">
        <v>1317</v>
      </c>
      <c r="B1179" s="321" t="s">
        <v>952</v>
      </c>
      <c r="C1179" s="321" t="s">
        <v>364</v>
      </c>
      <c r="D1179" s="321" t="s">
        <v>1318</v>
      </c>
      <c r="E1179" s="321" t="s">
        <v>1174</v>
      </c>
      <c r="F1179" s="316">
        <v>528515</v>
      </c>
      <c r="G1179" s="316">
        <v>528515</v>
      </c>
      <c r="H1179" s="124" t="str">
        <f t="shared" si="18"/>
        <v>0502032008Г090</v>
      </c>
    </row>
    <row r="1180" spans="1:8" ht="38.25">
      <c r="A1180" s="320" t="s">
        <v>1320</v>
      </c>
      <c r="B1180" s="321" t="s">
        <v>952</v>
      </c>
      <c r="C1180" s="321" t="s">
        <v>364</v>
      </c>
      <c r="D1180" s="321" t="s">
        <v>1318</v>
      </c>
      <c r="E1180" s="321" t="s">
        <v>1321</v>
      </c>
      <c r="F1180" s="316">
        <v>528515</v>
      </c>
      <c r="G1180" s="316">
        <v>528515</v>
      </c>
      <c r="H1180" s="124" t="str">
        <f t="shared" si="18"/>
        <v>0502032008Г090200</v>
      </c>
    </row>
    <row r="1181" spans="1:8" ht="38.25">
      <c r="A1181" s="320" t="s">
        <v>1197</v>
      </c>
      <c r="B1181" s="321" t="s">
        <v>952</v>
      </c>
      <c r="C1181" s="321" t="s">
        <v>364</v>
      </c>
      <c r="D1181" s="321" t="s">
        <v>1318</v>
      </c>
      <c r="E1181" s="321" t="s">
        <v>1198</v>
      </c>
      <c r="F1181" s="316">
        <v>528515</v>
      </c>
      <c r="G1181" s="316">
        <v>528515</v>
      </c>
      <c r="H1181" s="124" t="str">
        <f t="shared" si="18"/>
        <v>0502032008Г090240</v>
      </c>
    </row>
    <row r="1182" spans="1:8">
      <c r="A1182" s="320" t="s">
        <v>1224</v>
      </c>
      <c r="B1182" s="321" t="s">
        <v>952</v>
      </c>
      <c r="C1182" s="321" t="s">
        <v>364</v>
      </c>
      <c r="D1182" s="321" t="s">
        <v>1318</v>
      </c>
      <c r="E1182" s="321" t="s">
        <v>329</v>
      </c>
      <c r="F1182" s="316">
        <v>528515</v>
      </c>
      <c r="G1182" s="316">
        <v>528515</v>
      </c>
      <c r="H1182" s="124" t="str">
        <f t="shared" si="18"/>
        <v>0502032008Г090244</v>
      </c>
    </row>
    <row r="1183" spans="1:8" ht="25.5">
      <c r="A1183" s="320" t="s">
        <v>35</v>
      </c>
      <c r="B1183" s="321" t="s">
        <v>208</v>
      </c>
      <c r="C1183" s="321" t="s">
        <v>1174</v>
      </c>
      <c r="D1183" s="321" t="s">
        <v>1174</v>
      </c>
      <c r="E1183" s="321" t="s">
        <v>1174</v>
      </c>
      <c r="F1183" s="316">
        <v>120699128</v>
      </c>
      <c r="G1183" s="316">
        <v>120883928</v>
      </c>
      <c r="H1183" s="124" t="str">
        <f t="shared" si="18"/>
        <v/>
      </c>
    </row>
    <row r="1184" spans="1:8">
      <c r="A1184" s="320" t="s">
        <v>234</v>
      </c>
      <c r="B1184" s="321" t="s">
        <v>208</v>
      </c>
      <c r="C1184" s="321" t="s">
        <v>1135</v>
      </c>
      <c r="D1184" s="321" t="s">
        <v>1174</v>
      </c>
      <c r="E1184" s="321" t="s">
        <v>1174</v>
      </c>
      <c r="F1184" s="316">
        <v>22599378</v>
      </c>
      <c r="G1184" s="316">
        <v>22599378</v>
      </c>
      <c r="H1184" s="124" t="str">
        <f t="shared" si="18"/>
        <v>0100</v>
      </c>
    </row>
    <row r="1185" spans="1:8" ht="51">
      <c r="A1185" s="320" t="s">
        <v>216</v>
      </c>
      <c r="B1185" s="321" t="s">
        <v>208</v>
      </c>
      <c r="C1185" s="321" t="s">
        <v>331</v>
      </c>
      <c r="D1185" s="321" t="s">
        <v>1174</v>
      </c>
      <c r="E1185" s="321" t="s">
        <v>1174</v>
      </c>
      <c r="F1185" s="316">
        <v>20196878</v>
      </c>
      <c r="G1185" s="316">
        <v>20196878</v>
      </c>
      <c r="H1185" s="124" t="str">
        <f t="shared" si="18"/>
        <v>0106</v>
      </c>
    </row>
    <row r="1186" spans="1:8" ht="38.25">
      <c r="A1186" s="320" t="s">
        <v>1375</v>
      </c>
      <c r="B1186" s="321" t="s">
        <v>208</v>
      </c>
      <c r="C1186" s="321" t="s">
        <v>331</v>
      </c>
      <c r="D1186" s="321" t="s">
        <v>999</v>
      </c>
      <c r="E1186" s="321" t="s">
        <v>1174</v>
      </c>
      <c r="F1186" s="316">
        <v>20196878</v>
      </c>
      <c r="G1186" s="316">
        <v>20196878</v>
      </c>
      <c r="H1186" s="124" t="str">
        <f t="shared" si="18"/>
        <v>01061100000000</v>
      </c>
    </row>
    <row r="1187" spans="1:8" ht="25.5">
      <c r="A1187" s="320" t="s">
        <v>492</v>
      </c>
      <c r="B1187" s="321" t="s">
        <v>208</v>
      </c>
      <c r="C1187" s="321" t="s">
        <v>331</v>
      </c>
      <c r="D1187" s="321" t="s">
        <v>1001</v>
      </c>
      <c r="E1187" s="321" t="s">
        <v>1174</v>
      </c>
      <c r="F1187" s="316">
        <v>20196878</v>
      </c>
      <c r="G1187" s="316">
        <v>20196878</v>
      </c>
      <c r="H1187" s="124" t="str">
        <f t="shared" si="18"/>
        <v>01061120000000</v>
      </c>
    </row>
    <row r="1188" spans="1:8" ht="89.25">
      <c r="A1188" s="320" t="s">
        <v>425</v>
      </c>
      <c r="B1188" s="321" t="s">
        <v>208</v>
      </c>
      <c r="C1188" s="321" t="s">
        <v>331</v>
      </c>
      <c r="D1188" s="321" t="s">
        <v>788</v>
      </c>
      <c r="E1188" s="321" t="s">
        <v>1174</v>
      </c>
      <c r="F1188" s="316">
        <v>15857762</v>
      </c>
      <c r="G1188" s="316">
        <v>15857762</v>
      </c>
      <c r="H1188" s="124" t="str">
        <f t="shared" si="18"/>
        <v>01061120060000</v>
      </c>
    </row>
    <row r="1189" spans="1:8" ht="76.5">
      <c r="A1189" s="320" t="s">
        <v>1319</v>
      </c>
      <c r="B1189" s="321" t="s">
        <v>208</v>
      </c>
      <c r="C1189" s="321" t="s">
        <v>331</v>
      </c>
      <c r="D1189" s="321" t="s">
        <v>788</v>
      </c>
      <c r="E1189" s="321" t="s">
        <v>273</v>
      </c>
      <c r="F1189" s="316">
        <v>14124968</v>
      </c>
      <c r="G1189" s="316">
        <v>14124968</v>
      </c>
      <c r="H1189" s="124" t="str">
        <f t="shared" si="18"/>
        <v>01061120060000100</v>
      </c>
    </row>
    <row r="1190" spans="1:8" ht="38.25">
      <c r="A1190" s="320" t="s">
        <v>1204</v>
      </c>
      <c r="B1190" s="321" t="s">
        <v>208</v>
      </c>
      <c r="C1190" s="321" t="s">
        <v>331</v>
      </c>
      <c r="D1190" s="321" t="s">
        <v>788</v>
      </c>
      <c r="E1190" s="321" t="s">
        <v>28</v>
      </c>
      <c r="F1190" s="316">
        <v>14124968</v>
      </c>
      <c r="G1190" s="316">
        <v>14124968</v>
      </c>
      <c r="H1190" s="124" t="str">
        <f t="shared" ref="H1190:H1253" si="19">CONCATENATE(C1190,,D1190,E1190)</f>
        <v>01061120060000120</v>
      </c>
    </row>
    <row r="1191" spans="1:8" ht="25.5">
      <c r="A1191" s="320" t="s">
        <v>953</v>
      </c>
      <c r="B1191" s="321" t="s">
        <v>208</v>
      </c>
      <c r="C1191" s="321" t="s">
        <v>331</v>
      </c>
      <c r="D1191" s="321" t="s">
        <v>788</v>
      </c>
      <c r="E1191" s="321" t="s">
        <v>324</v>
      </c>
      <c r="F1191" s="316">
        <v>10798209</v>
      </c>
      <c r="G1191" s="316">
        <v>10798209</v>
      </c>
      <c r="H1191" s="124" t="str">
        <f t="shared" si="19"/>
        <v>01061120060000121</v>
      </c>
    </row>
    <row r="1192" spans="1:8" ht="51">
      <c r="A1192" s="320" t="s">
        <v>325</v>
      </c>
      <c r="B1192" s="321" t="s">
        <v>208</v>
      </c>
      <c r="C1192" s="321" t="s">
        <v>331</v>
      </c>
      <c r="D1192" s="321" t="s">
        <v>788</v>
      </c>
      <c r="E1192" s="321" t="s">
        <v>326</v>
      </c>
      <c r="F1192" s="316">
        <v>65700</v>
      </c>
      <c r="G1192" s="316">
        <v>65700</v>
      </c>
      <c r="H1192" s="124" t="str">
        <f t="shared" si="19"/>
        <v>01061120060000122</v>
      </c>
    </row>
    <row r="1193" spans="1:8" ht="63.75">
      <c r="A1193" s="320" t="s">
        <v>1054</v>
      </c>
      <c r="B1193" s="321" t="s">
        <v>208</v>
      </c>
      <c r="C1193" s="321" t="s">
        <v>331</v>
      </c>
      <c r="D1193" s="321" t="s">
        <v>788</v>
      </c>
      <c r="E1193" s="321" t="s">
        <v>1055</v>
      </c>
      <c r="F1193" s="316">
        <v>3261059</v>
      </c>
      <c r="G1193" s="316">
        <v>3261059</v>
      </c>
      <c r="H1193" s="124" t="str">
        <f t="shared" si="19"/>
        <v>01061120060000129</v>
      </c>
    </row>
    <row r="1194" spans="1:8" ht="38.25">
      <c r="A1194" s="320" t="s">
        <v>1320</v>
      </c>
      <c r="B1194" s="321" t="s">
        <v>208</v>
      </c>
      <c r="C1194" s="321" t="s">
        <v>331</v>
      </c>
      <c r="D1194" s="321" t="s">
        <v>788</v>
      </c>
      <c r="E1194" s="321" t="s">
        <v>1321</v>
      </c>
      <c r="F1194" s="316">
        <v>1720294</v>
      </c>
      <c r="G1194" s="316">
        <v>1720294</v>
      </c>
      <c r="H1194" s="124" t="str">
        <f t="shared" si="19"/>
        <v>01061120060000200</v>
      </c>
    </row>
    <row r="1195" spans="1:8" ht="38.25">
      <c r="A1195" s="320" t="s">
        <v>1197</v>
      </c>
      <c r="B1195" s="321" t="s">
        <v>208</v>
      </c>
      <c r="C1195" s="321" t="s">
        <v>331</v>
      </c>
      <c r="D1195" s="321" t="s">
        <v>788</v>
      </c>
      <c r="E1195" s="321" t="s">
        <v>1198</v>
      </c>
      <c r="F1195" s="316">
        <v>1720294</v>
      </c>
      <c r="G1195" s="316">
        <v>1720294</v>
      </c>
      <c r="H1195" s="124" t="str">
        <f t="shared" si="19"/>
        <v>01061120060000240</v>
      </c>
    </row>
    <row r="1196" spans="1:8">
      <c r="A1196" s="320" t="s">
        <v>1224</v>
      </c>
      <c r="B1196" s="321" t="s">
        <v>208</v>
      </c>
      <c r="C1196" s="321" t="s">
        <v>331</v>
      </c>
      <c r="D1196" s="321" t="s">
        <v>788</v>
      </c>
      <c r="E1196" s="321" t="s">
        <v>329</v>
      </c>
      <c r="F1196" s="316">
        <v>1720294</v>
      </c>
      <c r="G1196" s="316">
        <v>1720294</v>
      </c>
      <c r="H1196" s="124" t="str">
        <f t="shared" si="19"/>
        <v>01061120060000244</v>
      </c>
    </row>
    <row r="1197" spans="1:8">
      <c r="A1197" s="320" t="s">
        <v>1322</v>
      </c>
      <c r="B1197" s="321" t="s">
        <v>208</v>
      </c>
      <c r="C1197" s="321" t="s">
        <v>331</v>
      </c>
      <c r="D1197" s="321" t="s">
        <v>788</v>
      </c>
      <c r="E1197" s="321" t="s">
        <v>1323</v>
      </c>
      <c r="F1197" s="316">
        <v>12500</v>
      </c>
      <c r="G1197" s="316">
        <v>12500</v>
      </c>
      <c r="H1197" s="124" t="str">
        <f t="shared" si="19"/>
        <v>01061120060000800</v>
      </c>
    </row>
    <row r="1198" spans="1:8">
      <c r="A1198" s="320" t="s">
        <v>1202</v>
      </c>
      <c r="B1198" s="321" t="s">
        <v>208</v>
      </c>
      <c r="C1198" s="321" t="s">
        <v>331</v>
      </c>
      <c r="D1198" s="321" t="s">
        <v>788</v>
      </c>
      <c r="E1198" s="321" t="s">
        <v>1203</v>
      </c>
      <c r="F1198" s="316">
        <v>12500</v>
      </c>
      <c r="G1198" s="316">
        <v>12500</v>
      </c>
      <c r="H1198" s="124" t="str">
        <f t="shared" si="19"/>
        <v>01061120060000850</v>
      </c>
    </row>
    <row r="1199" spans="1:8">
      <c r="A1199" s="320" t="s">
        <v>1057</v>
      </c>
      <c r="B1199" s="321" t="s">
        <v>208</v>
      </c>
      <c r="C1199" s="321" t="s">
        <v>331</v>
      </c>
      <c r="D1199" s="321" t="s">
        <v>788</v>
      </c>
      <c r="E1199" s="321" t="s">
        <v>1058</v>
      </c>
      <c r="F1199" s="316">
        <v>12500</v>
      </c>
      <c r="G1199" s="316">
        <v>12500</v>
      </c>
      <c r="H1199" s="124" t="str">
        <f t="shared" si="19"/>
        <v>01061120060000853</v>
      </c>
    </row>
    <row r="1200" spans="1:8" ht="127.5">
      <c r="A1200" s="320" t="s">
        <v>535</v>
      </c>
      <c r="B1200" s="321" t="s">
        <v>208</v>
      </c>
      <c r="C1200" s="321" t="s">
        <v>331</v>
      </c>
      <c r="D1200" s="321" t="s">
        <v>789</v>
      </c>
      <c r="E1200" s="321" t="s">
        <v>1174</v>
      </c>
      <c r="F1200" s="316">
        <v>704000</v>
      </c>
      <c r="G1200" s="316">
        <v>704000</v>
      </c>
      <c r="H1200" s="124" t="str">
        <f t="shared" si="19"/>
        <v>01061120061000</v>
      </c>
    </row>
    <row r="1201" spans="1:8" ht="76.5">
      <c r="A1201" s="320" t="s">
        <v>1319</v>
      </c>
      <c r="B1201" s="321" t="s">
        <v>208</v>
      </c>
      <c r="C1201" s="321" t="s">
        <v>331</v>
      </c>
      <c r="D1201" s="321" t="s">
        <v>789</v>
      </c>
      <c r="E1201" s="321" t="s">
        <v>273</v>
      </c>
      <c r="F1201" s="316">
        <v>704000</v>
      </c>
      <c r="G1201" s="316">
        <v>704000</v>
      </c>
      <c r="H1201" s="124" t="str">
        <f t="shared" si="19"/>
        <v>01061120061000100</v>
      </c>
    </row>
    <row r="1202" spans="1:8" ht="38.25">
      <c r="A1202" s="320" t="s">
        <v>1204</v>
      </c>
      <c r="B1202" s="321" t="s">
        <v>208</v>
      </c>
      <c r="C1202" s="321" t="s">
        <v>331</v>
      </c>
      <c r="D1202" s="321" t="s">
        <v>789</v>
      </c>
      <c r="E1202" s="321" t="s">
        <v>28</v>
      </c>
      <c r="F1202" s="316">
        <v>704000</v>
      </c>
      <c r="G1202" s="316">
        <v>704000</v>
      </c>
      <c r="H1202" s="124" t="str">
        <f t="shared" si="19"/>
        <v>01061120061000120</v>
      </c>
    </row>
    <row r="1203" spans="1:8" ht="25.5">
      <c r="A1203" s="320" t="s">
        <v>953</v>
      </c>
      <c r="B1203" s="321" t="s">
        <v>208</v>
      </c>
      <c r="C1203" s="321" t="s">
        <v>331</v>
      </c>
      <c r="D1203" s="321" t="s">
        <v>789</v>
      </c>
      <c r="E1203" s="321" t="s">
        <v>324</v>
      </c>
      <c r="F1203" s="316">
        <v>540707</v>
      </c>
      <c r="G1203" s="316">
        <v>540707</v>
      </c>
      <c r="H1203" s="124" t="str">
        <f t="shared" si="19"/>
        <v>01061120061000121</v>
      </c>
    </row>
    <row r="1204" spans="1:8" ht="63.75">
      <c r="A1204" s="320" t="s">
        <v>1054</v>
      </c>
      <c r="B1204" s="321" t="s">
        <v>208</v>
      </c>
      <c r="C1204" s="321" t="s">
        <v>331</v>
      </c>
      <c r="D1204" s="321" t="s">
        <v>789</v>
      </c>
      <c r="E1204" s="321" t="s">
        <v>1055</v>
      </c>
      <c r="F1204" s="316">
        <v>163293</v>
      </c>
      <c r="G1204" s="316">
        <v>163293</v>
      </c>
      <c r="H1204" s="124" t="str">
        <f t="shared" si="19"/>
        <v>01061120061000129</v>
      </c>
    </row>
    <row r="1205" spans="1:8" ht="114.75">
      <c r="A1205" s="320" t="s">
        <v>585</v>
      </c>
      <c r="B1205" s="321" t="s">
        <v>208</v>
      </c>
      <c r="C1205" s="321" t="s">
        <v>331</v>
      </c>
      <c r="D1205" s="321" t="s">
        <v>790</v>
      </c>
      <c r="E1205" s="321" t="s">
        <v>1174</v>
      </c>
      <c r="F1205" s="316">
        <v>361140</v>
      </c>
      <c r="G1205" s="316">
        <v>361140</v>
      </c>
      <c r="H1205" s="124" t="str">
        <f t="shared" si="19"/>
        <v>01061120067000</v>
      </c>
    </row>
    <row r="1206" spans="1:8" ht="76.5">
      <c r="A1206" s="320" t="s">
        <v>1319</v>
      </c>
      <c r="B1206" s="321" t="s">
        <v>208</v>
      </c>
      <c r="C1206" s="321" t="s">
        <v>331</v>
      </c>
      <c r="D1206" s="321" t="s">
        <v>790</v>
      </c>
      <c r="E1206" s="321" t="s">
        <v>273</v>
      </c>
      <c r="F1206" s="316">
        <v>361140</v>
      </c>
      <c r="G1206" s="316">
        <v>361140</v>
      </c>
      <c r="H1206" s="124" t="str">
        <f t="shared" si="19"/>
        <v>01061120067000100</v>
      </c>
    </row>
    <row r="1207" spans="1:8" ht="38.25">
      <c r="A1207" s="320" t="s">
        <v>1204</v>
      </c>
      <c r="B1207" s="321" t="s">
        <v>208</v>
      </c>
      <c r="C1207" s="321" t="s">
        <v>331</v>
      </c>
      <c r="D1207" s="321" t="s">
        <v>790</v>
      </c>
      <c r="E1207" s="321" t="s">
        <v>28</v>
      </c>
      <c r="F1207" s="316">
        <v>361140</v>
      </c>
      <c r="G1207" s="316">
        <v>361140</v>
      </c>
      <c r="H1207" s="124" t="str">
        <f t="shared" si="19"/>
        <v>01061120067000120</v>
      </c>
    </row>
    <row r="1208" spans="1:8" ht="51">
      <c r="A1208" s="320" t="s">
        <v>325</v>
      </c>
      <c r="B1208" s="321" t="s">
        <v>208</v>
      </c>
      <c r="C1208" s="321" t="s">
        <v>331</v>
      </c>
      <c r="D1208" s="321" t="s">
        <v>790</v>
      </c>
      <c r="E1208" s="321" t="s">
        <v>326</v>
      </c>
      <c r="F1208" s="316">
        <v>361140</v>
      </c>
      <c r="G1208" s="316">
        <v>361140</v>
      </c>
      <c r="H1208" s="124" t="str">
        <f t="shared" si="19"/>
        <v>01061120067000122</v>
      </c>
    </row>
    <row r="1209" spans="1:8" ht="102">
      <c r="A1209" s="320" t="s">
        <v>933</v>
      </c>
      <c r="B1209" s="321" t="s">
        <v>208</v>
      </c>
      <c r="C1209" s="321" t="s">
        <v>331</v>
      </c>
      <c r="D1209" s="321" t="s">
        <v>932</v>
      </c>
      <c r="E1209" s="321" t="s">
        <v>1174</v>
      </c>
      <c r="F1209" s="316">
        <v>1682095</v>
      </c>
      <c r="G1209" s="316">
        <v>1682095</v>
      </c>
      <c r="H1209" s="124" t="str">
        <f t="shared" si="19"/>
        <v>0106112006Б000</v>
      </c>
    </row>
    <row r="1210" spans="1:8" ht="76.5">
      <c r="A1210" s="320" t="s">
        <v>1319</v>
      </c>
      <c r="B1210" s="321" t="s">
        <v>208</v>
      </c>
      <c r="C1210" s="321" t="s">
        <v>331</v>
      </c>
      <c r="D1210" s="321" t="s">
        <v>932</v>
      </c>
      <c r="E1210" s="321" t="s">
        <v>273</v>
      </c>
      <c r="F1210" s="316">
        <v>1682095</v>
      </c>
      <c r="G1210" s="316">
        <v>1682095</v>
      </c>
      <c r="H1210" s="124" t="str">
        <f t="shared" si="19"/>
        <v>0106112006Б000100</v>
      </c>
    </row>
    <row r="1211" spans="1:8" ht="38.25">
      <c r="A1211" s="320" t="s">
        <v>1204</v>
      </c>
      <c r="B1211" s="321" t="s">
        <v>208</v>
      </c>
      <c r="C1211" s="321" t="s">
        <v>331</v>
      </c>
      <c r="D1211" s="321" t="s">
        <v>932</v>
      </c>
      <c r="E1211" s="321" t="s">
        <v>28</v>
      </c>
      <c r="F1211" s="316">
        <v>1682095</v>
      </c>
      <c r="G1211" s="316">
        <v>1682095</v>
      </c>
      <c r="H1211" s="124" t="str">
        <f t="shared" si="19"/>
        <v>0106112006Б000120</v>
      </c>
    </row>
    <row r="1212" spans="1:8" ht="25.5">
      <c r="A1212" s="320" t="s">
        <v>953</v>
      </c>
      <c r="B1212" s="321" t="s">
        <v>208</v>
      </c>
      <c r="C1212" s="321" t="s">
        <v>331</v>
      </c>
      <c r="D1212" s="321" t="s">
        <v>932</v>
      </c>
      <c r="E1212" s="321" t="s">
        <v>324</v>
      </c>
      <c r="F1212" s="316">
        <v>1291932</v>
      </c>
      <c r="G1212" s="316">
        <v>1291932</v>
      </c>
      <c r="H1212" s="124" t="str">
        <f t="shared" si="19"/>
        <v>0106112006Б000121</v>
      </c>
    </row>
    <row r="1213" spans="1:8" ht="63.75">
      <c r="A1213" s="320" t="s">
        <v>1054</v>
      </c>
      <c r="B1213" s="321" t="s">
        <v>208</v>
      </c>
      <c r="C1213" s="321" t="s">
        <v>331</v>
      </c>
      <c r="D1213" s="321" t="s">
        <v>932</v>
      </c>
      <c r="E1213" s="321" t="s">
        <v>1055</v>
      </c>
      <c r="F1213" s="316">
        <v>390163</v>
      </c>
      <c r="G1213" s="316">
        <v>390163</v>
      </c>
      <c r="H1213" s="124" t="str">
        <f t="shared" si="19"/>
        <v>0106112006Б000129</v>
      </c>
    </row>
    <row r="1214" spans="1:8" ht="76.5">
      <c r="A1214" s="320" t="s">
        <v>586</v>
      </c>
      <c r="B1214" s="321" t="s">
        <v>208</v>
      </c>
      <c r="C1214" s="321" t="s">
        <v>331</v>
      </c>
      <c r="D1214" s="321" t="s">
        <v>791</v>
      </c>
      <c r="E1214" s="321" t="s">
        <v>1174</v>
      </c>
      <c r="F1214" s="316">
        <v>657685</v>
      </c>
      <c r="G1214" s="316">
        <v>657685</v>
      </c>
      <c r="H1214" s="124" t="str">
        <f t="shared" si="19"/>
        <v>0106112006Г000</v>
      </c>
    </row>
    <row r="1215" spans="1:8" ht="38.25">
      <c r="A1215" s="320" t="s">
        <v>1320</v>
      </c>
      <c r="B1215" s="321" t="s">
        <v>208</v>
      </c>
      <c r="C1215" s="321" t="s">
        <v>331</v>
      </c>
      <c r="D1215" s="321" t="s">
        <v>791</v>
      </c>
      <c r="E1215" s="321" t="s">
        <v>1321</v>
      </c>
      <c r="F1215" s="316">
        <v>657685</v>
      </c>
      <c r="G1215" s="316">
        <v>657685</v>
      </c>
      <c r="H1215" s="124" t="str">
        <f t="shared" si="19"/>
        <v>0106112006Г000200</v>
      </c>
    </row>
    <row r="1216" spans="1:8" ht="38.25">
      <c r="A1216" s="320" t="s">
        <v>1197</v>
      </c>
      <c r="B1216" s="321" t="s">
        <v>208</v>
      </c>
      <c r="C1216" s="321" t="s">
        <v>331</v>
      </c>
      <c r="D1216" s="321" t="s">
        <v>791</v>
      </c>
      <c r="E1216" s="321" t="s">
        <v>1198</v>
      </c>
      <c r="F1216" s="316">
        <v>657685</v>
      </c>
      <c r="G1216" s="316">
        <v>657685</v>
      </c>
      <c r="H1216" s="124" t="str">
        <f t="shared" si="19"/>
        <v>0106112006Г000240</v>
      </c>
    </row>
    <row r="1217" spans="1:8">
      <c r="A1217" s="320" t="s">
        <v>1224</v>
      </c>
      <c r="B1217" s="321" t="s">
        <v>208</v>
      </c>
      <c r="C1217" s="321" t="s">
        <v>331</v>
      </c>
      <c r="D1217" s="321" t="s">
        <v>791</v>
      </c>
      <c r="E1217" s="321" t="s">
        <v>329</v>
      </c>
      <c r="F1217" s="316">
        <v>13710</v>
      </c>
      <c r="G1217" s="316">
        <v>13710</v>
      </c>
      <c r="H1217" s="124" t="str">
        <f t="shared" si="19"/>
        <v>0106112006Г000244</v>
      </c>
    </row>
    <row r="1218" spans="1:8">
      <c r="A1218" s="320" t="s">
        <v>1706</v>
      </c>
      <c r="B1218" s="321" t="s">
        <v>208</v>
      </c>
      <c r="C1218" s="321" t="s">
        <v>331</v>
      </c>
      <c r="D1218" s="321" t="s">
        <v>791</v>
      </c>
      <c r="E1218" s="321" t="s">
        <v>1707</v>
      </c>
      <c r="F1218" s="316">
        <v>643975</v>
      </c>
      <c r="G1218" s="316">
        <v>643975</v>
      </c>
      <c r="H1218" s="124" t="str">
        <f t="shared" si="19"/>
        <v>0106112006Г000247</v>
      </c>
    </row>
    <row r="1219" spans="1:8" ht="89.25">
      <c r="A1219" s="320" t="s">
        <v>1877</v>
      </c>
      <c r="B1219" s="321" t="s">
        <v>208</v>
      </c>
      <c r="C1219" s="321" t="s">
        <v>331</v>
      </c>
      <c r="D1219" s="321" t="s">
        <v>1878</v>
      </c>
      <c r="E1219" s="321" t="s">
        <v>1174</v>
      </c>
      <c r="F1219" s="316">
        <v>5525</v>
      </c>
      <c r="G1219" s="316">
        <v>5525</v>
      </c>
      <c r="H1219" s="124" t="str">
        <f t="shared" si="19"/>
        <v>0106112006М000</v>
      </c>
    </row>
    <row r="1220" spans="1:8" ht="38.25">
      <c r="A1220" s="320" t="s">
        <v>1320</v>
      </c>
      <c r="B1220" s="321" t="s">
        <v>208</v>
      </c>
      <c r="C1220" s="321" t="s">
        <v>331</v>
      </c>
      <c r="D1220" s="321" t="s">
        <v>1878</v>
      </c>
      <c r="E1220" s="321" t="s">
        <v>1321</v>
      </c>
      <c r="F1220" s="316">
        <v>5525</v>
      </c>
      <c r="G1220" s="316">
        <v>5525</v>
      </c>
      <c r="H1220" s="124" t="str">
        <f t="shared" si="19"/>
        <v>0106112006М000200</v>
      </c>
    </row>
    <row r="1221" spans="1:8" ht="38.25">
      <c r="A1221" s="320" t="s">
        <v>1197</v>
      </c>
      <c r="B1221" s="321" t="s">
        <v>208</v>
      </c>
      <c r="C1221" s="321" t="s">
        <v>331</v>
      </c>
      <c r="D1221" s="321" t="s">
        <v>1878</v>
      </c>
      <c r="E1221" s="321" t="s">
        <v>1198</v>
      </c>
      <c r="F1221" s="316">
        <v>5525</v>
      </c>
      <c r="G1221" s="316">
        <v>5525</v>
      </c>
      <c r="H1221" s="124" t="str">
        <f t="shared" si="19"/>
        <v>0106112006М000240</v>
      </c>
    </row>
    <row r="1222" spans="1:8">
      <c r="A1222" s="320" t="s">
        <v>1224</v>
      </c>
      <c r="B1222" s="321" t="s">
        <v>208</v>
      </c>
      <c r="C1222" s="321" t="s">
        <v>331</v>
      </c>
      <c r="D1222" s="321" t="s">
        <v>1878</v>
      </c>
      <c r="E1222" s="321" t="s">
        <v>329</v>
      </c>
      <c r="F1222" s="316">
        <v>5525</v>
      </c>
      <c r="G1222" s="316">
        <v>5525</v>
      </c>
      <c r="H1222" s="124" t="str">
        <f t="shared" si="19"/>
        <v>0106112006М000244</v>
      </c>
    </row>
    <row r="1223" spans="1:8" ht="63.75">
      <c r="A1223" s="320" t="s">
        <v>969</v>
      </c>
      <c r="B1223" s="321" t="s">
        <v>208</v>
      </c>
      <c r="C1223" s="321" t="s">
        <v>331</v>
      </c>
      <c r="D1223" s="321" t="s">
        <v>970</v>
      </c>
      <c r="E1223" s="321" t="s">
        <v>1174</v>
      </c>
      <c r="F1223" s="316">
        <v>225348</v>
      </c>
      <c r="G1223" s="316">
        <v>225348</v>
      </c>
      <c r="H1223" s="124" t="str">
        <f t="shared" si="19"/>
        <v>0106112006Э000</v>
      </c>
    </row>
    <row r="1224" spans="1:8" ht="38.25">
      <c r="A1224" s="320" t="s">
        <v>1320</v>
      </c>
      <c r="B1224" s="321" t="s">
        <v>208</v>
      </c>
      <c r="C1224" s="321" t="s">
        <v>331</v>
      </c>
      <c r="D1224" s="321" t="s">
        <v>970</v>
      </c>
      <c r="E1224" s="321" t="s">
        <v>1321</v>
      </c>
      <c r="F1224" s="316">
        <v>225348</v>
      </c>
      <c r="G1224" s="316">
        <v>225348</v>
      </c>
      <c r="H1224" s="124" t="str">
        <f t="shared" si="19"/>
        <v>0106112006Э000200</v>
      </c>
    </row>
    <row r="1225" spans="1:8" ht="38.25">
      <c r="A1225" s="320" t="s">
        <v>1197</v>
      </c>
      <c r="B1225" s="321" t="s">
        <v>208</v>
      </c>
      <c r="C1225" s="321" t="s">
        <v>331</v>
      </c>
      <c r="D1225" s="321" t="s">
        <v>970</v>
      </c>
      <c r="E1225" s="321" t="s">
        <v>1198</v>
      </c>
      <c r="F1225" s="316">
        <v>225348</v>
      </c>
      <c r="G1225" s="316">
        <v>225348</v>
      </c>
      <c r="H1225" s="124" t="str">
        <f t="shared" si="19"/>
        <v>0106112006Э000240</v>
      </c>
    </row>
    <row r="1226" spans="1:8">
      <c r="A1226" s="320" t="s">
        <v>1706</v>
      </c>
      <c r="B1226" s="321" t="s">
        <v>208</v>
      </c>
      <c r="C1226" s="321" t="s">
        <v>331</v>
      </c>
      <c r="D1226" s="321" t="s">
        <v>970</v>
      </c>
      <c r="E1226" s="321" t="s">
        <v>1707</v>
      </c>
      <c r="F1226" s="316">
        <v>225348</v>
      </c>
      <c r="G1226" s="316">
        <v>225348</v>
      </c>
      <c r="H1226" s="124" t="str">
        <f t="shared" si="19"/>
        <v>0106112006Э000247</v>
      </c>
    </row>
    <row r="1227" spans="1:8" ht="89.25">
      <c r="A1227" s="320" t="s">
        <v>536</v>
      </c>
      <c r="B1227" s="321" t="s">
        <v>208</v>
      </c>
      <c r="C1227" s="321" t="s">
        <v>331</v>
      </c>
      <c r="D1227" s="321" t="s">
        <v>792</v>
      </c>
      <c r="E1227" s="321" t="s">
        <v>1174</v>
      </c>
      <c r="F1227" s="316">
        <v>680323</v>
      </c>
      <c r="G1227" s="316">
        <v>680323</v>
      </c>
      <c r="H1227" s="124" t="str">
        <f t="shared" si="19"/>
        <v>010611200Ч0060</v>
      </c>
    </row>
    <row r="1228" spans="1:8" ht="76.5">
      <c r="A1228" s="320" t="s">
        <v>1319</v>
      </c>
      <c r="B1228" s="321" t="s">
        <v>208</v>
      </c>
      <c r="C1228" s="321" t="s">
        <v>331</v>
      </c>
      <c r="D1228" s="321" t="s">
        <v>792</v>
      </c>
      <c r="E1228" s="321" t="s">
        <v>273</v>
      </c>
      <c r="F1228" s="316">
        <v>680323</v>
      </c>
      <c r="G1228" s="316">
        <v>680323</v>
      </c>
      <c r="H1228" s="124" t="str">
        <f t="shared" si="19"/>
        <v>010611200Ч0060100</v>
      </c>
    </row>
    <row r="1229" spans="1:8" ht="38.25">
      <c r="A1229" s="320" t="s">
        <v>1204</v>
      </c>
      <c r="B1229" s="321" t="s">
        <v>208</v>
      </c>
      <c r="C1229" s="321" t="s">
        <v>331</v>
      </c>
      <c r="D1229" s="321" t="s">
        <v>792</v>
      </c>
      <c r="E1229" s="321" t="s">
        <v>28</v>
      </c>
      <c r="F1229" s="316">
        <v>680323</v>
      </c>
      <c r="G1229" s="316">
        <v>680323</v>
      </c>
      <c r="H1229" s="124" t="str">
        <f t="shared" si="19"/>
        <v>010611200Ч0060120</v>
      </c>
    </row>
    <row r="1230" spans="1:8" ht="25.5">
      <c r="A1230" s="320" t="s">
        <v>953</v>
      </c>
      <c r="B1230" s="321" t="s">
        <v>208</v>
      </c>
      <c r="C1230" s="321" t="s">
        <v>331</v>
      </c>
      <c r="D1230" s="321" t="s">
        <v>792</v>
      </c>
      <c r="E1230" s="321" t="s">
        <v>324</v>
      </c>
      <c r="F1230" s="316">
        <v>522522</v>
      </c>
      <c r="G1230" s="316">
        <v>522522</v>
      </c>
      <c r="H1230" s="124" t="str">
        <f t="shared" si="19"/>
        <v>010611200Ч0060121</v>
      </c>
    </row>
    <row r="1231" spans="1:8" ht="63.75">
      <c r="A1231" s="320" t="s">
        <v>1054</v>
      </c>
      <c r="B1231" s="321" t="s">
        <v>208</v>
      </c>
      <c r="C1231" s="321" t="s">
        <v>331</v>
      </c>
      <c r="D1231" s="321" t="s">
        <v>792</v>
      </c>
      <c r="E1231" s="321" t="s">
        <v>1055</v>
      </c>
      <c r="F1231" s="316">
        <v>157801</v>
      </c>
      <c r="G1231" s="316">
        <v>157801</v>
      </c>
      <c r="H1231" s="124" t="str">
        <f t="shared" si="19"/>
        <v>010611200Ч0060129</v>
      </c>
    </row>
    <row r="1232" spans="1:8" ht="127.5">
      <c r="A1232" s="320" t="s">
        <v>1376</v>
      </c>
      <c r="B1232" s="321" t="s">
        <v>208</v>
      </c>
      <c r="C1232" s="321" t="s">
        <v>331</v>
      </c>
      <c r="D1232" s="321" t="s">
        <v>1377</v>
      </c>
      <c r="E1232" s="321" t="s">
        <v>1174</v>
      </c>
      <c r="F1232" s="316">
        <v>23000</v>
      </c>
      <c r="G1232" s="316">
        <v>23000</v>
      </c>
      <c r="H1232" s="124" t="str">
        <f t="shared" si="19"/>
        <v>010611200Ч0070</v>
      </c>
    </row>
    <row r="1233" spans="1:8" ht="38.25">
      <c r="A1233" s="320" t="s">
        <v>1320</v>
      </c>
      <c r="B1233" s="321" t="s">
        <v>208</v>
      </c>
      <c r="C1233" s="321" t="s">
        <v>331</v>
      </c>
      <c r="D1233" s="321" t="s">
        <v>1377</v>
      </c>
      <c r="E1233" s="321" t="s">
        <v>1321</v>
      </c>
      <c r="F1233" s="316">
        <v>23000</v>
      </c>
      <c r="G1233" s="316">
        <v>23000</v>
      </c>
      <c r="H1233" s="124" t="str">
        <f t="shared" si="19"/>
        <v>010611200Ч0070200</v>
      </c>
    </row>
    <row r="1234" spans="1:8" ht="38.25">
      <c r="A1234" s="320" t="s">
        <v>1197</v>
      </c>
      <c r="B1234" s="321" t="s">
        <v>208</v>
      </c>
      <c r="C1234" s="321" t="s">
        <v>331</v>
      </c>
      <c r="D1234" s="321" t="s">
        <v>1377</v>
      </c>
      <c r="E1234" s="321" t="s">
        <v>1198</v>
      </c>
      <c r="F1234" s="316">
        <v>23000</v>
      </c>
      <c r="G1234" s="316">
        <v>23000</v>
      </c>
      <c r="H1234" s="124" t="str">
        <f t="shared" si="19"/>
        <v>010611200Ч0070240</v>
      </c>
    </row>
    <row r="1235" spans="1:8">
      <c r="A1235" s="320" t="s">
        <v>1224</v>
      </c>
      <c r="B1235" s="321" t="s">
        <v>208</v>
      </c>
      <c r="C1235" s="321" t="s">
        <v>331</v>
      </c>
      <c r="D1235" s="321" t="s">
        <v>1377</v>
      </c>
      <c r="E1235" s="321" t="s">
        <v>329</v>
      </c>
      <c r="F1235" s="316">
        <v>23000</v>
      </c>
      <c r="G1235" s="316">
        <v>23000</v>
      </c>
      <c r="H1235" s="124" t="str">
        <f t="shared" si="19"/>
        <v>010611200Ч0070244</v>
      </c>
    </row>
    <row r="1236" spans="1:8">
      <c r="A1236" s="320" t="s">
        <v>60</v>
      </c>
      <c r="B1236" s="321" t="s">
        <v>208</v>
      </c>
      <c r="C1236" s="321" t="s">
        <v>426</v>
      </c>
      <c r="D1236" s="321" t="s">
        <v>1174</v>
      </c>
      <c r="E1236" s="321" t="s">
        <v>1174</v>
      </c>
      <c r="F1236" s="316">
        <v>2000000</v>
      </c>
      <c r="G1236" s="316">
        <v>2000000</v>
      </c>
      <c r="H1236" s="124" t="str">
        <f t="shared" si="19"/>
        <v>0111</v>
      </c>
    </row>
    <row r="1237" spans="1:8" ht="25.5">
      <c r="A1237" s="320" t="s">
        <v>601</v>
      </c>
      <c r="B1237" s="321" t="s">
        <v>208</v>
      </c>
      <c r="C1237" s="321" t="s">
        <v>426</v>
      </c>
      <c r="D1237" s="321" t="s">
        <v>1011</v>
      </c>
      <c r="E1237" s="321" t="s">
        <v>1174</v>
      </c>
      <c r="F1237" s="316">
        <v>2000000</v>
      </c>
      <c r="G1237" s="316">
        <v>2000000</v>
      </c>
      <c r="H1237" s="124" t="str">
        <f t="shared" si="19"/>
        <v>01119000000000</v>
      </c>
    </row>
    <row r="1238" spans="1:8" ht="51">
      <c r="A1238" s="320" t="s">
        <v>427</v>
      </c>
      <c r="B1238" s="321" t="s">
        <v>208</v>
      </c>
      <c r="C1238" s="321" t="s">
        <v>426</v>
      </c>
      <c r="D1238" s="321" t="s">
        <v>1012</v>
      </c>
      <c r="E1238" s="321" t="s">
        <v>1174</v>
      </c>
      <c r="F1238" s="316">
        <v>2000000</v>
      </c>
      <c r="G1238" s="316">
        <v>2000000</v>
      </c>
      <c r="H1238" s="124" t="str">
        <f t="shared" si="19"/>
        <v>01119010000000</v>
      </c>
    </row>
    <row r="1239" spans="1:8" ht="51">
      <c r="A1239" s="320" t="s">
        <v>427</v>
      </c>
      <c r="B1239" s="321" t="s">
        <v>208</v>
      </c>
      <c r="C1239" s="321" t="s">
        <v>426</v>
      </c>
      <c r="D1239" s="321" t="s">
        <v>793</v>
      </c>
      <c r="E1239" s="321" t="s">
        <v>1174</v>
      </c>
      <c r="F1239" s="316">
        <v>2000000</v>
      </c>
      <c r="G1239" s="316">
        <v>2000000</v>
      </c>
      <c r="H1239" s="124" t="str">
        <f t="shared" si="19"/>
        <v>01119010080000</v>
      </c>
    </row>
    <row r="1240" spans="1:8">
      <c r="A1240" s="320" t="s">
        <v>1322</v>
      </c>
      <c r="B1240" s="321" t="s">
        <v>208</v>
      </c>
      <c r="C1240" s="321" t="s">
        <v>426</v>
      </c>
      <c r="D1240" s="321" t="s">
        <v>793</v>
      </c>
      <c r="E1240" s="321" t="s">
        <v>1323</v>
      </c>
      <c r="F1240" s="316">
        <v>2000000</v>
      </c>
      <c r="G1240" s="316">
        <v>2000000</v>
      </c>
      <c r="H1240" s="124" t="str">
        <f t="shared" si="19"/>
        <v>01119010080000800</v>
      </c>
    </row>
    <row r="1241" spans="1:8">
      <c r="A1241" s="320" t="s">
        <v>428</v>
      </c>
      <c r="B1241" s="321" t="s">
        <v>208</v>
      </c>
      <c r="C1241" s="321" t="s">
        <v>426</v>
      </c>
      <c r="D1241" s="321" t="s">
        <v>793</v>
      </c>
      <c r="E1241" s="321" t="s">
        <v>429</v>
      </c>
      <c r="F1241" s="316">
        <v>2000000</v>
      </c>
      <c r="G1241" s="316">
        <v>2000000</v>
      </c>
      <c r="H1241" s="124" t="str">
        <f t="shared" si="19"/>
        <v>01119010080000870</v>
      </c>
    </row>
    <row r="1242" spans="1:8">
      <c r="A1242" s="320" t="s">
        <v>217</v>
      </c>
      <c r="B1242" s="321" t="s">
        <v>208</v>
      </c>
      <c r="C1242" s="321" t="s">
        <v>337</v>
      </c>
      <c r="D1242" s="321" t="s">
        <v>1174</v>
      </c>
      <c r="E1242" s="321" t="s">
        <v>1174</v>
      </c>
      <c r="F1242" s="316">
        <v>402500</v>
      </c>
      <c r="G1242" s="316">
        <v>402500</v>
      </c>
      <c r="H1242" s="124" t="str">
        <f t="shared" si="19"/>
        <v>0113</v>
      </c>
    </row>
    <row r="1243" spans="1:8" ht="38.25">
      <c r="A1243" s="320" t="s">
        <v>1375</v>
      </c>
      <c r="B1243" s="321" t="s">
        <v>208</v>
      </c>
      <c r="C1243" s="321" t="s">
        <v>337</v>
      </c>
      <c r="D1243" s="321" t="s">
        <v>999</v>
      </c>
      <c r="E1243" s="321" t="s">
        <v>1174</v>
      </c>
      <c r="F1243" s="316">
        <v>302500</v>
      </c>
      <c r="G1243" s="316">
        <v>302500</v>
      </c>
      <c r="H1243" s="124" t="str">
        <f t="shared" si="19"/>
        <v>01131100000000</v>
      </c>
    </row>
    <row r="1244" spans="1:8" ht="76.5">
      <c r="A1244" s="320" t="s">
        <v>1378</v>
      </c>
      <c r="B1244" s="321" t="s">
        <v>208</v>
      </c>
      <c r="C1244" s="321" t="s">
        <v>337</v>
      </c>
      <c r="D1244" s="321" t="s">
        <v>1000</v>
      </c>
      <c r="E1244" s="321" t="s">
        <v>1174</v>
      </c>
      <c r="F1244" s="316">
        <v>302500</v>
      </c>
      <c r="G1244" s="316">
        <v>302500</v>
      </c>
      <c r="H1244" s="124" t="str">
        <f t="shared" si="19"/>
        <v>01131110000000</v>
      </c>
    </row>
    <row r="1245" spans="1:8" ht="165.75">
      <c r="A1245" s="320" t="s">
        <v>1483</v>
      </c>
      <c r="B1245" s="321" t="s">
        <v>208</v>
      </c>
      <c r="C1245" s="321" t="s">
        <v>337</v>
      </c>
      <c r="D1245" s="321" t="s">
        <v>794</v>
      </c>
      <c r="E1245" s="321" t="s">
        <v>1174</v>
      </c>
      <c r="F1245" s="316">
        <v>302500</v>
      </c>
      <c r="G1245" s="316">
        <v>302500</v>
      </c>
      <c r="H1245" s="124" t="str">
        <f t="shared" si="19"/>
        <v>01131110075140</v>
      </c>
    </row>
    <row r="1246" spans="1:8">
      <c r="A1246" s="320" t="s">
        <v>1330</v>
      </c>
      <c r="B1246" s="321" t="s">
        <v>208</v>
      </c>
      <c r="C1246" s="321" t="s">
        <v>337</v>
      </c>
      <c r="D1246" s="321" t="s">
        <v>794</v>
      </c>
      <c r="E1246" s="321" t="s">
        <v>1331</v>
      </c>
      <c r="F1246" s="316">
        <v>302500</v>
      </c>
      <c r="G1246" s="316">
        <v>302500</v>
      </c>
      <c r="H1246" s="124" t="str">
        <f t="shared" si="19"/>
        <v>01131110075140500</v>
      </c>
    </row>
    <row r="1247" spans="1:8">
      <c r="A1247" s="320" t="s">
        <v>434</v>
      </c>
      <c r="B1247" s="321" t="s">
        <v>208</v>
      </c>
      <c r="C1247" s="321" t="s">
        <v>337</v>
      </c>
      <c r="D1247" s="321" t="s">
        <v>794</v>
      </c>
      <c r="E1247" s="321" t="s">
        <v>435</v>
      </c>
      <c r="F1247" s="316">
        <v>302500</v>
      </c>
      <c r="G1247" s="316">
        <v>302500</v>
      </c>
      <c r="H1247" s="124" t="str">
        <f t="shared" si="19"/>
        <v>01131110075140530</v>
      </c>
    </row>
    <row r="1248" spans="1:8" ht="25.5">
      <c r="A1248" s="320" t="s">
        <v>601</v>
      </c>
      <c r="B1248" s="321" t="s">
        <v>208</v>
      </c>
      <c r="C1248" s="321" t="s">
        <v>337</v>
      </c>
      <c r="D1248" s="321" t="s">
        <v>1011</v>
      </c>
      <c r="E1248" s="321" t="s">
        <v>1174</v>
      </c>
      <c r="F1248" s="316">
        <v>100000</v>
      </c>
      <c r="G1248" s="316">
        <v>100000</v>
      </c>
      <c r="H1248" s="124" t="str">
        <f t="shared" si="19"/>
        <v>01139000000000</v>
      </c>
    </row>
    <row r="1249" spans="1:8" ht="38.25">
      <c r="A1249" s="320" t="s">
        <v>431</v>
      </c>
      <c r="B1249" s="321" t="s">
        <v>208</v>
      </c>
      <c r="C1249" s="321" t="s">
        <v>337</v>
      </c>
      <c r="D1249" s="321" t="s">
        <v>1015</v>
      </c>
      <c r="E1249" s="321" t="s">
        <v>1174</v>
      </c>
      <c r="F1249" s="316">
        <v>100000</v>
      </c>
      <c r="G1249" s="316">
        <v>100000</v>
      </c>
      <c r="H1249" s="124" t="str">
        <f t="shared" si="19"/>
        <v>01139090000000</v>
      </c>
    </row>
    <row r="1250" spans="1:8" ht="38.25">
      <c r="A1250" s="320" t="s">
        <v>431</v>
      </c>
      <c r="B1250" s="321" t="s">
        <v>208</v>
      </c>
      <c r="C1250" s="321" t="s">
        <v>337</v>
      </c>
      <c r="D1250" s="321" t="s">
        <v>795</v>
      </c>
      <c r="E1250" s="321" t="s">
        <v>1174</v>
      </c>
      <c r="F1250" s="316">
        <v>100000</v>
      </c>
      <c r="G1250" s="316">
        <v>100000</v>
      </c>
      <c r="H1250" s="124" t="str">
        <f t="shared" si="19"/>
        <v>01139090080000</v>
      </c>
    </row>
    <row r="1251" spans="1:8">
      <c r="A1251" s="320" t="s">
        <v>1322</v>
      </c>
      <c r="B1251" s="321" t="s">
        <v>208</v>
      </c>
      <c r="C1251" s="321" t="s">
        <v>337</v>
      </c>
      <c r="D1251" s="321" t="s">
        <v>795</v>
      </c>
      <c r="E1251" s="321" t="s">
        <v>1323</v>
      </c>
      <c r="F1251" s="316">
        <v>100000</v>
      </c>
      <c r="G1251" s="316">
        <v>100000</v>
      </c>
      <c r="H1251" s="124" t="str">
        <f t="shared" si="19"/>
        <v>01139090080000800</v>
      </c>
    </row>
    <row r="1252" spans="1:8">
      <c r="A1252" s="320" t="s">
        <v>1211</v>
      </c>
      <c r="B1252" s="321" t="s">
        <v>208</v>
      </c>
      <c r="C1252" s="321" t="s">
        <v>337</v>
      </c>
      <c r="D1252" s="321" t="s">
        <v>795</v>
      </c>
      <c r="E1252" s="321" t="s">
        <v>201</v>
      </c>
      <c r="F1252" s="316">
        <v>100000</v>
      </c>
      <c r="G1252" s="316">
        <v>100000</v>
      </c>
      <c r="H1252" s="124" t="str">
        <f t="shared" si="19"/>
        <v>01139090080000830</v>
      </c>
    </row>
    <row r="1253" spans="1:8" ht="38.25">
      <c r="A1253" s="320" t="s">
        <v>1163</v>
      </c>
      <c r="B1253" s="321" t="s">
        <v>208</v>
      </c>
      <c r="C1253" s="321" t="s">
        <v>337</v>
      </c>
      <c r="D1253" s="321" t="s">
        <v>795</v>
      </c>
      <c r="E1253" s="321" t="s">
        <v>432</v>
      </c>
      <c r="F1253" s="316">
        <v>100000</v>
      </c>
      <c r="G1253" s="316">
        <v>100000</v>
      </c>
      <c r="H1253" s="124" t="str">
        <f t="shared" si="19"/>
        <v>01139090080000831</v>
      </c>
    </row>
    <row r="1254" spans="1:8">
      <c r="A1254" s="320" t="s">
        <v>187</v>
      </c>
      <c r="B1254" s="321" t="s">
        <v>208</v>
      </c>
      <c r="C1254" s="321" t="s">
        <v>1154</v>
      </c>
      <c r="D1254" s="321" t="s">
        <v>1174</v>
      </c>
      <c r="E1254" s="321" t="s">
        <v>1174</v>
      </c>
      <c r="F1254" s="316">
        <v>5633700</v>
      </c>
      <c r="G1254" s="316">
        <v>5842500</v>
      </c>
      <c r="H1254" s="124" t="str">
        <f t="shared" ref="H1254:H1306" si="20">CONCATENATE(C1254,,D1254,E1254)</f>
        <v>0200</v>
      </c>
    </row>
    <row r="1255" spans="1:8" ht="25.5">
      <c r="A1255" s="320" t="s">
        <v>188</v>
      </c>
      <c r="B1255" s="321" t="s">
        <v>208</v>
      </c>
      <c r="C1255" s="321" t="s">
        <v>433</v>
      </c>
      <c r="D1255" s="321" t="s">
        <v>1174</v>
      </c>
      <c r="E1255" s="321" t="s">
        <v>1174</v>
      </c>
      <c r="F1255" s="316">
        <v>5633700</v>
      </c>
      <c r="G1255" s="316">
        <v>5842500</v>
      </c>
      <c r="H1255" s="124" t="str">
        <f t="shared" si="20"/>
        <v>0203</v>
      </c>
    </row>
    <row r="1256" spans="1:8" ht="38.25">
      <c r="A1256" s="320" t="s">
        <v>1375</v>
      </c>
      <c r="B1256" s="321" t="s">
        <v>208</v>
      </c>
      <c r="C1256" s="321" t="s">
        <v>433</v>
      </c>
      <c r="D1256" s="321" t="s">
        <v>999</v>
      </c>
      <c r="E1256" s="321" t="s">
        <v>1174</v>
      </c>
      <c r="F1256" s="316">
        <v>5633700</v>
      </c>
      <c r="G1256" s="316">
        <v>5842500</v>
      </c>
      <c r="H1256" s="124" t="str">
        <f t="shared" si="20"/>
        <v>02031100000000</v>
      </c>
    </row>
    <row r="1257" spans="1:8" ht="76.5">
      <c r="A1257" s="320" t="s">
        <v>1378</v>
      </c>
      <c r="B1257" s="321" t="s">
        <v>208</v>
      </c>
      <c r="C1257" s="321" t="s">
        <v>433</v>
      </c>
      <c r="D1257" s="321" t="s">
        <v>1000</v>
      </c>
      <c r="E1257" s="321" t="s">
        <v>1174</v>
      </c>
      <c r="F1257" s="316">
        <v>5633700</v>
      </c>
      <c r="G1257" s="316">
        <v>5842500</v>
      </c>
      <c r="H1257" s="124" t="str">
        <f t="shared" si="20"/>
        <v>02031110000000</v>
      </c>
    </row>
    <row r="1258" spans="1:8" ht="140.25">
      <c r="A1258" s="320" t="s">
        <v>1990</v>
      </c>
      <c r="B1258" s="321" t="s">
        <v>208</v>
      </c>
      <c r="C1258" s="321" t="s">
        <v>433</v>
      </c>
      <c r="D1258" s="321" t="s">
        <v>796</v>
      </c>
      <c r="E1258" s="321" t="s">
        <v>1174</v>
      </c>
      <c r="F1258" s="316">
        <v>5633700</v>
      </c>
      <c r="G1258" s="316">
        <v>5842500</v>
      </c>
      <c r="H1258" s="124" t="str">
        <f t="shared" si="20"/>
        <v>02031110051180</v>
      </c>
    </row>
    <row r="1259" spans="1:8">
      <c r="A1259" s="320" t="s">
        <v>1330</v>
      </c>
      <c r="B1259" s="321" t="s">
        <v>208</v>
      </c>
      <c r="C1259" s="321" t="s">
        <v>433</v>
      </c>
      <c r="D1259" s="321" t="s">
        <v>796</v>
      </c>
      <c r="E1259" s="321" t="s">
        <v>1331</v>
      </c>
      <c r="F1259" s="316">
        <v>5633700</v>
      </c>
      <c r="G1259" s="316">
        <v>5842500</v>
      </c>
      <c r="H1259" s="124" t="str">
        <f t="shared" si="20"/>
        <v>02031110051180500</v>
      </c>
    </row>
    <row r="1260" spans="1:8">
      <c r="A1260" s="320" t="s">
        <v>434</v>
      </c>
      <c r="B1260" s="321" t="s">
        <v>208</v>
      </c>
      <c r="C1260" s="321" t="s">
        <v>433</v>
      </c>
      <c r="D1260" s="321" t="s">
        <v>796</v>
      </c>
      <c r="E1260" s="321" t="s">
        <v>435</v>
      </c>
      <c r="F1260" s="316">
        <v>5633700</v>
      </c>
      <c r="G1260" s="316">
        <v>5842500</v>
      </c>
      <c r="H1260" s="124" t="str">
        <f t="shared" si="20"/>
        <v>02031110051180530</v>
      </c>
    </row>
    <row r="1261" spans="1:8" ht="38.25">
      <c r="A1261" s="320" t="s">
        <v>238</v>
      </c>
      <c r="B1261" s="321" t="s">
        <v>208</v>
      </c>
      <c r="C1261" s="321" t="s">
        <v>1137</v>
      </c>
      <c r="D1261" s="321" t="s">
        <v>1174</v>
      </c>
      <c r="E1261" s="321" t="s">
        <v>1174</v>
      </c>
      <c r="F1261" s="316">
        <v>4102500</v>
      </c>
      <c r="G1261" s="316">
        <v>4102500</v>
      </c>
      <c r="H1261" s="124" t="str">
        <f t="shared" si="20"/>
        <v>0300</v>
      </c>
    </row>
    <row r="1262" spans="1:8" ht="51">
      <c r="A1262" s="320" t="s">
        <v>1712</v>
      </c>
      <c r="B1262" s="321" t="s">
        <v>208</v>
      </c>
      <c r="C1262" s="321" t="s">
        <v>345</v>
      </c>
      <c r="D1262" s="321" t="s">
        <v>1174</v>
      </c>
      <c r="E1262" s="321" t="s">
        <v>1174</v>
      </c>
      <c r="F1262" s="316">
        <v>4102500</v>
      </c>
      <c r="G1262" s="316">
        <v>4102500</v>
      </c>
      <c r="H1262" s="124" t="str">
        <f t="shared" si="20"/>
        <v>0310</v>
      </c>
    </row>
    <row r="1263" spans="1:8" ht="63.75">
      <c r="A1263" s="320" t="s">
        <v>1763</v>
      </c>
      <c r="B1263" s="321" t="s">
        <v>208</v>
      </c>
      <c r="C1263" s="321" t="s">
        <v>345</v>
      </c>
      <c r="D1263" s="321" t="s">
        <v>978</v>
      </c>
      <c r="E1263" s="321" t="s">
        <v>1174</v>
      </c>
      <c r="F1263" s="316">
        <v>4102500</v>
      </c>
      <c r="G1263" s="316">
        <v>4102500</v>
      </c>
      <c r="H1263" s="124" t="str">
        <f t="shared" si="20"/>
        <v>03100400000000</v>
      </c>
    </row>
    <row r="1264" spans="1:8" ht="25.5">
      <c r="A1264" s="320" t="s">
        <v>459</v>
      </c>
      <c r="B1264" s="321" t="s">
        <v>208</v>
      </c>
      <c r="C1264" s="321" t="s">
        <v>345</v>
      </c>
      <c r="D1264" s="321" t="s">
        <v>980</v>
      </c>
      <c r="E1264" s="321" t="s">
        <v>1174</v>
      </c>
      <c r="F1264" s="316">
        <v>4102500</v>
      </c>
      <c r="G1264" s="316">
        <v>4102500</v>
      </c>
      <c r="H1264" s="124" t="str">
        <f t="shared" si="20"/>
        <v>03100420000000</v>
      </c>
    </row>
    <row r="1265" spans="1:8" ht="140.25">
      <c r="A1265" s="320" t="s">
        <v>2146</v>
      </c>
      <c r="B1265" s="321" t="s">
        <v>208</v>
      </c>
      <c r="C1265" s="321" t="s">
        <v>345</v>
      </c>
      <c r="D1265" s="321" t="s">
        <v>1225</v>
      </c>
      <c r="E1265" s="321" t="s">
        <v>1174</v>
      </c>
      <c r="F1265" s="316">
        <v>4102500</v>
      </c>
      <c r="G1265" s="316">
        <v>4102500</v>
      </c>
      <c r="H1265" s="124" t="str">
        <f t="shared" si="20"/>
        <v>031004200S4120</v>
      </c>
    </row>
    <row r="1266" spans="1:8">
      <c r="A1266" s="320" t="s">
        <v>1330</v>
      </c>
      <c r="B1266" s="321" t="s">
        <v>208</v>
      </c>
      <c r="C1266" s="321" t="s">
        <v>345</v>
      </c>
      <c r="D1266" s="321" t="s">
        <v>1225</v>
      </c>
      <c r="E1266" s="321" t="s">
        <v>1331</v>
      </c>
      <c r="F1266" s="316">
        <v>4102500</v>
      </c>
      <c r="G1266" s="316">
        <v>4102500</v>
      </c>
      <c r="H1266" s="124" t="str">
        <f t="shared" si="20"/>
        <v>031004200S4120500</v>
      </c>
    </row>
    <row r="1267" spans="1:8">
      <c r="A1267" s="320" t="s">
        <v>68</v>
      </c>
      <c r="B1267" s="321" t="s">
        <v>208</v>
      </c>
      <c r="C1267" s="321" t="s">
        <v>345</v>
      </c>
      <c r="D1267" s="321" t="s">
        <v>1225</v>
      </c>
      <c r="E1267" s="321" t="s">
        <v>430</v>
      </c>
      <c r="F1267" s="316">
        <v>4102500</v>
      </c>
      <c r="G1267" s="316">
        <v>4102500</v>
      </c>
      <c r="H1267" s="124" t="str">
        <f t="shared" si="20"/>
        <v>031004200S4120540</v>
      </c>
    </row>
    <row r="1268" spans="1:8">
      <c r="A1268" s="320" t="s">
        <v>183</v>
      </c>
      <c r="B1268" s="321" t="s">
        <v>208</v>
      </c>
      <c r="C1268" s="321" t="s">
        <v>1140</v>
      </c>
      <c r="D1268" s="321" t="s">
        <v>1174</v>
      </c>
      <c r="E1268" s="321" t="s">
        <v>1174</v>
      </c>
      <c r="F1268" s="316">
        <v>4874750</v>
      </c>
      <c r="G1268" s="316">
        <v>4874750</v>
      </c>
      <c r="H1268" s="124" t="str">
        <f t="shared" si="20"/>
        <v>0400</v>
      </c>
    </row>
    <row r="1269" spans="1:8">
      <c r="A1269" s="320" t="s">
        <v>252</v>
      </c>
      <c r="B1269" s="321" t="s">
        <v>208</v>
      </c>
      <c r="C1269" s="321" t="s">
        <v>358</v>
      </c>
      <c r="D1269" s="321" t="s">
        <v>1174</v>
      </c>
      <c r="E1269" s="321" t="s">
        <v>1174</v>
      </c>
      <c r="F1269" s="316">
        <v>4874750</v>
      </c>
      <c r="G1269" s="316">
        <v>4874750</v>
      </c>
      <c r="H1269" s="124" t="str">
        <f t="shared" si="20"/>
        <v>0409</v>
      </c>
    </row>
    <row r="1270" spans="1:8" ht="38.25">
      <c r="A1270" s="320" t="s">
        <v>483</v>
      </c>
      <c r="B1270" s="321" t="s">
        <v>208</v>
      </c>
      <c r="C1270" s="321" t="s">
        <v>358</v>
      </c>
      <c r="D1270" s="321" t="s">
        <v>993</v>
      </c>
      <c r="E1270" s="321" t="s">
        <v>1174</v>
      </c>
      <c r="F1270" s="316">
        <v>4874750</v>
      </c>
      <c r="G1270" s="316">
        <v>4874750</v>
      </c>
      <c r="H1270" s="124" t="str">
        <f t="shared" si="20"/>
        <v>04090900000000</v>
      </c>
    </row>
    <row r="1271" spans="1:8" ht="25.5">
      <c r="A1271" s="320" t="s">
        <v>484</v>
      </c>
      <c r="B1271" s="321" t="s">
        <v>208</v>
      </c>
      <c r="C1271" s="321" t="s">
        <v>358</v>
      </c>
      <c r="D1271" s="321" t="s">
        <v>994</v>
      </c>
      <c r="E1271" s="321" t="s">
        <v>1174</v>
      </c>
      <c r="F1271" s="316">
        <v>4874750</v>
      </c>
      <c r="G1271" s="316">
        <v>4874750</v>
      </c>
      <c r="H1271" s="124" t="str">
        <f t="shared" si="20"/>
        <v>04090910000000</v>
      </c>
    </row>
    <row r="1272" spans="1:8" ht="127.5">
      <c r="A1272" s="320" t="s">
        <v>2147</v>
      </c>
      <c r="B1272" s="321" t="s">
        <v>208</v>
      </c>
      <c r="C1272" s="321" t="s">
        <v>358</v>
      </c>
      <c r="D1272" s="321" t="s">
        <v>1879</v>
      </c>
      <c r="E1272" s="321" t="s">
        <v>1174</v>
      </c>
      <c r="F1272" s="316">
        <v>4874750</v>
      </c>
      <c r="G1272" s="316">
        <v>4874750</v>
      </c>
      <c r="H1272" s="124" t="str">
        <f t="shared" si="20"/>
        <v>040909100Ч0030</v>
      </c>
    </row>
    <row r="1273" spans="1:8">
      <c r="A1273" s="320" t="s">
        <v>1330</v>
      </c>
      <c r="B1273" s="321" t="s">
        <v>208</v>
      </c>
      <c r="C1273" s="321" t="s">
        <v>358</v>
      </c>
      <c r="D1273" s="321" t="s">
        <v>1879</v>
      </c>
      <c r="E1273" s="321" t="s">
        <v>1331</v>
      </c>
      <c r="F1273" s="316">
        <v>4874750</v>
      </c>
      <c r="G1273" s="316">
        <v>4874750</v>
      </c>
      <c r="H1273" s="124" t="str">
        <f t="shared" si="20"/>
        <v>040909100Ч0030500</v>
      </c>
    </row>
    <row r="1274" spans="1:8">
      <c r="A1274" s="320" t="s">
        <v>68</v>
      </c>
      <c r="B1274" s="321" t="s">
        <v>208</v>
      </c>
      <c r="C1274" s="321" t="s">
        <v>358</v>
      </c>
      <c r="D1274" s="321" t="s">
        <v>1879</v>
      </c>
      <c r="E1274" s="321" t="s">
        <v>430</v>
      </c>
      <c r="F1274" s="316">
        <v>4874750</v>
      </c>
      <c r="G1274" s="316">
        <v>4874750</v>
      </c>
      <c r="H1274" s="124" t="str">
        <f t="shared" si="20"/>
        <v>040909100Ч0030540</v>
      </c>
    </row>
    <row r="1275" spans="1:8">
      <c r="A1275" s="320" t="s">
        <v>140</v>
      </c>
      <c r="B1275" s="321" t="s">
        <v>208</v>
      </c>
      <c r="C1275" s="321" t="s">
        <v>1142</v>
      </c>
      <c r="D1275" s="321" t="s">
        <v>1174</v>
      </c>
      <c r="E1275" s="321" t="s">
        <v>1174</v>
      </c>
      <c r="F1275" s="316">
        <v>2500000</v>
      </c>
      <c r="G1275" s="316">
        <v>2500000</v>
      </c>
      <c r="H1275" s="124" t="str">
        <f t="shared" si="20"/>
        <v>0700</v>
      </c>
    </row>
    <row r="1276" spans="1:8">
      <c r="A1276" s="320" t="s">
        <v>1075</v>
      </c>
      <c r="B1276" s="321" t="s">
        <v>208</v>
      </c>
      <c r="C1276" s="321" t="s">
        <v>365</v>
      </c>
      <c r="D1276" s="321" t="s">
        <v>1174</v>
      </c>
      <c r="E1276" s="321" t="s">
        <v>1174</v>
      </c>
      <c r="F1276" s="316">
        <v>2500000</v>
      </c>
      <c r="G1276" s="316">
        <v>2500000</v>
      </c>
      <c r="H1276" s="124" t="str">
        <f t="shared" si="20"/>
        <v>0707</v>
      </c>
    </row>
    <row r="1277" spans="1:8" ht="25.5">
      <c r="A1277" s="320" t="s">
        <v>466</v>
      </c>
      <c r="B1277" s="321" t="s">
        <v>208</v>
      </c>
      <c r="C1277" s="321" t="s">
        <v>365</v>
      </c>
      <c r="D1277" s="321" t="s">
        <v>985</v>
      </c>
      <c r="E1277" s="321" t="s">
        <v>1174</v>
      </c>
      <c r="F1277" s="316">
        <v>2500000</v>
      </c>
      <c r="G1277" s="316">
        <v>2500000</v>
      </c>
      <c r="H1277" s="124" t="str">
        <f t="shared" si="20"/>
        <v>07070600000000</v>
      </c>
    </row>
    <row r="1278" spans="1:8" ht="38.25">
      <c r="A1278" s="320" t="s">
        <v>467</v>
      </c>
      <c r="B1278" s="321" t="s">
        <v>208</v>
      </c>
      <c r="C1278" s="321" t="s">
        <v>365</v>
      </c>
      <c r="D1278" s="321" t="s">
        <v>986</v>
      </c>
      <c r="E1278" s="321" t="s">
        <v>1174</v>
      </c>
      <c r="F1278" s="316">
        <v>2500000</v>
      </c>
      <c r="G1278" s="316">
        <v>2500000</v>
      </c>
      <c r="H1278" s="124" t="str">
        <f t="shared" si="20"/>
        <v>07070610000000</v>
      </c>
    </row>
    <row r="1279" spans="1:8" ht="153">
      <c r="A1279" s="320" t="s">
        <v>1486</v>
      </c>
      <c r="B1279" s="321" t="s">
        <v>208</v>
      </c>
      <c r="C1279" s="321" t="s">
        <v>365</v>
      </c>
      <c r="D1279" s="321" t="s">
        <v>799</v>
      </c>
      <c r="E1279" s="321" t="s">
        <v>1174</v>
      </c>
      <c r="F1279" s="316">
        <v>2500000</v>
      </c>
      <c r="G1279" s="316">
        <v>2500000</v>
      </c>
      <c r="H1279" s="124" t="str">
        <f t="shared" si="20"/>
        <v>070706100Ч0050</v>
      </c>
    </row>
    <row r="1280" spans="1:8">
      <c r="A1280" s="320" t="s">
        <v>1330</v>
      </c>
      <c r="B1280" s="321" t="s">
        <v>208</v>
      </c>
      <c r="C1280" s="321" t="s">
        <v>365</v>
      </c>
      <c r="D1280" s="321" t="s">
        <v>799</v>
      </c>
      <c r="E1280" s="321" t="s">
        <v>1331</v>
      </c>
      <c r="F1280" s="316">
        <v>2500000</v>
      </c>
      <c r="G1280" s="316">
        <v>2500000</v>
      </c>
      <c r="H1280" s="124" t="str">
        <f t="shared" si="20"/>
        <v>070706100Ч0050500</v>
      </c>
    </row>
    <row r="1281" spans="1:8">
      <c r="A1281" s="320" t="s">
        <v>68</v>
      </c>
      <c r="B1281" s="321" t="s">
        <v>208</v>
      </c>
      <c r="C1281" s="321" t="s">
        <v>365</v>
      </c>
      <c r="D1281" s="321" t="s">
        <v>799</v>
      </c>
      <c r="E1281" s="321" t="s">
        <v>430</v>
      </c>
      <c r="F1281" s="316">
        <v>2500000</v>
      </c>
      <c r="G1281" s="316">
        <v>2500000</v>
      </c>
      <c r="H1281" s="124" t="str">
        <f t="shared" si="20"/>
        <v>070706100Ч0050540</v>
      </c>
    </row>
    <row r="1282" spans="1:8" ht="25.5">
      <c r="A1282" s="320" t="s">
        <v>1991</v>
      </c>
      <c r="B1282" s="321" t="s">
        <v>208</v>
      </c>
      <c r="C1282" s="321" t="s">
        <v>1992</v>
      </c>
      <c r="D1282" s="321" t="s">
        <v>1174</v>
      </c>
      <c r="E1282" s="321" t="s">
        <v>1174</v>
      </c>
      <c r="F1282" s="316">
        <v>24000</v>
      </c>
      <c r="G1282" s="316">
        <v>0</v>
      </c>
      <c r="H1282" s="124" t="str">
        <f t="shared" si="20"/>
        <v>1300</v>
      </c>
    </row>
    <row r="1283" spans="1:8" ht="25.5">
      <c r="A1283" s="320" t="s">
        <v>1993</v>
      </c>
      <c r="B1283" s="321" t="s">
        <v>208</v>
      </c>
      <c r="C1283" s="321" t="s">
        <v>1994</v>
      </c>
      <c r="D1283" s="321" t="s">
        <v>1174</v>
      </c>
      <c r="E1283" s="321" t="s">
        <v>1174</v>
      </c>
      <c r="F1283" s="316">
        <v>24000</v>
      </c>
      <c r="G1283" s="316">
        <v>0</v>
      </c>
      <c r="H1283" s="124" t="str">
        <f t="shared" si="20"/>
        <v>1301</v>
      </c>
    </row>
    <row r="1284" spans="1:8" ht="25.5">
      <c r="A1284" s="320" t="s">
        <v>601</v>
      </c>
      <c r="B1284" s="321" t="s">
        <v>208</v>
      </c>
      <c r="C1284" s="321" t="s">
        <v>1994</v>
      </c>
      <c r="D1284" s="321" t="s">
        <v>1011</v>
      </c>
      <c r="E1284" s="321" t="s">
        <v>1174</v>
      </c>
      <c r="F1284" s="316">
        <v>24000</v>
      </c>
      <c r="G1284" s="316">
        <v>0</v>
      </c>
      <c r="H1284" s="124" t="str">
        <f t="shared" si="20"/>
        <v>13019000000000</v>
      </c>
    </row>
    <row r="1285" spans="1:8" ht="38.25">
      <c r="A1285" s="320" t="s">
        <v>431</v>
      </c>
      <c r="B1285" s="321" t="s">
        <v>208</v>
      </c>
      <c r="C1285" s="321" t="s">
        <v>1994</v>
      </c>
      <c r="D1285" s="321" t="s">
        <v>1015</v>
      </c>
      <c r="E1285" s="321" t="s">
        <v>1174</v>
      </c>
      <c r="F1285" s="316">
        <v>24000</v>
      </c>
      <c r="G1285" s="316">
        <v>0</v>
      </c>
      <c r="H1285" s="124" t="str">
        <f t="shared" si="20"/>
        <v>13019090000000</v>
      </c>
    </row>
    <row r="1286" spans="1:8" ht="38.25">
      <c r="A1286" s="320" t="s">
        <v>431</v>
      </c>
      <c r="B1286" s="321" t="s">
        <v>208</v>
      </c>
      <c r="C1286" s="321" t="s">
        <v>1994</v>
      </c>
      <c r="D1286" s="321" t="s">
        <v>795</v>
      </c>
      <c r="E1286" s="321" t="s">
        <v>1174</v>
      </c>
      <c r="F1286" s="316">
        <v>24000</v>
      </c>
      <c r="G1286" s="316">
        <v>0</v>
      </c>
      <c r="H1286" s="124" t="str">
        <f t="shared" si="20"/>
        <v>13019090080000</v>
      </c>
    </row>
    <row r="1287" spans="1:8" ht="25.5">
      <c r="A1287" s="320" t="s">
        <v>1995</v>
      </c>
      <c r="B1287" s="321" t="s">
        <v>208</v>
      </c>
      <c r="C1287" s="321" t="s">
        <v>1994</v>
      </c>
      <c r="D1287" s="321" t="s">
        <v>795</v>
      </c>
      <c r="E1287" s="321" t="s">
        <v>1996</v>
      </c>
      <c r="F1287" s="316">
        <v>24000</v>
      </c>
      <c r="G1287" s="316">
        <v>0</v>
      </c>
      <c r="H1287" s="124" t="str">
        <f t="shared" si="20"/>
        <v>13019090080000700</v>
      </c>
    </row>
    <row r="1288" spans="1:8">
      <c r="A1288" s="320" t="s">
        <v>1997</v>
      </c>
      <c r="B1288" s="321" t="s">
        <v>208</v>
      </c>
      <c r="C1288" s="321" t="s">
        <v>1994</v>
      </c>
      <c r="D1288" s="321" t="s">
        <v>795</v>
      </c>
      <c r="E1288" s="321" t="s">
        <v>1998</v>
      </c>
      <c r="F1288" s="316">
        <v>24000</v>
      </c>
      <c r="G1288" s="316">
        <v>0</v>
      </c>
      <c r="H1288" s="124" t="str">
        <f t="shared" si="20"/>
        <v>13019090080000730</v>
      </c>
    </row>
    <row r="1289" spans="1:8" ht="51">
      <c r="A1289" s="320" t="s">
        <v>1155</v>
      </c>
      <c r="B1289" s="321" t="s">
        <v>208</v>
      </c>
      <c r="C1289" s="321" t="s">
        <v>1156</v>
      </c>
      <c r="D1289" s="321" t="s">
        <v>1174</v>
      </c>
      <c r="E1289" s="321" t="s">
        <v>1174</v>
      </c>
      <c r="F1289" s="316">
        <v>80964800</v>
      </c>
      <c r="G1289" s="316">
        <v>80964800</v>
      </c>
      <c r="H1289" s="124" t="str">
        <f t="shared" si="20"/>
        <v>1400</v>
      </c>
    </row>
    <row r="1290" spans="1:8" ht="38.25">
      <c r="A1290" s="320" t="s">
        <v>211</v>
      </c>
      <c r="B1290" s="321" t="s">
        <v>208</v>
      </c>
      <c r="C1290" s="321" t="s">
        <v>437</v>
      </c>
      <c r="D1290" s="321" t="s">
        <v>1174</v>
      </c>
      <c r="E1290" s="321" t="s">
        <v>1174</v>
      </c>
      <c r="F1290" s="316">
        <v>62824800</v>
      </c>
      <c r="G1290" s="316">
        <v>62824800</v>
      </c>
      <c r="H1290" s="124" t="str">
        <f t="shared" si="20"/>
        <v>1401</v>
      </c>
    </row>
    <row r="1291" spans="1:8" ht="38.25">
      <c r="A1291" s="320" t="s">
        <v>1375</v>
      </c>
      <c r="B1291" s="321" t="s">
        <v>208</v>
      </c>
      <c r="C1291" s="321" t="s">
        <v>437</v>
      </c>
      <c r="D1291" s="321" t="s">
        <v>999</v>
      </c>
      <c r="E1291" s="321" t="s">
        <v>1174</v>
      </c>
      <c r="F1291" s="316">
        <v>62824800</v>
      </c>
      <c r="G1291" s="316">
        <v>62824800</v>
      </c>
      <c r="H1291" s="124" t="str">
        <f t="shared" si="20"/>
        <v>14011100000000</v>
      </c>
    </row>
    <row r="1292" spans="1:8" ht="76.5">
      <c r="A1292" s="320" t="s">
        <v>1378</v>
      </c>
      <c r="B1292" s="321" t="s">
        <v>208</v>
      </c>
      <c r="C1292" s="321" t="s">
        <v>437</v>
      </c>
      <c r="D1292" s="321" t="s">
        <v>1000</v>
      </c>
      <c r="E1292" s="321" t="s">
        <v>1174</v>
      </c>
      <c r="F1292" s="316">
        <v>62824800</v>
      </c>
      <c r="G1292" s="316">
        <v>62824800</v>
      </c>
      <c r="H1292" s="124" t="str">
        <f t="shared" si="20"/>
        <v>14011110000000</v>
      </c>
    </row>
    <row r="1293" spans="1:8" ht="165.75">
      <c r="A1293" s="320" t="s">
        <v>1381</v>
      </c>
      <c r="B1293" s="321" t="s">
        <v>208</v>
      </c>
      <c r="C1293" s="321" t="s">
        <v>437</v>
      </c>
      <c r="D1293" s="321" t="s">
        <v>801</v>
      </c>
      <c r="E1293" s="321" t="s">
        <v>1174</v>
      </c>
      <c r="F1293" s="316">
        <v>37664800</v>
      </c>
      <c r="G1293" s="316">
        <v>37664800</v>
      </c>
      <c r="H1293" s="124" t="str">
        <f t="shared" si="20"/>
        <v>14011110076010</v>
      </c>
    </row>
    <row r="1294" spans="1:8">
      <c r="A1294" s="320" t="s">
        <v>1330</v>
      </c>
      <c r="B1294" s="321" t="s">
        <v>208</v>
      </c>
      <c r="C1294" s="321" t="s">
        <v>437</v>
      </c>
      <c r="D1294" s="321" t="s">
        <v>801</v>
      </c>
      <c r="E1294" s="321" t="s">
        <v>1331</v>
      </c>
      <c r="F1294" s="316">
        <v>37664800</v>
      </c>
      <c r="G1294" s="316">
        <v>37664800</v>
      </c>
      <c r="H1294" s="124" t="str">
        <f t="shared" si="20"/>
        <v>14011110076010500</v>
      </c>
    </row>
    <row r="1295" spans="1:8">
      <c r="A1295" s="320" t="s">
        <v>1209</v>
      </c>
      <c r="B1295" s="321" t="s">
        <v>208</v>
      </c>
      <c r="C1295" s="321" t="s">
        <v>437</v>
      </c>
      <c r="D1295" s="321" t="s">
        <v>801</v>
      </c>
      <c r="E1295" s="321" t="s">
        <v>1210</v>
      </c>
      <c r="F1295" s="316">
        <v>37664800</v>
      </c>
      <c r="G1295" s="316">
        <v>37664800</v>
      </c>
      <c r="H1295" s="124" t="str">
        <f t="shared" si="20"/>
        <v>14011110076010510</v>
      </c>
    </row>
    <row r="1296" spans="1:8" ht="25.5">
      <c r="A1296" s="320" t="s">
        <v>546</v>
      </c>
      <c r="B1296" s="321" t="s">
        <v>208</v>
      </c>
      <c r="C1296" s="321" t="s">
        <v>437</v>
      </c>
      <c r="D1296" s="321" t="s">
        <v>801</v>
      </c>
      <c r="E1296" s="321" t="s">
        <v>438</v>
      </c>
      <c r="F1296" s="316">
        <v>37664800</v>
      </c>
      <c r="G1296" s="316">
        <v>37664800</v>
      </c>
      <c r="H1296" s="124" t="str">
        <f t="shared" si="20"/>
        <v>14011110076010511</v>
      </c>
    </row>
    <row r="1297" spans="1:8" ht="127.5">
      <c r="A1297" s="320" t="s">
        <v>540</v>
      </c>
      <c r="B1297" s="321" t="s">
        <v>208</v>
      </c>
      <c r="C1297" s="321" t="s">
        <v>437</v>
      </c>
      <c r="D1297" s="321" t="s">
        <v>802</v>
      </c>
      <c r="E1297" s="321" t="s">
        <v>1174</v>
      </c>
      <c r="F1297" s="316">
        <v>25160000</v>
      </c>
      <c r="G1297" s="316">
        <v>25160000</v>
      </c>
      <c r="H1297" s="124" t="str">
        <f t="shared" si="20"/>
        <v>14011110080130</v>
      </c>
    </row>
    <row r="1298" spans="1:8">
      <c r="A1298" s="320" t="s">
        <v>1330</v>
      </c>
      <c r="B1298" s="321" t="s">
        <v>208</v>
      </c>
      <c r="C1298" s="321" t="s">
        <v>437</v>
      </c>
      <c r="D1298" s="321" t="s">
        <v>802</v>
      </c>
      <c r="E1298" s="321" t="s">
        <v>1331</v>
      </c>
      <c r="F1298" s="316">
        <v>25160000</v>
      </c>
      <c r="G1298" s="316">
        <v>25160000</v>
      </c>
      <c r="H1298" s="124" t="str">
        <f t="shared" si="20"/>
        <v>14011110080130500</v>
      </c>
    </row>
    <row r="1299" spans="1:8">
      <c r="A1299" s="320" t="s">
        <v>1209</v>
      </c>
      <c r="B1299" s="321" t="s">
        <v>208</v>
      </c>
      <c r="C1299" s="321" t="s">
        <v>437</v>
      </c>
      <c r="D1299" s="321" t="s">
        <v>802</v>
      </c>
      <c r="E1299" s="321" t="s">
        <v>1210</v>
      </c>
      <c r="F1299" s="316">
        <v>25160000</v>
      </c>
      <c r="G1299" s="316">
        <v>25160000</v>
      </c>
      <c r="H1299" s="124" t="str">
        <f t="shared" si="20"/>
        <v>14011110080130510</v>
      </c>
    </row>
    <row r="1300" spans="1:8" ht="25.5">
      <c r="A1300" s="320" t="s">
        <v>546</v>
      </c>
      <c r="B1300" s="321" t="s">
        <v>208</v>
      </c>
      <c r="C1300" s="321" t="s">
        <v>437</v>
      </c>
      <c r="D1300" s="321" t="s">
        <v>802</v>
      </c>
      <c r="E1300" s="321" t="s">
        <v>438</v>
      </c>
      <c r="F1300" s="316">
        <v>25160000</v>
      </c>
      <c r="G1300" s="316">
        <v>25160000</v>
      </c>
      <c r="H1300" s="124" t="str">
        <f t="shared" si="20"/>
        <v>14011110080130511</v>
      </c>
    </row>
    <row r="1301" spans="1:8" ht="25.5">
      <c r="A1301" s="320" t="s">
        <v>250</v>
      </c>
      <c r="B1301" s="321" t="s">
        <v>208</v>
      </c>
      <c r="C1301" s="321" t="s">
        <v>439</v>
      </c>
      <c r="D1301" s="321" t="s">
        <v>1174</v>
      </c>
      <c r="E1301" s="321" t="s">
        <v>1174</v>
      </c>
      <c r="F1301" s="316">
        <v>18140000</v>
      </c>
      <c r="G1301" s="316">
        <v>18140000</v>
      </c>
      <c r="H1301" s="124" t="str">
        <f t="shared" si="20"/>
        <v>1403</v>
      </c>
    </row>
    <row r="1302" spans="1:8" ht="38.25">
      <c r="A1302" s="320" t="s">
        <v>1375</v>
      </c>
      <c r="B1302" s="321" t="s">
        <v>208</v>
      </c>
      <c r="C1302" s="321" t="s">
        <v>439</v>
      </c>
      <c r="D1302" s="321" t="s">
        <v>999</v>
      </c>
      <c r="E1302" s="321" t="s">
        <v>1174</v>
      </c>
      <c r="F1302" s="316">
        <v>18140000</v>
      </c>
      <c r="G1302" s="316">
        <v>18140000</v>
      </c>
      <c r="H1302" s="124" t="str">
        <f t="shared" si="20"/>
        <v>14031100000000</v>
      </c>
    </row>
    <row r="1303" spans="1:8" ht="76.5">
      <c r="A1303" s="320" t="s">
        <v>1378</v>
      </c>
      <c r="B1303" s="321" t="s">
        <v>208</v>
      </c>
      <c r="C1303" s="321" t="s">
        <v>439</v>
      </c>
      <c r="D1303" s="321" t="s">
        <v>1000</v>
      </c>
      <c r="E1303" s="321" t="s">
        <v>1174</v>
      </c>
      <c r="F1303" s="316">
        <v>18140000</v>
      </c>
      <c r="G1303" s="316">
        <v>18140000</v>
      </c>
      <c r="H1303" s="124" t="str">
        <f t="shared" si="20"/>
        <v>14031110000000</v>
      </c>
    </row>
    <row r="1304" spans="1:8" ht="140.25">
      <c r="A1304" s="320" t="s">
        <v>1490</v>
      </c>
      <c r="B1304" s="321" t="s">
        <v>208</v>
      </c>
      <c r="C1304" s="321" t="s">
        <v>439</v>
      </c>
      <c r="D1304" s="321" t="s">
        <v>803</v>
      </c>
      <c r="E1304" s="321" t="s">
        <v>1174</v>
      </c>
      <c r="F1304" s="316">
        <v>18140000</v>
      </c>
      <c r="G1304" s="316">
        <v>18140000</v>
      </c>
      <c r="H1304" s="124" t="str">
        <f t="shared" si="20"/>
        <v>14031110080120</v>
      </c>
    </row>
    <row r="1305" spans="1:8">
      <c r="A1305" s="320" t="s">
        <v>1330</v>
      </c>
      <c r="B1305" s="321" t="s">
        <v>208</v>
      </c>
      <c r="C1305" s="321" t="s">
        <v>439</v>
      </c>
      <c r="D1305" s="321" t="s">
        <v>803</v>
      </c>
      <c r="E1305" s="321" t="s">
        <v>1331</v>
      </c>
      <c r="F1305" s="316">
        <v>18140000</v>
      </c>
      <c r="G1305" s="316">
        <v>18140000</v>
      </c>
      <c r="H1305" s="124" t="str">
        <f t="shared" si="20"/>
        <v>14031110080120500</v>
      </c>
    </row>
    <row r="1306" spans="1:8">
      <c r="A1306" s="320" t="s">
        <v>68</v>
      </c>
      <c r="B1306" s="321" t="s">
        <v>208</v>
      </c>
      <c r="C1306" s="321" t="s">
        <v>439</v>
      </c>
      <c r="D1306" s="321" t="s">
        <v>803</v>
      </c>
      <c r="E1306" s="321" t="s">
        <v>430</v>
      </c>
      <c r="F1306" s="316">
        <v>18140000</v>
      </c>
      <c r="G1306" s="316">
        <v>18140000</v>
      </c>
      <c r="H1306" s="124" t="str">
        <f t="shared" si="20"/>
        <v>14031110080120540</v>
      </c>
    </row>
    <row r="1307" spans="1:8">
      <c r="A1307" s="407" t="s">
        <v>1761</v>
      </c>
      <c r="B1307" s="214"/>
      <c r="C1307" s="214"/>
      <c r="D1307" s="214"/>
      <c r="E1307" s="214"/>
      <c r="F1307" s="166">
        <v>30000000</v>
      </c>
      <c r="G1307" s="166">
        <v>63000000</v>
      </c>
    </row>
  </sheetData>
  <autoFilter ref="A6:I1307">
    <filterColumn colId="0"/>
    <filterColumn colId="1"/>
    <filterColumn colId="2"/>
    <filterColumn colId="3"/>
    <filterColumn colId="4"/>
  </autoFilter>
  <mergeCells count="7">
    <mergeCell ref="A1:G1"/>
    <mergeCell ref="A2:G2"/>
    <mergeCell ref="A3:G3"/>
    <mergeCell ref="G5:G6"/>
    <mergeCell ref="A5:A6"/>
    <mergeCell ref="B5:E5"/>
    <mergeCell ref="F5:F6"/>
  </mergeCells>
  <pageMargins left="0.70866141732283472" right="0.31496062992125984" top="0.28999999999999998" bottom="0.22" header="0.17" footer="0.31"/>
  <pageSetup paperSize="9" scale="80" orientation="portrait" r:id="rId1"/>
</worksheet>
</file>

<file path=xl/worksheets/sheet8.xml><?xml version="1.0" encoding="utf-8"?>
<worksheet xmlns="http://schemas.openxmlformats.org/spreadsheetml/2006/main" xmlns:r="http://schemas.openxmlformats.org/officeDocument/2006/relationships">
  <sheetPr codeName="Лист6"/>
  <dimension ref="A1:D55"/>
  <sheetViews>
    <sheetView workbookViewId="0">
      <selection activeCell="E10" sqref="E10"/>
    </sheetView>
  </sheetViews>
  <sheetFormatPr defaultRowHeight="12.75"/>
  <cols>
    <col min="1" max="1" width="50.7109375" style="3" customWidth="1"/>
    <col min="2" max="2" width="8.140625" style="3" customWidth="1"/>
    <col min="3" max="3" width="11" style="3" customWidth="1"/>
    <col min="4" max="4" width="18.42578125" style="3" customWidth="1"/>
    <col min="5" max="16384" width="9.140625" style="3"/>
  </cols>
  <sheetData>
    <row r="1" spans="1:4" ht="44.25" customHeight="1">
      <c r="A1" s="458" t="s">
        <v>2256</v>
      </c>
      <c r="B1" s="458"/>
      <c r="C1" s="458"/>
      <c r="D1" s="458"/>
    </row>
    <row r="2" spans="1:4" ht="47.25" customHeight="1">
      <c r="A2" s="457" t="str">
        <f>"Приложение "&amp;Н1фун&amp;" к решению
Богучанского районного Совета депутатов
от "&amp;Р1дата&amp;" года №"&amp;Р1номер</f>
        <v>Приложение 5 к решению
Богучанского районного Совета депутатов
от 22.12.2021 года №18/1-133</v>
      </c>
      <c r="B2" s="457"/>
      <c r="C2" s="457"/>
      <c r="D2" s="457"/>
    </row>
    <row r="3" spans="1:4" ht="64.5" customHeight="1">
      <c r="A3" s="456" t="str">
        <f>"Распределение бюджетных ассигнований по разделам и подразделам бюджетной классификации расходов бюджетов Российской Федерации  на "&amp;год&amp;" год"</f>
        <v>Распределение бюджетных ассигнований по разделам и подразделам бюджетной классификации расходов бюджетов Российской Федерации  на 2022 год</v>
      </c>
      <c r="B3" s="456"/>
      <c r="C3" s="456"/>
      <c r="D3" s="456"/>
    </row>
    <row r="4" spans="1:4">
      <c r="D4" s="8" t="s">
        <v>69</v>
      </c>
    </row>
    <row r="5" spans="1:4" ht="12.75" customHeight="1">
      <c r="A5" s="494" t="s">
        <v>1337</v>
      </c>
      <c r="B5" s="495" t="s">
        <v>177</v>
      </c>
      <c r="C5" s="496"/>
      <c r="D5" s="494" t="s">
        <v>1341</v>
      </c>
    </row>
    <row r="6" spans="1:4">
      <c r="A6" s="494"/>
      <c r="B6" s="189" t="s">
        <v>1016</v>
      </c>
      <c r="C6" s="189" t="s">
        <v>233</v>
      </c>
      <c r="D6" s="494"/>
    </row>
    <row r="7" spans="1:4" s="11" customFormat="1">
      <c r="A7" s="415" t="s">
        <v>637</v>
      </c>
      <c r="B7" s="416" t="s">
        <v>1174</v>
      </c>
      <c r="C7" s="246" t="s">
        <v>1174</v>
      </c>
      <c r="D7" s="247">
        <v>2961686875.5300002</v>
      </c>
    </row>
    <row r="8" spans="1:4">
      <c r="A8" s="415" t="s">
        <v>234</v>
      </c>
      <c r="B8" s="416" t="s">
        <v>131</v>
      </c>
      <c r="C8" s="246" t="s">
        <v>127</v>
      </c>
      <c r="D8" s="247">
        <v>187401096.27000001</v>
      </c>
    </row>
    <row r="9" spans="1:4" ht="38.25">
      <c r="A9" s="180" t="s">
        <v>1309</v>
      </c>
      <c r="B9" s="450" t="s">
        <v>131</v>
      </c>
      <c r="C9" s="451" t="s">
        <v>223</v>
      </c>
      <c r="D9" s="452">
        <v>2565425.5</v>
      </c>
    </row>
    <row r="10" spans="1:4" ht="51">
      <c r="A10" s="180" t="s">
        <v>67</v>
      </c>
      <c r="B10" s="450" t="s">
        <v>131</v>
      </c>
      <c r="C10" s="451" t="s">
        <v>235</v>
      </c>
      <c r="D10" s="452">
        <v>7460450</v>
      </c>
    </row>
    <row r="11" spans="1:4" ht="51">
      <c r="A11" s="180" t="s">
        <v>236</v>
      </c>
      <c r="B11" s="450" t="s">
        <v>131</v>
      </c>
      <c r="C11" s="451" t="s">
        <v>237</v>
      </c>
      <c r="D11" s="452">
        <v>77047125.359999999</v>
      </c>
    </row>
    <row r="12" spans="1:4">
      <c r="A12" s="180" t="s">
        <v>1192</v>
      </c>
      <c r="B12" s="450" t="s">
        <v>131</v>
      </c>
      <c r="C12" s="451" t="s">
        <v>227</v>
      </c>
      <c r="D12" s="452">
        <v>218800</v>
      </c>
    </row>
    <row r="13" spans="1:4" ht="38.25">
      <c r="A13" s="180" t="s">
        <v>216</v>
      </c>
      <c r="B13" s="450" t="s">
        <v>131</v>
      </c>
      <c r="C13" s="451" t="s">
        <v>228</v>
      </c>
      <c r="D13" s="452">
        <v>23636255</v>
      </c>
    </row>
    <row r="14" spans="1:4">
      <c r="A14" s="180" t="s">
        <v>60</v>
      </c>
      <c r="B14" s="450" t="s">
        <v>131</v>
      </c>
      <c r="C14" s="451" t="s">
        <v>27</v>
      </c>
      <c r="D14" s="452">
        <v>1351400</v>
      </c>
    </row>
    <row r="15" spans="1:4">
      <c r="A15" s="180" t="s">
        <v>217</v>
      </c>
      <c r="B15" s="450" t="s">
        <v>131</v>
      </c>
      <c r="C15" s="451" t="s">
        <v>71</v>
      </c>
      <c r="D15" s="452">
        <v>75121640.409999996</v>
      </c>
    </row>
    <row r="16" spans="1:4">
      <c r="A16" s="415" t="s">
        <v>187</v>
      </c>
      <c r="B16" s="416" t="s">
        <v>223</v>
      </c>
      <c r="C16" s="246" t="s">
        <v>127</v>
      </c>
      <c r="D16" s="247">
        <v>5441900</v>
      </c>
    </row>
    <row r="17" spans="1:4">
      <c r="A17" s="180" t="s">
        <v>188</v>
      </c>
      <c r="B17" s="450" t="s">
        <v>223</v>
      </c>
      <c r="C17" s="451" t="s">
        <v>235</v>
      </c>
      <c r="D17" s="452">
        <v>5441900</v>
      </c>
    </row>
    <row r="18" spans="1:4" ht="25.5">
      <c r="A18" s="415" t="s">
        <v>238</v>
      </c>
      <c r="B18" s="416" t="s">
        <v>235</v>
      </c>
      <c r="C18" s="246" t="s">
        <v>127</v>
      </c>
      <c r="D18" s="247">
        <v>40973717.140000001</v>
      </c>
    </row>
    <row r="19" spans="1:4" ht="38.25">
      <c r="A19" s="180" t="s">
        <v>1712</v>
      </c>
      <c r="B19" s="450" t="s">
        <v>235</v>
      </c>
      <c r="C19" s="451" t="s">
        <v>192</v>
      </c>
      <c r="D19" s="452">
        <v>40973717.140000001</v>
      </c>
    </row>
    <row r="20" spans="1:4">
      <c r="A20" s="415" t="s">
        <v>183</v>
      </c>
      <c r="B20" s="416" t="s">
        <v>237</v>
      </c>
      <c r="C20" s="246" t="s">
        <v>127</v>
      </c>
      <c r="D20" s="247">
        <v>111561083.59</v>
      </c>
    </row>
    <row r="21" spans="1:4">
      <c r="A21" s="180" t="s">
        <v>184</v>
      </c>
      <c r="B21" s="450" t="s">
        <v>237</v>
      </c>
      <c r="C21" s="451" t="s">
        <v>227</v>
      </c>
      <c r="D21" s="452">
        <v>1981117</v>
      </c>
    </row>
    <row r="22" spans="1:4">
      <c r="A22" s="180" t="s">
        <v>1668</v>
      </c>
      <c r="B22" s="450" t="s">
        <v>237</v>
      </c>
      <c r="C22" s="451" t="s">
        <v>23</v>
      </c>
      <c r="D22" s="452">
        <v>2133700</v>
      </c>
    </row>
    <row r="23" spans="1:4">
      <c r="A23" s="180" t="s">
        <v>185</v>
      </c>
      <c r="B23" s="450" t="s">
        <v>237</v>
      </c>
      <c r="C23" s="451" t="s">
        <v>31</v>
      </c>
      <c r="D23" s="452">
        <v>77292348.519999996</v>
      </c>
    </row>
    <row r="24" spans="1:4">
      <c r="A24" s="180" t="s">
        <v>252</v>
      </c>
      <c r="B24" s="450" t="s">
        <v>237</v>
      </c>
      <c r="C24" s="451" t="s">
        <v>26</v>
      </c>
      <c r="D24" s="452">
        <v>15295950</v>
      </c>
    </row>
    <row r="25" spans="1:4">
      <c r="A25" s="180" t="s">
        <v>145</v>
      </c>
      <c r="B25" s="450" t="s">
        <v>237</v>
      </c>
      <c r="C25" s="451" t="s">
        <v>199</v>
      </c>
      <c r="D25" s="452">
        <v>14857968.07</v>
      </c>
    </row>
    <row r="26" spans="1:4">
      <c r="A26" s="415" t="s">
        <v>239</v>
      </c>
      <c r="B26" s="416" t="s">
        <v>227</v>
      </c>
      <c r="C26" s="246" t="s">
        <v>127</v>
      </c>
      <c r="D26" s="247">
        <v>446710856.32999998</v>
      </c>
    </row>
    <row r="27" spans="1:4">
      <c r="A27" s="180" t="s">
        <v>3</v>
      </c>
      <c r="B27" s="450" t="s">
        <v>227</v>
      </c>
      <c r="C27" s="451" t="s">
        <v>131</v>
      </c>
      <c r="D27" s="452">
        <v>2096980.79</v>
      </c>
    </row>
    <row r="28" spans="1:4">
      <c r="A28" s="180" t="s">
        <v>146</v>
      </c>
      <c r="B28" s="450" t="s">
        <v>227</v>
      </c>
      <c r="C28" s="451" t="s">
        <v>223</v>
      </c>
      <c r="D28" s="452">
        <v>430382741.80000001</v>
      </c>
    </row>
    <row r="29" spans="1:4">
      <c r="A29" s="180" t="s">
        <v>37</v>
      </c>
      <c r="B29" s="450" t="s">
        <v>227</v>
      </c>
      <c r="C29" s="451" t="s">
        <v>235</v>
      </c>
      <c r="D29" s="452">
        <v>4593800</v>
      </c>
    </row>
    <row r="30" spans="1:4" ht="25.5">
      <c r="A30" s="180" t="s">
        <v>151</v>
      </c>
      <c r="B30" s="450" t="s">
        <v>227</v>
      </c>
      <c r="C30" s="451" t="s">
        <v>227</v>
      </c>
      <c r="D30" s="452">
        <v>9637333.7400000002</v>
      </c>
    </row>
    <row r="31" spans="1:4">
      <c r="A31" s="415" t="s">
        <v>1653</v>
      </c>
      <c r="B31" s="416" t="s">
        <v>228</v>
      </c>
      <c r="C31" s="246" t="s">
        <v>127</v>
      </c>
      <c r="D31" s="247">
        <v>3469150</v>
      </c>
    </row>
    <row r="32" spans="1:4" ht="25.5">
      <c r="A32" s="180" t="s">
        <v>1720</v>
      </c>
      <c r="B32" s="450" t="s">
        <v>228</v>
      </c>
      <c r="C32" s="451" t="s">
        <v>235</v>
      </c>
      <c r="D32" s="452">
        <v>797477</v>
      </c>
    </row>
    <row r="33" spans="1:4">
      <c r="A33" s="180" t="s">
        <v>1655</v>
      </c>
      <c r="B33" s="450" t="s">
        <v>228</v>
      </c>
      <c r="C33" s="451" t="s">
        <v>227</v>
      </c>
      <c r="D33" s="452">
        <v>2671673</v>
      </c>
    </row>
    <row r="34" spans="1:4">
      <c r="A34" s="415" t="s">
        <v>140</v>
      </c>
      <c r="B34" s="416" t="s">
        <v>23</v>
      </c>
      <c r="C34" s="246" t="s">
        <v>127</v>
      </c>
      <c r="D34" s="247">
        <v>1634778170.3199999</v>
      </c>
    </row>
    <row r="35" spans="1:4">
      <c r="A35" s="180" t="s">
        <v>152</v>
      </c>
      <c r="B35" s="450" t="s">
        <v>23</v>
      </c>
      <c r="C35" s="451" t="s">
        <v>131</v>
      </c>
      <c r="D35" s="452">
        <v>490845694.18000001</v>
      </c>
    </row>
    <row r="36" spans="1:4">
      <c r="A36" s="180" t="s">
        <v>153</v>
      </c>
      <c r="B36" s="450" t="s">
        <v>23</v>
      </c>
      <c r="C36" s="451" t="s">
        <v>223</v>
      </c>
      <c r="D36" s="452">
        <v>882897636.65999997</v>
      </c>
    </row>
    <row r="37" spans="1:4">
      <c r="A37" s="180" t="s">
        <v>1077</v>
      </c>
      <c r="B37" s="450" t="s">
        <v>23</v>
      </c>
      <c r="C37" s="451" t="s">
        <v>235</v>
      </c>
      <c r="D37" s="452">
        <v>121586379.63</v>
      </c>
    </row>
    <row r="38" spans="1:4">
      <c r="A38" s="180" t="s">
        <v>1075</v>
      </c>
      <c r="B38" s="450" t="s">
        <v>23</v>
      </c>
      <c r="C38" s="451" t="s">
        <v>23</v>
      </c>
      <c r="D38" s="452">
        <v>41491861.490000002</v>
      </c>
    </row>
    <row r="39" spans="1:4">
      <c r="A39" s="180" t="s">
        <v>4</v>
      </c>
      <c r="B39" s="450" t="s">
        <v>23</v>
      </c>
      <c r="C39" s="451" t="s">
        <v>26</v>
      </c>
      <c r="D39" s="452">
        <v>97956598.359999999</v>
      </c>
    </row>
    <row r="40" spans="1:4">
      <c r="A40" s="415" t="s">
        <v>249</v>
      </c>
      <c r="B40" s="416" t="s">
        <v>31</v>
      </c>
      <c r="C40" s="246" t="s">
        <v>127</v>
      </c>
      <c r="D40" s="247">
        <v>264845354</v>
      </c>
    </row>
    <row r="41" spans="1:4">
      <c r="A41" s="180" t="s">
        <v>209</v>
      </c>
      <c r="B41" s="450" t="s">
        <v>31</v>
      </c>
      <c r="C41" s="451" t="s">
        <v>131</v>
      </c>
      <c r="D41" s="452">
        <v>174090439</v>
      </c>
    </row>
    <row r="42" spans="1:4">
      <c r="A42" s="180" t="s">
        <v>0</v>
      </c>
      <c r="B42" s="450" t="s">
        <v>31</v>
      </c>
      <c r="C42" s="451" t="s">
        <v>237</v>
      </c>
      <c r="D42" s="452">
        <v>90754915</v>
      </c>
    </row>
    <row r="43" spans="1:4">
      <c r="A43" s="415" t="s">
        <v>2198</v>
      </c>
      <c r="B43" s="416" t="s">
        <v>26</v>
      </c>
      <c r="C43" s="246" t="s">
        <v>127</v>
      </c>
      <c r="D43" s="247">
        <v>60210</v>
      </c>
    </row>
    <row r="44" spans="1:4">
      <c r="A44" s="180" t="s">
        <v>2200</v>
      </c>
      <c r="B44" s="450" t="s">
        <v>26</v>
      </c>
      <c r="C44" s="451" t="s">
        <v>26</v>
      </c>
      <c r="D44" s="452">
        <v>60210</v>
      </c>
    </row>
    <row r="45" spans="1:4">
      <c r="A45" s="415" t="s">
        <v>141</v>
      </c>
      <c r="B45" s="416" t="s">
        <v>192</v>
      </c>
      <c r="C45" s="246" t="s">
        <v>127</v>
      </c>
      <c r="D45" s="247">
        <v>78223595</v>
      </c>
    </row>
    <row r="46" spans="1:4">
      <c r="A46" s="180" t="s">
        <v>97</v>
      </c>
      <c r="B46" s="450" t="s">
        <v>192</v>
      </c>
      <c r="C46" s="451" t="s">
        <v>131</v>
      </c>
      <c r="D46" s="452">
        <v>2405107</v>
      </c>
    </row>
    <row r="47" spans="1:4">
      <c r="A47" s="180" t="s">
        <v>98</v>
      </c>
      <c r="B47" s="450" t="s">
        <v>192</v>
      </c>
      <c r="C47" s="451" t="s">
        <v>235</v>
      </c>
      <c r="D47" s="452">
        <v>71984188</v>
      </c>
    </row>
    <row r="48" spans="1:4">
      <c r="A48" s="180" t="s">
        <v>18</v>
      </c>
      <c r="B48" s="450" t="s">
        <v>192</v>
      </c>
      <c r="C48" s="451" t="s">
        <v>237</v>
      </c>
      <c r="D48" s="452">
        <v>2561300</v>
      </c>
    </row>
    <row r="49" spans="1:4">
      <c r="A49" s="180" t="s">
        <v>63</v>
      </c>
      <c r="B49" s="450" t="s">
        <v>192</v>
      </c>
      <c r="C49" s="451" t="s">
        <v>228</v>
      </c>
      <c r="D49" s="452">
        <v>1273000</v>
      </c>
    </row>
    <row r="50" spans="1:4">
      <c r="A50" s="415" t="s">
        <v>248</v>
      </c>
      <c r="B50" s="416" t="s">
        <v>27</v>
      </c>
      <c r="C50" s="246" t="s">
        <v>127</v>
      </c>
      <c r="D50" s="247">
        <v>34893455.880000003</v>
      </c>
    </row>
    <row r="51" spans="1:4">
      <c r="A51" s="180" t="s">
        <v>1229</v>
      </c>
      <c r="B51" s="450" t="s">
        <v>27</v>
      </c>
      <c r="C51" s="451" t="s">
        <v>131</v>
      </c>
      <c r="D51" s="452">
        <v>21787873</v>
      </c>
    </row>
    <row r="52" spans="1:4">
      <c r="A52" s="180" t="s">
        <v>210</v>
      </c>
      <c r="B52" s="450" t="s">
        <v>27</v>
      </c>
      <c r="C52" s="451" t="s">
        <v>223</v>
      </c>
      <c r="D52" s="452">
        <v>13105582.880000001</v>
      </c>
    </row>
    <row r="53" spans="1:4" ht="38.25">
      <c r="A53" s="415" t="s">
        <v>1155</v>
      </c>
      <c r="B53" s="416" t="s">
        <v>73</v>
      </c>
      <c r="C53" s="246" t="s">
        <v>127</v>
      </c>
      <c r="D53" s="247">
        <v>153328287</v>
      </c>
    </row>
    <row r="54" spans="1:4" ht="38.25">
      <c r="A54" s="180" t="s">
        <v>211</v>
      </c>
      <c r="B54" s="450" t="s">
        <v>73</v>
      </c>
      <c r="C54" s="451" t="s">
        <v>131</v>
      </c>
      <c r="D54" s="452">
        <v>97389400</v>
      </c>
    </row>
    <row r="55" spans="1:4">
      <c r="A55" s="180" t="s">
        <v>250</v>
      </c>
      <c r="B55" s="450" t="s">
        <v>73</v>
      </c>
      <c r="C55" s="451" t="s">
        <v>235</v>
      </c>
      <c r="D55" s="452">
        <v>55938887</v>
      </c>
    </row>
  </sheetData>
  <autoFilter ref="A6:D54"/>
  <mergeCells count="6">
    <mergeCell ref="A1:D1"/>
    <mergeCell ref="A2:D2"/>
    <mergeCell ref="A3:D3"/>
    <mergeCell ref="A5:A6"/>
    <mergeCell ref="B5:C5"/>
    <mergeCell ref="D5:D6"/>
  </mergeCells>
  <phoneticPr fontId="0" type="noConversion"/>
  <pageMargins left="0.78740157480314965" right="0.23622047244094491" top="0.19685039370078741" bottom="0.19685039370078741" header="0.15748031496062992" footer="0.15748031496062992"/>
  <pageSetup paperSize="9" scale="95" fitToHeight="0" orientation="portrait" r:id="rId1"/>
  <headerFooter alignWithMargins="0"/>
</worksheet>
</file>

<file path=xl/worksheets/sheet9.xml><?xml version="1.0" encoding="utf-8"?>
<worksheet xmlns="http://schemas.openxmlformats.org/spreadsheetml/2006/main" xmlns:r="http://schemas.openxmlformats.org/officeDocument/2006/relationships">
  <dimension ref="A1:G54"/>
  <sheetViews>
    <sheetView workbookViewId="0">
      <selection activeCell="D8" sqref="D8"/>
    </sheetView>
  </sheetViews>
  <sheetFormatPr defaultRowHeight="12.75"/>
  <cols>
    <col min="1" max="1" width="40.85546875" style="3" customWidth="1"/>
    <col min="2" max="2" width="9" style="3" customWidth="1"/>
    <col min="3" max="3" width="7.5703125" style="3" customWidth="1"/>
    <col min="4" max="4" width="20.140625" style="3" customWidth="1"/>
    <col min="5" max="5" width="20.140625" style="19" customWidth="1"/>
    <col min="6" max="6" width="9.140625" style="3"/>
    <col min="7" max="7" width="19.28515625" style="3" customWidth="1"/>
    <col min="8" max="16384" width="9.140625" style="3"/>
  </cols>
  <sheetData>
    <row r="1" spans="1:7" ht="44.25" customHeight="1">
      <c r="A1" s="457" t="str">
        <f>"Приложение №"&amp;Н2фун1&amp;" к решению
Богучанского районного Совета депутатов
от "&amp;Р2дата&amp;" года №"&amp;Р2номер</f>
        <v>Приложение № к решению
Богучанского районного Совета депутатов
от .2022 года №</v>
      </c>
      <c r="B1" s="457"/>
      <c r="C1" s="457"/>
      <c r="D1" s="457"/>
      <c r="E1" s="457"/>
    </row>
    <row r="2" spans="1:7" ht="47.25" customHeight="1">
      <c r="A2" s="457" t="str">
        <f>"Приложение "&amp;Н1фун1&amp;" к решению
Богучанского районного Совета депутатов
от "&amp;Р1дата&amp;" года №"&amp;Р1номер</f>
        <v>Приложение 6 к решению
Богучанского районного Совета депутатов
от 22.12.2021 года №18/1-133</v>
      </c>
      <c r="B2" s="457"/>
      <c r="C2" s="457"/>
      <c r="D2" s="457"/>
      <c r="E2" s="457"/>
    </row>
    <row r="3" spans="1:7" ht="65.25" customHeight="1">
      <c r="A3" s="456" t="str">
        <f>"Распределение  бюджетных ассигнований по разделам и подразделам бюджетной классификации расходов бюджетов Российской Федерации  на  плановый период "&amp;ПлПер&amp;" годов"</f>
        <v>Распределение  бюджетных ассигнований по разделам и подразделам бюджетной классификации расходов бюджетов Российской Федерации  на  плановый период 2023-2024 годов</v>
      </c>
      <c r="B3" s="456"/>
      <c r="C3" s="456"/>
      <c r="D3" s="456"/>
      <c r="E3" s="456"/>
      <c r="G3" s="154"/>
    </row>
    <row r="4" spans="1:7">
      <c r="E4" s="8" t="s">
        <v>69</v>
      </c>
    </row>
    <row r="5" spans="1:7" ht="12.75" customHeight="1">
      <c r="A5" s="494" t="s">
        <v>232</v>
      </c>
      <c r="B5" s="497" t="s">
        <v>177</v>
      </c>
      <c r="C5" s="497"/>
      <c r="D5" s="494" t="s">
        <v>1750</v>
      </c>
      <c r="E5" s="494" t="s">
        <v>1857</v>
      </c>
    </row>
    <row r="6" spans="1:7" ht="25.5" customHeight="1">
      <c r="A6" s="494"/>
      <c r="B6" s="243" t="s">
        <v>1016</v>
      </c>
      <c r="C6" s="52" t="s">
        <v>233</v>
      </c>
      <c r="D6" s="494"/>
      <c r="E6" s="494"/>
    </row>
    <row r="7" spans="1:7" s="11" customFormat="1">
      <c r="A7" s="415" t="s">
        <v>1196</v>
      </c>
      <c r="B7" s="417" t="s">
        <v>1174</v>
      </c>
      <c r="C7" s="321" t="s">
        <v>1174</v>
      </c>
      <c r="D7" s="418">
        <f>2341736603.34+30000000</f>
        <v>2371736603.3400002</v>
      </c>
      <c r="E7" s="418">
        <f>2296899854.25+63000000</f>
        <v>2359899854.25</v>
      </c>
    </row>
    <row r="8" spans="1:7">
      <c r="A8" s="415" t="s">
        <v>234</v>
      </c>
      <c r="B8" s="417" t="s">
        <v>131</v>
      </c>
      <c r="C8" s="321" t="s">
        <v>127</v>
      </c>
      <c r="D8" s="418">
        <v>115450540.86</v>
      </c>
      <c r="E8" s="418">
        <v>116017950.86</v>
      </c>
    </row>
    <row r="9" spans="1:7" ht="38.25">
      <c r="A9" s="52" t="s">
        <v>1309</v>
      </c>
      <c r="B9" s="419" t="s">
        <v>131</v>
      </c>
      <c r="C9" s="149" t="s">
        <v>223</v>
      </c>
      <c r="D9" s="420">
        <v>2544341</v>
      </c>
      <c r="E9" s="420">
        <v>2544341</v>
      </c>
    </row>
    <row r="10" spans="1:7" ht="51">
      <c r="A10" s="52" t="s">
        <v>67</v>
      </c>
      <c r="B10" s="419" t="s">
        <v>131</v>
      </c>
      <c r="C10" s="149" t="s">
        <v>235</v>
      </c>
      <c r="D10" s="420">
        <v>7274170</v>
      </c>
      <c r="E10" s="420">
        <v>7274170</v>
      </c>
    </row>
    <row r="11" spans="1:7" ht="63.75">
      <c r="A11" s="52" t="s">
        <v>236</v>
      </c>
      <c r="B11" s="419" t="s">
        <v>131</v>
      </c>
      <c r="C11" s="149" t="s">
        <v>237</v>
      </c>
      <c r="D11" s="420">
        <v>70441508.859999999</v>
      </c>
      <c r="E11" s="420">
        <v>71009618.859999999</v>
      </c>
    </row>
    <row r="12" spans="1:7">
      <c r="A12" s="52" t="s">
        <v>1192</v>
      </c>
      <c r="B12" s="419" t="s">
        <v>131</v>
      </c>
      <c r="C12" s="149" t="s">
        <v>227</v>
      </c>
      <c r="D12" s="420">
        <v>6500</v>
      </c>
      <c r="E12" s="420">
        <v>5800</v>
      </c>
    </row>
    <row r="13" spans="1:7" ht="51">
      <c r="A13" s="52" t="s">
        <v>216</v>
      </c>
      <c r="B13" s="419" t="s">
        <v>131</v>
      </c>
      <c r="C13" s="149" t="s">
        <v>228</v>
      </c>
      <c r="D13" s="420">
        <v>22521500</v>
      </c>
      <c r="E13" s="420">
        <v>22521500</v>
      </c>
    </row>
    <row r="14" spans="1:7">
      <c r="A14" s="52" t="s">
        <v>60</v>
      </c>
      <c r="B14" s="419" t="s">
        <v>131</v>
      </c>
      <c r="C14" s="149" t="s">
        <v>27</v>
      </c>
      <c r="D14" s="420">
        <v>2000000</v>
      </c>
      <c r="E14" s="420">
        <v>2000000</v>
      </c>
    </row>
    <row r="15" spans="1:7">
      <c r="A15" s="52" t="s">
        <v>217</v>
      </c>
      <c r="B15" s="419" t="s">
        <v>131</v>
      </c>
      <c r="C15" s="149" t="s">
        <v>71</v>
      </c>
      <c r="D15" s="420">
        <v>10662521</v>
      </c>
      <c r="E15" s="420">
        <v>10662521</v>
      </c>
    </row>
    <row r="16" spans="1:7">
      <c r="A16" s="415" t="s">
        <v>187</v>
      </c>
      <c r="B16" s="417" t="s">
        <v>223</v>
      </c>
      <c r="C16" s="321" t="s">
        <v>127</v>
      </c>
      <c r="D16" s="418">
        <v>5633700</v>
      </c>
      <c r="E16" s="418">
        <v>5842500</v>
      </c>
    </row>
    <row r="17" spans="1:5" ht="25.5">
      <c r="A17" s="52" t="s">
        <v>188</v>
      </c>
      <c r="B17" s="419" t="s">
        <v>223</v>
      </c>
      <c r="C17" s="149" t="s">
        <v>235</v>
      </c>
      <c r="D17" s="420">
        <v>5633700</v>
      </c>
      <c r="E17" s="420">
        <v>5842500</v>
      </c>
    </row>
    <row r="18" spans="1:5" ht="25.5">
      <c r="A18" s="415" t="s">
        <v>238</v>
      </c>
      <c r="B18" s="417" t="s">
        <v>235</v>
      </c>
      <c r="C18" s="321" t="s">
        <v>127</v>
      </c>
      <c r="D18" s="418">
        <v>37482230.140000001</v>
      </c>
      <c r="E18" s="418">
        <v>37482230.140000001</v>
      </c>
    </row>
    <row r="19" spans="1:5" ht="51">
      <c r="A19" s="52" t="s">
        <v>1712</v>
      </c>
      <c r="B19" s="419" t="s">
        <v>235</v>
      </c>
      <c r="C19" s="149" t="s">
        <v>192</v>
      </c>
      <c r="D19" s="420">
        <v>35782230.140000001</v>
      </c>
      <c r="E19" s="420">
        <v>35782230.140000001</v>
      </c>
    </row>
    <row r="20" spans="1:5" ht="38.25">
      <c r="A20" s="52" t="s">
        <v>1862</v>
      </c>
      <c r="B20" s="419" t="s">
        <v>235</v>
      </c>
      <c r="C20" s="149" t="s">
        <v>73</v>
      </c>
      <c r="D20" s="420">
        <v>1700000</v>
      </c>
      <c r="E20" s="420">
        <v>1700000</v>
      </c>
    </row>
    <row r="21" spans="1:5">
      <c r="A21" s="415" t="s">
        <v>183</v>
      </c>
      <c r="B21" s="417" t="s">
        <v>237</v>
      </c>
      <c r="C21" s="321" t="s">
        <v>127</v>
      </c>
      <c r="D21" s="418">
        <v>66382650</v>
      </c>
      <c r="E21" s="418">
        <v>79384750</v>
      </c>
    </row>
    <row r="22" spans="1:5">
      <c r="A22" s="52" t="s">
        <v>184</v>
      </c>
      <c r="B22" s="419" t="s">
        <v>237</v>
      </c>
      <c r="C22" s="149" t="s">
        <v>227</v>
      </c>
      <c r="D22" s="420">
        <v>1752200</v>
      </c>
      <c r="E22" s="420">
        <v>1752200</v>
      </c>
    </row>
    <row r="23" spans="1:5">
      <c r="A23" s="52" t="s">
        <v>1668</v>
      </c>
      <c r="B23" s="419" t="s">
        <v>237</v>
      </c>
      <c r="C23" s="149" t="s">
        <v>23</v>
      </c>
      <c r="D23" s="420">
        <v>1887000</v>
      </c>
      <c r="E23" s="420">
        <v>1887000</v>
      </c>
    </row>
    <row r="24" spans="1:5">
      <c r="A24" s="52" t="s">
        <v>185</v>
      </c>
      <c r="B24" s="419" t="s">
        <v>237</v>
      </c>
      <c r="C24" s="149" t="s">
        <v>31</v>
      </c>
      <c r="D24" s="420">
        <v>54406400</v>
      </c>
      <c r="E24" s="420">
        <v>67406400</v>
      </c>
    </row>
    <row r="25" spans="1:5">
      <c r="A25" s="52" t="s">
        <v>252</v>
      </c>
      <c r="B25" s="419" t="s">
        <v>237</v>
      </c>
      <c r="C25" s="149" t="s">
        <v>26</v>
      </c>
      <c r="D25" s="420">
        <v>5054050</v>
      </c>
      <c r="E25" s="420">
        <v>5056150</v>
      </c>
    </row>
    <row r="26" spans="1:5" ht="25.5">
      <c r="A26" s="52" t="s">
        <v>145</v>
      </c>
      <c r="B26" s="419" t="s">
        <v>237</v>
      </c>
      <c r="C26" s="149" t="s">
        <v>199</v>
      </c>
      <c r="D26" s="420">
        <v>3283000</v>
      </c>
      <c r="E26" s="420">
        <v>3283000</v>
      </c>
    </row>
    <row r="27" spans="1:5">
      <c r="A27" s="415" t="s">
        <v>239</v>
      </c>
      <c r="B27" s="417" t="s">
        <v>227</v>
      </c>
      <c r="C27" s="321" t="s">
        <v>127</v>
      </c>
      <c r="D27" s="418">
        <v>256406451</v>
      </c>
      <c r="E27" s="418">
        <v>256406451</v>
      </c>
    </row>
    <row r="28" spans="1:5">
      <c r="A28" s="52" t="s">
        <v>3</v>
      </c>
      <c r="B28" s="419" t="s">
        <v>227</v>
      </c>
      <c r="C28" s="149" t="s">
        <v>131</v>
      </c>
      <c r="D28" s="420">
        <v>1229454</v>
      </c>
      <c r="E28" s="420">
        <v>1229454</v>
      </c>
    </row>
    <row r="29" spans="1:5">
      <c r="A29" s="52" t="s">
        <v>146</v>
      </c>
      <c r="B29" s="419" t="s">
        <v>227</v>
      </c>
      <c r="C29" s="149" t="s">
        <v>223</v>
      </c>
      <c r="D29" s="420">
        <v>249677797</v>
      </c>
      <c r="E29" s="420">
        <v>249677797</v>
      </c>
    </row>
    <row r="30" spans="1:5" ht="25.5">
      <c r="A30" s="52" t="s">
        <v>151</v>
      </c>
      <c r="B30" s="419" t="s">
        <v>227</v>
      </c>
      <c r="C30" s="149" t="s">
        <v>227</v>
      </c>
      <c r="D30" s="420">
        <v>5499200</v>
      </c>
      <c r="E30" s="420">
        <v>5499200</v>
      </c>
    </row>
    <row r="31" spans="1:5">
      <c r="A31" s="415" t="s">
        <v>1653</v>
      </c>
      <c r="B31" s="417" t="s">
        <v>228</v>
      </c>
      <c r="C31" s="321" t="s">
        <v>127</v>
      </c>
      <c r="D31" s="418">
        <v>786000</v>
      </c>
      <c r="E31" s="418">
        <v>786000</v>
      </c>
    </row>
    <row r="32" spans="1:5" ht="25.5">
      <c r="A32" s="52" t="s">
        <v>1720</v>
      </c>
      <c r="B32" s="419" t="s">
        <v>228</v>
      </c>
      <c r="C32" s="149" t="s">
        <v>235</v>
      </c>
      <c r="D32" s="420">
        <v>786000</v>
      </c>
      <c r="E32" s="420">
        <v>786000</v>
      </c>
    </row>
    <row r="33" spans="1:5">
      <c r="A33" s="415" t="s">
        <v>140</v>
      </c>
      <c r="B33" s="417" t="s">
        <v>23</v>
      </c>
      <c r="C33" s="321" t="s">
        <v>127</v>
      </c>
      <c r="D33" s="418">
        <v>1469973652</v>
      </c>
      <c r="E33" s="418">
        <v>1408907352</v>
      </c>
    </row>
    <row r="34" spans="1:5">
      <c r="A34" s="52" t="s">
        <v>152</v>
      </c>
      <c r="B34" s="419" t="s">
        <v>23</v>
      </c>
      <c r="C34" s="149" t="s">
        <v>131</v>
      </c>
      <c r="D34" s="420">
        <v>434465894</v>
      </c>
      <c r="E34" s="420">
        <v>434465894</v>
      </c>
    </row>
    <row r="35" spans="1:5">
      <c r="A35" s="52" t="s">
        <v>153</v>
      </c>
      <c r="B35" s="419" t="s">
        <v>23</v>
      </c>
      <c r="C35" s="149" t="s">
        <v>223</v>
      </c>
      <c r="D35" s="420">
        <v>809093804</v>
      </c>
      <c r="E35" s="420">
        <v>748027504</v>
      </c>
    </row>
    <row r="36" spans="1:5">
      <c r="A36" s="52" t="s">
        <v>1077</v>
      </c>
      <c r="B36" s="419" t="s">
        <v>23</v>
      </c>
      <c r="C36" s="149" t="s">
        <v>235</v>
      </c>
      <c r="D36" s="420">
        <v>111504911</v>
      </c>
      <c r="E36" s="420">
        <v>111504911</v>
      </c>
    </row>
    <row r="37" spans="1:5">
      <c r="A37" s="52" t="s">
        <v>1075</v>
      </c>
      <c r="B37" s="419" t="s">
        <v>23</v>
      </c>
      <c r="C37" s="149" t="s">
        <v>23</v>
      </c>
      <c r="D37" s="420">
        <v>30881853</v>
      </c>
      <c r="E37" s="420">
        <v>30881853</v>
      </c>
    </row>
    <row r="38" spans="1:5">
      <c r="A38" s="52" t="s">
        <v>4</v>
      </c>
      <c r="B38" s="419" t="s">
        <v>23</v>
      </c>
      <c r="C38" s="149" t="s">
        <v>26</v>
      </c>
      <c r="D38" s="420">
        <v>84027190</v>
      </c>
      <c r="E38" s="420">
        <v>84027190</v>
      </c>
    </row>
    <row r="39" spans="1:5">
      <c r="A39" s="415" t="s">
        <v>249</v>
      </c>
      <c r="B39" s="417" t="s">
        <v>31</v>
      </c>
      <c r="C39" s="321" t="s">
        <v>127</v>
      </c>
      <c r="D39" s="418">
        <v>221952666</v>
      </c>
      <c r="E39" s="418">
        <v>221952666</v>
      </c>
    </row>
    <row r="40" spans="1:5">
      <c r="A40" s="52" t="s">
        <v>209</v>
      </c>
      <c r="B40" s="419" t="s">
        <v>31</v>
      </c>
      <c r="C40" s="149" t="s">
        <v>131</v>
      </c>
      <c r="D40" s="420">
        <v>137262539</v>
      </c>
      <c r="E40" s="420">
        <v>137262539</v>
      </c>
    </row>
    <row r="41" spans="1:5" ht="25.5">
      <c r="A41" s="52" t="s">
        <v>0</v>
      </c>
      <c r="B41" s="419" t="s">
        <v>31</v>
      </c>
      <c r="C41" s="149" t="s">
        <v>237</v>
      </c>
      <c r="D41" s="420">
        <v>84690127</v>
      </c>
      <c r="E41" s="420">
        <v>84690127</v>
      </c>
    </row>
    <row r="42" spans="1:5">
      <c r="A42" s="415" t="s">
        <v>141</v>
      </c>
      <c r="B42" s="417" t="s">
        <v>192</v>
      </c>
      <c r="C42" s="321" t="s">
        <v>127</v>
      </c>
      <c r="D42" s="418">
        <v>66283011.340000004</v>
      </c>
      <c r="E42" s="418">
        <v>68758252.25</v>
      </c>
    </row>
    <row r="43" spans="1:5">
      <c r="A43" s="52" t="s">
        <v>98</v>
      </c>
      <c r="B43" s="419" t="s">
        <v>192</v>
      </c>
      <c r="C43" s="149" t="s">
        <v>235</v>
      </c>
      <c r="D43" s="420">
        <v>61467211.340000004</v>
      </c>
      <c r="E43" s="420">
        <v>62278252.25</v>
      </c>
    </row>
    <row r="44" spans="1:5">
      <c r="A44" s="52" t="s">
        <v>18</v>
      </c>
      <c r="B44" s="419" t="s">
        <v>192</v>
      </c>
      <c r="C44" s="149" t="s">
        <v>237</v>
      </c>
      <c r="D44" s="420">
        <v>3904400</v>
      </c>
      <c r="E44" s="420">
        <v>5568600</v>
      </c>
    </row>
    <row r="45" spans="1:5" ht="25.5">
      <c r="A45" s="52" t="s">
        <v>63</v>
      </c>
      <c r="B45" s="419" t="s">
        <v>192</v>
      </c>
      <c r="C45" s="149" t="s">
        <v>228</v>
      </c>
      <c r="D45" s="420">
        <v>911400</v>
      </c>
      <c r="E45" s="420">
        <v>911400</v>
      </c>
    </row>
    <row r="46" spans="1:5">
      <c r="A46" s="415" t="s">
        <v>248</v>
      </c>
      <c r="B46" s="417" t="s">
        <v>27</v>
      </c>
      <c r="C46" s="321" t="s">
        <v>127</v>
      </c>
      <c r="D46" s="418">
        <v>20396902</v>
      </c>
      <c r="E46" s="418">
        <v>20396902</v>
      </c>
    </row>
    <row r="47" spans="1:5">
      <c r="A47" s="52" t="s">
        <v>1229</v>
      </c>
      <c r="B47" s="419" t="s">
        <v>27</v>
      </c>
      <c r="C47" s="149" t="s">
        <v>131</v>
      </c>
      <c r="D47" s="420">
        <v>19709252</v>
      </c>
      <c r="E47" s="420">
        <v>19709252</v>
      </c>
    </row>
    <row r="48" spans="1:5">
      <c r="A48" s="52" t="s">
        <v>210</v>
      </c>
      <c r="B48" s="419" t="s">
        <v>27</v>
      </c>
      <c r="C48" s="149" t="s">
        <v>223</v>
      </c>
      <c r="D48" s="420">
        <v>687650</v>
      </c>
      <c r="E48" s="420">
        <v>687650</v>
      </c>
    </row>
    <row r="49" spans="1:5" ht="25.5">
      <c r="A49" s="415" t="s">
        <v>1991</v>
      </c>
      <c r="B49" s="417" t="s">
        <v>71</v>
      </c>
      <c r="C49" s="321" t="s">
        <v>127</v>
      </c>
      <c r="D49" s="418">
        <v>24000</v>
      </c>
      <c r="E49" s="418">
        <v>0</v>
      </c>
    </row>
    <row r="50" spans="1:5" ht="25.5">
      <c r="A50" s="52" t="s">
        <v>1993</v>
      </c>
      <c r="B50" s="419" t="s">
        <v>71</v>
      </c>
      <c r="C50" s="149" t="s">
        <v>131</v>
      </c>
      <c r="D50" s="420">
        <v>24000</v>
      </c>
      <c r="E50" s="420">
        <v>0</v>
      </c>
    </row>
    <row r="51" spans="1:5" ht="38.25">
      <c r="A51" s="415" t="s">
        <v>1155</v>
      </c>
      <c r="B51" s="417" t="s">
        <v>73</v>
      </c>
      <c r="C51" s="321" t="s">
        <v>127</v>
      </c>
      <c r="D51" s="418">
        <v>80964800</v>
      </c>
      <c r="E51" s="418">
        <v>80964800</v>
      </c>
    </row>
    <row r="52" spans="1:5" ht="38.25">
      <c r="A52" s="52" t="s">
        <v>211</v>
      </c>
      <c r="B52" s="419" t="s">
        <v>73</v>
      </c>
      <c r="C52" s="149" t="s">
        <v>131</v>
      </c>
      <c r="D52" s="420">
        <v>62824800</v>
      </c>
      <c r="E52" s="420">
        <v>62824800</v>
      </c>
    </row>
    <row r="53" spans="1:5" ht="25.5">
      <c r="A53" s="52" t="s">
        <v>250</v>
      </c>
      <c r="B53" s="419" t="s">
        <v>73</v>
      </c>
      <c r="C53" s="149" t="s">
        <v>235</v>
      </c>
      <c r="D53" s="420">
        <v>18140000</v>
      </c>
      <c r="E53" s="420">
        <v>18140000</v>
      </c>
    </row>
    <row r="54" spans="1:5">
      <c r="A54" s="407" t="s">
        <v>1761</v>
      </c>
      <c r="B54" s="5"/>
      <c r="C54" s="5"/>
      <c r="D54" s="408">
        <v>30000000</v>
      </c>
      <c r="E54" s="409">
        <v>63000000</v>
      </c>
    </row>
  </sheetData>
  <autoFilter ref="A6:E51">
    <filterColumn colId="1"/>
  </autoFilter>
  <mergeCells count="7">
    <mergeCell ref="B5:C5"/>
    <mergeCell ref="A1:E1"/>
    <mergeCell ref="D5:D6"/>
    <mergeCell ref="A2:E2"/>
    <mergeCell ref="A3:E3"/>
    <mergeCell ref="A5:A6"/>
    <mergeCell ref="E5:E6"/>
  </mergeCells>
  <pageMargins left="0.70866141732283472" right="0.31496062992125984"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39</vt:i4>
      </vt:variant>
      <vt:variant>
        <vt:lpstr>Именованные диапазоны</vt:lpstr>
      </vt:variant>
      <vt:variant>
        <vt:i4>156</vt:i4>
      </vt:variant>
    </vt:vector>
  </HeadingPairs>
  <TitlesOfParts>
    <vt:vector size="195" baseType="lpstr">
      <vt:lpstr>Деф</vt:lpstr>
      <vt:lpstr>АдмДох</vt:lpstr>
      <vt:lpstr>АдмИст</vt:lpstr>
      <vt:lpstr>Норм</vt:lpstr>
      <vt:lpstr>Дох </vt:lpstr>
      <vt:lpstr>Вед22</vt:lpstr>
      <vt:lpstr>вед 23-24</vt:lpstr>
      <vt:lpstr>Фун22</vt:lpstr>
      <vt:lpstr>Фун 23-24</vt:lpstr>
      <vt:lpstr>ЦСР 22</vt:lpstr>
      <vt:lpstr>ЦСР 23-24</vt:lpstr>
      <vt:lpstr>публ</vt:lpstr>
      <vt:lpstr>Полн</vt:lpstr>
      <vt:lpstr>сбал</vt:lpstr>
      <vt:lpstr>дороги с</vt:lpstr>
      <vt:lpstr>Молод</vt:lpstr>
      <vt:lpstr>софин</vt:lpstr>
      <vt:lpstr>Заим</vt:lpstr>
      <vt:lpstr>ак</vt:lpstr>
      <vt:lpstr>дороги кр</vt:lpstr>
      <vt:lpstr>горср 10</vt:lpstr>
      <vt:lpstr>рег вып</vt:lpstr>
      <vt:lpstr>гор ср</vt:lpstr>
      <vt:lpstr>налог п</vt:lpstr>
      <vt:lpstr>уч УДС</vt:lpstr>
      <vt:lpstr>благ</vt:lpstr>
      <vt:lpstr>благ м</vt:lpstr>
      <vt:lpstr>ФФП</vt:lpstr>
      <vt:lpstr>адм к</vt:lpstr>
      <vt:lpstr>ВУС</vt:lpstr>
      <vt:lpstr>переселен</vt:lpstr>
      <vt:lpstr>пожарка</vt:lpstr>
      <vt:lpstr>БДД</vt:lpstr>
      <vt:lpstr>ППМИ</vt:lpstr>
      <vt:lpstr>переч субс</vt:lpstr>
      <vt:lpstr>пов зп 10</vt:lpstr>
      <vt:lpstr>спр</vt:lpstr>
      <vt:lpstr>Лист1</vt:lpstr>
      <vt:lpstr>Лист2</vt:lpstr>
      <vt:lpstr>H1благ</vt:lpstr>
      <vt:lpstr>H1благмалое</vt:lpstr>
      <vt:lpstr>H1гор_среда_10</vt:lpstr>
      <vt:lpstr>H1ДК</vt:lpstr>
      <vt:lpstr>H1дороги_50</vt:lpstr>
      <vt:lpstr>H1зппов</vt:lpstr>
      <vt:lpstr>H1пожар</vt:lpstr>
      <vt:lpstr>H1потенциал</vt:lpstr>
      <vt:lpstr>H1УДС</vt:lpstr>
      <vt:lpstr>H2благ</vt:lpstr>
      <vt:lpstr>H2благмалое</vt:lpstr>
      <vt:lpstr>H2гор_среда_10</vt:lpstr>
      <vt:lpstr>H2ДК</vt:lpstr>
      <vt:lpstr>H2дороги_50</vt:lpstr>
      <vt:lpstr>H2зппов</vt:lpstr>
      <vt:lpstr>H2пожар</vt:lpstr>
      <vt:lpstr>H2потенциал</vt:lpstr>
      <vt:lpstr>H2УДС</vt:lpstr>
      <vt:lpstr>АдмДох!год</vt:lpstr>
      <vt:lpstr>год</vt:lpstr>
      <vt:lpstr>'адм к'!Заголовки_для_печати</vt:lpstr>
      <vt:lpstr>АдмДох!Заголовки_для_печати</vt:lpstr>
      <vt:lpstr>АдмИст!Заголовки_для_печати</vt:lpstr>
      <vt:lpstr>'вед 23-24'!Заголовки_для_печати</vt:lpstr>
      <vt:lpstr>Вед22!Заголовки_для_печати</vt:lpstr>
      <vt:lpstr>ВУС!Заголовки_для_печати</vt:lpstr>
      <vt:lpstr>Деф!Заголовки_для_печати</vt:lpstr>
      <vt:lpstr>'Дох '!Заголовки_для_печати</vt:lpstr>
      <vt:lpstr>Молод!Заголовки_для_печати</vt:lpstr>
      <vt:lpstr>Полн!Заголовки_для_печати</vt:lpstr>
      <vt:lpstr>Фун22!Заголовки_для_печати</vt:lpstr>
      <vt:lpstr>ФФП!Заголовки_для_печати</vt:lpstr>
      <vt:lpstr>'ЦСР 22'!Заголовки_для_печати</vt:lpstr>
      <vt:lpstr>АдмДох!квр13</vt:lpstr>
      <vt:lpstr>квр13</vt:lpstr>
      <vt:lpstr>АдмДох!кврПлПер</vt:lpstr>
      <vt:lpstr>кврПлПер</vt:lpstr>
      <vt:lpstr>АдмДох!Н1адох</vt:lpstr>
      <vt:lpstr>Н1адох</vt:lpstr>
      <vt:lpstr>АдмДох!Н1аист</vt:lpstr>
      <vt:lpstr>Н1аист</vt:lpstr>
      <vt:lpstr>Н1акк</vt:lpstr>
      <vt:lpstr>АдмДох!Н1вед</vt:lpstr>
      <vt:lpstr>Н1вед</vt:lpstr>
      <vt:lpstr>АдмДох!Н1вед1</vt:lpstr>
      <vt:lpstr>Н1вед1</vt:lpstr>
      <vt:lpstr>Н1вод</vt:lpstr>
      <vt:lpstr>АдмДох!Н1вус</vt:lpstr>
      <vt:lpstr>Н1вус</vt:lpstr>
      <vt:lpstr>Н1гор_среда</vt:lpstr>
      <vt:lpstr>Н1гранты</vt:lpstr>
      <vt:lpstr>АдмДох!Н1деф</vt:lpstr>
      <vt:lpstr>Н1деф</vt:lpstr>
      <vt:lpstr>Н1Дор</vt:lpstr>
      <vt:lpstr>Н1доркап</vt:lpstr>
      <vt:lpstr>Н1Дороги</vt:lpstr>
      <vt:lpstr>АдмДох!Н1дох</vt:lpstr>
      <vt:lpstr>Н1дох</vt:lpstr>
      <vt:lpstr>Н1займ</vt:lpstr>
      <vt:lpstr>Н1ком</vt:lpstr>
      <vt:lpstr>Н1метвус</vt:lpstr>
      <vt:lpstr>Н1мин</vt:lpstr>
      <vt:lpstr>Н1мол</vt:lpstr>
      <vt:lpstr>Н1Норм</vt:lpstr>
      <vt:lpstr>Н1Перес</vt:lpstr>
      <vt:lpstr>Н1Пересел</vt:lpstr>
      <vt:lpstr>Н1пож</vt:lpstr>
      <vt:lpstr>Н1пожар</vt:lpstr>
      <vt:lpstr>Н1пол</vt:lpstr>
      <vt:lpstr>Н1поощ</vt:lpstr>
      <vt:lpstr>АдмДох!Н1Публ</vt:lpstr>
      <vt:lpstr>Н1Публ</vt:lpstr>
      <vt:lpstr>Н1рег_вып</vt:lpstr>
      <vt:lpstr>Н1сбал</vt:lpstr>
      <vt:lpstr>Н1софин</vt:lpstr>
      <vt:lpstr>Н1фун</vt:lpstr>
      <vt:lpstr>Н1фун1</vt:lpstr>
      <vt:lpstr>АдмДох!Н1ффп</vt:lpstr>
      <vt:lpstr>Н1ффп</vt:lpstr>
      <vt:lpstr>Н1цср</vt:lpstr>
      <vt:lpstr>Н1цср1</vt:lpstr>
      <vt:lpstr>Н2адох</vt:lpstr>
      <vt:lpstr>Н2аист</vt:lpstr>
      <vt:lpstr>Н2акк</vt:lpstr>
      <vt:lpstr>Н2вед</vt:lpstr>
      <vt:lpstr>Н2вед1</vt:lpstr>
      <vt:lpstr>Н2вод</vt:lpstr>
      <vt:lpstr>Н2вус</vt:lpstr>
      <vt:lpstr>Н2гор_среда</vt:lpstr>
      <vt:lpstr>Н2гранты</vt:lpstr>
      <vt:lpstr>Н2деф</vt:lpstr>
      <vt:lpstr>Н2дор</vt:lpstr>
      <vt:lpstr>Н2доркап</vt:lpstr>
      <vt:lpstr>Н2Дороги</vt:lpstr>
      <vt:lpstr>Н2дох</vt:lpstr>
      <vt:lpstr>Н2займ</vt:lpstr>
      <vt:lpstr>Н2ком</vt:lpstr>
      <vt:lpstr>Н2метвус</vt:lpstr>
      <vt:lpstr>Н2мин</vt:lpstr>
      <vt:lpstr>Н2мол</vt:lpstr>
      <vt:lpstr>Н2Норм</vt:lpstr>
      <vt:lpstr>Н2Перес</vt:lpstr>
      <vt:lpstr>Н2Пересел</vt:lpstr>
      <vt:lpstr>Н2пож</vt:lpstr>
      <vt:lpstr>Н2пожар</vt:lpstr>
      <vt:lpstr>Н2пол</vt:lpstr>
      <vt:lpstr>Н2поощ</vt:lpstr>
      <vt:lpstr>Н2публ</vt:lpstr>
      <vt:lpstr>Н2рег_вып</vt:lpstr>
      <vt:lpstr>Н2сбал</vt:lpstr>
      <vt:lpstr>Н2софин</vt:lpstr>
      <vt:lpstr>Н2фун</vt:lpstr>
      <vt:lpstr>Н2фун1</vt:lpstr>
      <vt:lpstr>Н2ффп</vt:lpstr>
      <vt:lpstr>Н2цср</vt:lpstr>
      <vt:lpstr>Н2цср1</vt:lpstr>
      <vt:lpstr>Надох</vt:lpstr>
      <vt:lpstr>'адм к'!Область_печати</vt:lpstr>
      <vt:lpstr>АдмДох!Область_печати</vt:lpstr>
      <vt:lpstr>АдмИст!Область_печати</vt:lpstr>
      <vt:lpstr>ак!Область_печати</vt:lpstr>
      <vt:lpstr>'вед 23-24'!Область_печати</vt:lpstr>
      <vt:lpstr>Вед22!Область_печати</vt:lpstr>
      <vt:lpstr>ВУС!Область_печати</vt:lpstr>
      <vt:lpstr>'гор ср'!Область_печати</vt:lpstr>
      <vt:lpstr>'горср 10'!Область_печати</vt:lpstr>
      <vt:lpstr>Деф!Область_печати</vt:lpstr>
      <vt:lpstr>'дороги с'!Область_печати</vt:lpstr>
      <vt:lpstr>Заим!Область_печати</vt:lpstr>
      <vt:lpstr>Молод!Область_печати</vt:lpstr>
      <vt:lpstr>пожарка!Область_печати</vt:lpstr>
      <vt:lpstr>Полн!Область_печати</vt:lpstr>
      <vt:lpstr>публ!Область_печати</vt:lpstr>
      <vt:lpstr>сбал!Область_печати</vt:lpstr>
      <vt:lpstr>Фун22!Область_печати</vt:lpstr>
      <vt:lpstr>ФФП!Область_печати</vt:lpstr>
      <vt:lpstr>АдмДох!ПлПер</vt:lpstr>
      <vt:lpstr>ПлПер</vt:lpstr>
      <vt:lpstr>АдмДох!Р1дата</vt:lpstr>
      <vt:lpstr>Р1дата</vt:lpstr>
      <vt:lpstr>АдмДох!Р1номер</vt:lpstr>
      <vt:lpstr>Р1номер</vt:lpstr>
      <vt:lpstr>Р2дата</vt:lpstr>
      <vt:lpstr>Р2номер</vt:lpstr>
      <vt:lpstr>АдмДох!РзПз</vt:lpstr>
      <vt:lpstr>РзПз</vt:lpstr>
      <vt:lpstr>АдмДох!РзПзПлПер</vt:lpstr>
      <vt:lpstr>РзПзПлПер</vt:lpstr>
      <vt:lpstr>АдмДох!СумВед</vt:lpstr>
      <vt:lpstr>СумВед</vt:lpstr>
      <vt:lpstr>АдмДох!СумВед14</vt:lpstr>
      <vt:lpstr>СумВед14</vt:lpstr>
      <vt:lpstr>АдмДох!СумВед15</vt:lpstr>
      <vt:lpstr>СумВед15</vt:lpstr>
      <vt:lpstr>цср</vt:lpstr>
      <vt:lpstr>цср1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Adminn</dc:creator>
  <cp:lastModifiedBy>Районный Совет 2</cp:lastModifiedBy>
  <cp:lastPrinted>2022-07-28T07:08:09Z</cp:lastPrinted>
  <dcterms:created xsi:type="dcterms:W3CDTF">2009-03-19T02:39:24Z</dcterms:created>
  <dcterms:modified xsi:type="dcterms:W3CDTF">2022-08-15T10:08:11Z</dcterms:modified>
</cp:coreProperties>
</file>